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 activeTab="6"/>
  </bookViews>
  <sheets>
    <sheet name="setup" sheetId="2" r:id="rId1"/>
    <sheet name="biogas" sheetId="1" r:id="rId2"/>
    <sheet name="gc" sheetId="3" r:id="rId3"/>
    <sheet name="Water column" sheetId="4" r:id="rId4"/>
    <sheet name="setup FG5" sheetId="5" r:id="rId5"/>
    <sheet name="biogas FG5" sheetId="6" r:id="rId6"/>
    <sheet name="gc FG5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7" l="1"/>
  <c r="E13" i="7"/>
  <c r="E14" i="7"/>
  <c r="H38" i="6"/>
  <c r="G38" i="6"/>
  <c r="H48" i="6"/>
  <c r="G4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H46" i="6"/>
  <c r="G46" i="6"/>
  <c r="B40" i="6"/>
  <c r="B41" i="6"/>
  <c r="B42" i="6"/>
  <c r="B43" i="6"/>
  <c r="B44" i="6"/>
  <c r="B45" i="6"/>
  <c r="B46" i="6"/>
  <c r="B47" i="6"/>
  <c r="B48" i="6"/>
  <c r="B39" i="6"/>
  <c r="L48" i="6"/>
  <c r="J48" i="6"/>
  <c r="I48" i="6"/>
  <c r="L47" i="6"/>
  <c r="J47" i="6"/>
  <c r="I47" i="6"/>
  <c r="L46" i="6"/>
  <c r="M46" i="6"/>
  <c r="N46" i="6"/>
  <c r="J46" i="6"/>
  <c r="I46" i="6"/>
  <c r="L45" i="6"/>
  <c r="M45" i="6"/>
  <c r="N45" i="6"/>
  <c r="J45" i="6"/>
  <c r="I45" i="6"/>
  <c r="L44" i="6"/>
  <c r="M44" i="6"/>
  <c r="N44" i="6"/>
  <c r="J44" i="6"/>
  <c r="I44" i="6"/>
  <c r="L43" i="6"/>
  <c r="M43" i="6"/>
  <c r="N43" i="6"/>
  <c r="J43" i="6"/>
  <c r="I43" i="6"/>
  <c r="L42" i="6"/>
  <c r="M42" i="6"/>
  <c r="N42" i="6"/>
  <c r="J42" i="6"/>
  <c r="I42" i="6"/>
  <c r="L41" i="6"/>
  <c r="M41" i="6"/>
  <c r="N41" i="6"/>
  <c r="J41" i="6"/>
  <c r="I41" i="6"/>
  <c r="L40" i="6"/>
  <c r="M40" i="6"/>
  <c r="N40" i="6"/>
  <c r="J40" i="6"/>
  <c r="I40" i="6"/>
  <c r="L39" i="6"/>
  <c r="M39" i="6"/>
  <c r="N39" i="6"/>
  <c r="J39" i="6"/>
  <c r="I39" i="6"/>
  <c r="M38" i="6"/>
  <c r="N38" i="6"/>
  <c r="J38" i="6"/>
  <c r="I38" i="6"/>
  <c r="E45" i="3"/>
  <c r="E46" i="3"/>
  <c r="E47" i="3"/>
  <c r="E48" i="3"/>
  <c r="E49" i="3"/>
  <c r="E50" i="3"/>
  <c r="B47" i="3"/>
  <c r="B48" i="3"/>
  <c r="B49" i="3"/>
  <c r="B50" i="3"/>
  <c r="B46" i="3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146" i="1"/>
  <c r="G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6" i="1"/>
  <c r="L164" i="1"/>
  <c r="J164" i="1"/>
  <c r="I164" i="1"/>
  <c r="L163" i="1"/>
  <c r="J163" i="1"/>
  <c r="I163" i="1"/>
  <c r="L162" i="1"/>
  <c r="M162" i="1"/>
  <c r="N162" i="1"/>
  <c r="J162" i="1"/>
  <c r="I162" i="1"/>
  <c r="L161" i="1"/>
  <c r="M161" i="1"/>
  <c r="N161" i="1"/>
  <c r="J161" i="1"/>
  <c r="I161" i="1"/>
  <c r="L160" i="1"/>
  <c r="M160" i="1"/>
  <c r="N160" i="1"/>
  <c r="J160" i="1"/>
  <c r="I160" i="1"/>
  <c r="L159" i="1"/>
  <c r="M159" i="1"/>
  <c r="N159" i="1"/>
  <c r="J159" i="1"/>
  <c r="I159" i="1"/>
  <c r="L158" i="1"/>
  <c r="M158" i="1"/>
  <c r="N158" i="1"/>
  <c r="J158" i="1"/>
  <c r="I158" i="1"/>
  <c r="L157" i="1"/>
  <c r="M157" i="1"/>
  <c r="N157" i="1"/>
  <c r="J157" i="1"/>
  <c r="I157" i="1"/>
  <c r="L156" i="1"/>
  <c r="M156" i="1"/>
  <c r="N156" i="1"/>
  <c r="J156" i="1"/>
  <c r="I156" i="1"/>
  <c r="L155" i="1"/>
  <c r="M155" i="1"/>
  <c r="N155" i="1"/>
  <c r="J155" i="1"/>
  <c r="I155" i="1"/>
  <c r="L154" i="1"/>
  <c r="M154" i="1"/>
  <c r="N154" i="1"/>
  <c r="J154" i="1"/>
  <c r="I154" i="1"/>
  <c r="L153" i="1"/>
  <c r="M153" i="1"/>
  <c r="N153" i="1"/>
  <c r="J153" i="1"/>
  <c r="I153" i="1"/>
  <c r="L152" i="1"/>
  <c r="M152" i="1"/>
  <c r="N152" i="1"/>
  <c r="J152" i="1"/>
  <c r="I152" i="1"/>
  <c r="L151" i="1"/>
  <c r="M151" i="1"/>
  <c r="N151" i="1"/>
  <c r="J151" i="1"/>
  <c r="I151" i="1"/>
  <c r="L150" i="1"/>
  <c r="M150" i="1"/>
  <c r="N150" i="1"/>
  <c r="J150" i="1"/>
  <c r="I150" i="1"/>
  <c r="L149" i="1"/>
  <c r="M149" i="1"/>
  <c r="N149" i="1"/>
  <c r="J149" i="1"/>
  <c r="I149" i="1"/>
  <c r="L148" i="1"/>
  <c r="M148" i="1"/>
  <c r="N148" i="1"/>
  <c r="J148" i="1"/>
  <c r="I148" i="1"/>
  <c r="L147" i="1"/>
  <c r="M147" i="1"/>
  <c r="N147" i="1"/>
  <c r="J147" i="1"/>
  <c r="I147" i="1"/>
  <c r="L146" i="1"/>
  <c r="M146" i="1"/>
  <c r="N146" i="1"/>
  <c r="J146" i="1"/>
  <c r="I146" i="1"/>
  <c r="M145" i="1"/>
  <c r="N145" i="1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G30" i="6"/>
  <c r="H30" i="6"/>
  <c r="G32" i="6"/>
  <c r="H32" i="6"/>
  <c r="G34" i="6"/>
  <c r="H34" i="6"/>
  <c r="G36" i="6"/>
  <c r="H36" i="6"/>
  <c r="G28" i="6"/>
  <c r="H28" i="6"/>
  <c r="B29" i="6"/>
  <c r="B30" i="6"/>
  <c r="B31" i="6"/>
  <c r="B32" i="6"/>
  <c r="B33" i="6"/>
  <c r="B34" i="6"/>
  <c r="B35" i="6"/>
  <c r="B36" i="6"/>
  <c r="B37" i="6"/>
  <c r="B28" i="6"/>
  <c r="L37" i="6"/>
  <c r="L36" i="6"/>
  <c r="L35" i="6"/>
  <c r="M35" i="6"/>
  <c r="N35" i="6"/>
  <c r="L34" i="6"/>
  <c r="M34" i="6"/>
  <c r="N34" i="6"/>
  <c r="L33" i="6"/>
  <c r="M33" i="6"/>
  <c r="N33" i="6"/>
  <c r="L32" i="6"/>
  <c r="M32" i="6"/>
  <c r="N32" i="6"/>
  <c r="L31" i="6"/>
  <c r="M31" i="6"/>
  <c r="N31" i="6"/>
  <c r="L30" i="6"/>
  <c r="M30" i="6"/>
  <c r="N30" i="6"/>
  <c r="L29" i="6"/>
  <c r="M29" i="6"/>
  <c r="N29" i="6"/>
  <c r="L28" i="6"/>
  <c r="M28" i="6"/>
  <c r="N28" i="6"/>
  <c r="M27" i="6"/>
  <c r="N27" i="6"/>
  <c r="E39" i="3"/>
  <c r="E40" i="3"/>
  <c r="E41" i="3"/>
  <c r="E42" i="3"/>
  <c r="E43" i="3"/>
  <c r="E44" i="3"/>
  <c r="E6" i="7"/>
  <c r="E7" i="7"/>
  <c r="E8" i="7"/>
  <c r="E9" i="7"/>
  <c r="E10" i="7"/>
  <c r="E11" i="7"/>
  <c r="B10" i="7"/>
  <c r="B11" i="7"/>
  <c r="B41" i="3"/>
  <c r="B42" i="3"/>
  <c r="B43" i="3"/>
  <c r="B44" i="3"/>
  <c r="B40" i="3"/>
  <c r="E5" i="7"/>
  <c r="B5" i="7"/>
  <c r="E4" i="7"/>
  <c r="E3" i="7"/>
  <c r="B35" i="3"/>
  <c r="B36" i="3"/>
  <c r="B37" i="3"/>
  <c r="B38" i="3"/>
  <c r="B34" i="3"/>
  <c r="E38" i="3"/>
  <c r="E37" i="3"/>
  <c r="E36" i="3"/>
  <c r="E35" i="3"/>
  <c r="E34" i="3"/>
  <c r="E33" i="3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26" i="1"/>
  <c r="H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26" i="1"/>
  <c r="L144" i="1"/>
  <c r="J144" i="1"/>
  <c r="I144" i="1"/>
  <c r="L143" i="1"/>
  <c r="J143" i="1"/>
  <c r="I143" i="1"/>
  <c r="L142" i="1"/>
  <c r="M142" i="1"/>
  <c r="N142" i="1"/>
  <c r="J142" i="1"/>
  <c r="I142" i="1"/>
  <c r="L141" i="1"/>
  <c r="M141" i="1"/>
  <c r="N141" i="1"/>
  <c r="J141" i="1"/>
  <c r="I141" i="1"/>
  <c r="L140" i="1"/>
  <c r="M140" i="1"/>
  <c r="N140" i="1"/>
  <c r="J140" i="1"/>
  <c r="I140" i="1"/>
  <c r="L139" i="1"/>
  <c r="M139" i="1"/>
  <c r="N139" i="1"/>
  <c r="J139" i="1"/>
  <c r="I139" i="1"/>
  <c r="L138" i="1"/>
  <c r="M138" i="1"/>
  <c r="N138" i="1"/>
  <c r="J138" i="1"/>
  <c r="I138" i="1"/>
  <c r="L137" i="1"/>
  <c r="M137" i="1"/>
  <c r="N137" i="1"/>
  <c r="J137" i="1"/>
  <c r="I137" i="1"/>
  <c r="L136" i="1"/>
  <c r="M136" i="1"/>
  <c r="N136" i="1"/>
  <c r="J136" i="1"/>
  <c r="I136" i="1"/>
  <c r="L135" i="1"/>
  <c r="M135" i="1"/>
  <c r="N135" i="1"/>
  <c r="J135" i="1"/>
  <c r="I135" i="1"/>
  <c r="L134" i="1"/>
  <c r="M134" i="1"/>
  <c r="N134" i="1"/>
  <c r="J134" i="1"/>
  <c r="I134" i="1"/>
  <c r="L133" i="1"/>
  <c r="M133" i="1"/>
  <c r="N133" i="1"/>
  <c r="J133" i="1"/>
  <c r="I133" i="1"/>
  <c r="L132" i="1"/>
  <c r="M132" i="1"/>
  <c r="N132" i="1"/>
  <c r="J132" i="1"/>
  <c r="I132" i="1"/>
  <c r="L131" i="1"/>
  <c r="M131" i="1"/>
  <c r="N131" i="1"/>
  <c r="J131" i="1"/>
  <c r="I131" i="1"/>
  <c r="L130" i="1"/>
  <c r="M130" i="1"/>
  <c r="N130" i="1"/>
  <c r="J130" i="1"/>
  <c r="I130" i="1"/>
  <c r="L129" i="1"/>
  <c r="M129" i="1"/>
  <c r="N129" i="1"/>
  <c r="J129" i="1"/>
  <c r="I129" i="1"/>
  <c r="L128" i="1"/>
  <c r="M128" i="1"/>
  <c r="N128" i="1"/>
  <c r="J128" i="1"/>
  <c r="I128" i="1"/>
  <c r="L127" i="1"/>
  <c r="M127" i="1"/>
  <c r="N127" i="1"/>
  <c r="J127" i="1"/>
  <c r="I127" i="1"/>
  <c r="L126" i="1"/>
  <c r="M126" i="1"/>
  <c r="N126" i="1"/>
  <c r="J126" i="1"/>
  <c r="I126" i="1"/>
  <c r="M125" i="1"/>
  <c r="N12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06" i="1"/>
  <c r="G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06" i="1"/>
  <c r="L124" i="1"/>
  <c r="J124" i="1"/>
  <c r="I124" i="1"/>
  <c r="L123" i="1"/>
  <c r="J123" i="1"/>
  <c r="I123" i="1"/>
  <c r="L122" i="1"/>
  <c r="M122" i="1"/>
  <c r="N122" i="1"/>
  <c r="J122" i="1"/>
  <c r="I122" i="1"/>
  <c r="L121" i="1"/>
  <c r="M121" i="1"/>
  <c r="N121" i="1"/>
  <c r="J121" i="1"/>
  <c r="I121" i="1"/>
  <c r="L120" i="1"/>
  <c r="M120" i="1"/>
  <c r="N120" i="1"/>
  <c r="J120" i="1"/>
  <c r="I120" i="1"/>
  <c r="L119" i="1"/>
  <c r="M119" i="1"/>
  <c r="N119" i="1"/>
  <c r="J119" i="1"/>
  <c r="I119" i="1"/>
  <c r="L118" i="1"/>
  <c r="M118" i="1"/>
  <c r="N118" i="1"/>
  <c r="J118" i="1"/>
  <c r="I118" i="1"/>
  <c r="L117" i="1"/>
  <c r="M117" i="1"/>
  <c r="N117" i="1"/>
  <c r="J117" i="1"/>
  <c r="I117" i="1"/>
  <c r="L116" i="1"/>
  <c r="M116" i="1"/>
  <c r="N116" i="1"/>
  <c r="J116" i="1"/>
  <c r="I116" i="1"/>
  <c r="L115" i="1"/>
  <c r="M115" i="1"/>
  <c r="N115" i="1"/>
  <c r="J115" i="1"/>
  <c r="I115" i="1"/>
  <c r="L114" i="1"/>
  <c r="M114" i="1"/>
  <c r="N114" i="1"/>
  <c r="J114" i="1"/>
  <c r="I114" i="1"/>
  <c r="L113" i="1"/>
  <c r="M113" i="1"/>
  <c r="N113" i="1"/>
  <c r="J113" i="1"/>
  <c r="I113" i="1"/>
  <c r="L112" i="1"/>
  <c r="M112" i="1"/>
  <c r="N112" i="1"/>
  <c r="J112" i="1"/>
  <c r="I112" i="1"/>
  <c r="L111" i="1"/>
  <c r="M111" i="1"/>
  <c r="N111" i="1"/>
  <c r="J111" i="1"/>
  <c r="I111" i="1"/>
  <c r="L110" i="1"/>
  <c r="M110" i="1"/>
  <c r="N110" i="1"/>
  <c r="J110" i="1"/>
  <c r="I110" i="1"/>
  <c r="L109" i="1"/>
  <c r="M109" i="1"/>
  <c r="N109" i="1"/>
  <c r="J109" i="1"/>
  <c r="I109" i="1"/>
  <c r="L108" i="1"/>
  <c r="M108" i="1"/>
  <c r="N108" i="1"/>
  <c r="J108" i="1"/>
  <c r="I108" i="1"/>
  <c r="L107" i="1"/>
  <c r="M107" i="1"/>
  <c r="N107" i="1"/>
  <c r="J107" i="1"/>
  <c r="I107" i="1"/>
  <c r="L106" i="1"/>
  <c r="M106" i="1"/>
  <c r="N106" i="1"/>
  <c r="J106" i="1"/>
  <c r="I106" i="1"/>
  <c r="M105" i="1"/>
  <c r="N105" i="1"/>
  <c r="B18" i="6"/>
  <c r="B19" i="6"/>
  <c r="B20" i="6"/>
  <c r="B21" i="6"/>
  <c r="B22" i="6"/>
  <c r="B23" i="6"/>
  <c r="B24" i="6"/>
  <c r="B25" i="6"/>
  <c r="B26" i="6"/>
  <c r="B17" i="6"/>
  <c r="H18" i="6"/>
  <c r="H19" i="6"/>
  <c r="H20" i="6"/>
  <c r="H21" i="6"/>
  <c r="H22" i="6"/>
  <c r="H23" i="6"/>
  <c r="H24" i="6"/>
  <c r="H25" i="6"/>
  <c r="H26" i="6"/>
  <c r="H17" i="6"/>
  <c r="G18" i="6"/>
  <c r="G19" i="6"/>
  <c r="G20" i="6"/>
  <c r="G21" i="6"/>
  <c r="G22" i="6"/>
  <c r="G23" i="6"/>
  <c r="G24" i="6"/>
  <c r="G25" i="6"/>
  <c r="G26" i="6"/>
  <c r="G17" i="6"/>
  <c r="L26" i="6"/>
  <c r="J26" i="6"/>
  <c r="I26" i="6"/>
  <c r="L25" i="6"/>
  <c r="J25" i="6"/>
  <c r="I25" i="6"/>
  <c r="L24" i="6"/>
  <c r="M24" i="6"/>
  <c r="N24" i="6"/>
  <c r="J24" i="6"/>
  <c r="I24" i="6"/>
  <c r="L23" i="6"/>
  <c r="M23" i="6"/>
  <c r="N23" i="6"/>
  <c r="J23" i="6"/>
  <c r="I23" i="6"/>
  <c r="L22" i="6"/>
  <c r="M22" i="6"/>
  <c r="N22" i="6"/>
  <c r="J22" i="6"/>
  <c r="I22" i="6"/>
  <c r="L21" i="6"/>
  <c r="M21" i="6"/>
  <c r="N21" i="6"/>
  <c r="J21" i="6"/>
  <c r="I21" i="6"/>
  <c r="L20" i="6"/>
  <c r="M20" i="6"/>
  <c r="N20" i="6"/>
  <c r="J20" i="6"/>
  <c r="I20" i="6"/>
  <c r="L19" i="6"/>
  <c r="M19" i="6"/>
  <c r="N19" i="6"/>
  <c r="J19" i="6"/>
  <c r="I19" i="6"/>
  <c r="L18" i="6"/>
  <c r="M18" i="6"/>
  <c r="N18" i="6"/>
  <c r="J18" i="6"/>
  <c r="I18" i="6"/>
  <c r="L17" i="6"/>
  <c r="M17" i="6"/>
  <c r="N17" i="6"/>
  <c r="J17" i="6"/>
  <c r="I17" i="6"/>
  <c r="M16" i="6"/>
  <c r="N16" i="6"/>
  <c r="B6" i="6"/>
  <c r="M5" i="6"/>
  <c r="N5" i="6"/>
  <c r="G6" i="6"/>
  <c r="H6" i="6"/>
  <c r="I6" i="6"/>
  <c r="J6" i="6"/>
  <c r="L6" i="6"/>
  <c r="M6" i="6"/>
  <c r="N6" i="6"/>
  <c r="B7" i="6"/>
  <c r="G7" i="6"/>
  <c r="H7" i="6"/>
  <c r="I7" i="6"/>
  <c r="J7" i="6"/>
  <c r="L7" i="6"/>
  <c r="M7" i="6"/>
  <c r="N7" i="6"/>
  <c r="B8" i="6"/>
  <c r="G8" i="6"/>
  <c r="H8" i="6"/>
  <c r="I8" i="6"/>
  <c r="J8" i="6"/>
  <c r="L8" i="6"/>
  <c r="M8" i="6"/>
  <c r="N8" i="6"/>
  <c r="B9" i="6"/>
  <c r="G9" i="6"/>
  <c r="H9" i="6"/>
  <c r="I9" i="6"/>
  <c r="J9" i="6"/>
  <c r="L9" i="6"/>
  <c r="M9" i="6"/>
  <c r="N9" i="6"/>
  <c r="B10" i="6"/>
  <c r="G10" i="6"/>
  <c r="H10" i="6"/>
  <c r="I10" i="6"/>
  <c r="J10" i="6"/>
  <c r="L10" i="6"/>
  <c r="M10" i="6"/>
  <c r="N10" i="6"/>
  <c r="B11" i="6"/>
  <c r="G11" i="6"/>
  <c r="H11" i="6"/>
  <c r="I11" i="6"/>
  <c r="J11" i="6"/>
  <c r="L11" i="6"/>
  <c r="M11" i="6"/>
  <c r="N11" i="6"/>
  <c r="B12" i="6"/>
  <c r="G12" i="6"/>
  <c r="H12" i="6"/>
  <c r="I12" i="6"/>
  <c r="J12" i="6"/>
  <c r="L12" i="6"/>
  <c r="M12" i="6"/>
  <c r="N12" i="6"/>
  <c r="B13" i="6"/>
  <c r="G13" i="6"/>
  <c r="H13" i="6"/>
  <c r="I13" i="6"/>
  <c r="J13" i="6"/>
  <c r="L13" i="6"/>
  <c r="M13" i="6"/>
  <c r="N13" i="6"/>
  <c r="H15" i="6"/>
  <c r="L15" i="6"/>
  <c r="J15" i="6"/>
  <c r="I15" i="6"/>
  <c r="G15" i="6"/>
  <c r="B15" i="6"/>
  <c r="H14" i="6"/>
  <c r="L14" i="6"/>
  <c r="J14" i="6"/>
  <c r="I14" i="6"/>
  <c r="G14" i="6"/>
  <c r="B14" i="6"/>
  <c r="L13" i="5"/>
  <c r="L12" i="5"/>
  <c r="L11" i="5"/>
  <c r="L10" i="5"/>
  <c r="L9" i="5"/>
  <c r="L8" i="5"/>
  <c r="L7" i="5"/>
  <c r="L6" i="5"/>
  <c r="L5" i="5"/>
  <c r="F12" i="5"/>
  <c r="F13" i="5"/>
  <c r="F11" i="5"/>
  <c r="H6" i="5"/>
  <c r="H7" i="5"/>
  <c r="H8" i="5"/>
  <c r="H9" i="5"/>
  <c r="H10" i="5"/>
  <c r="H11" i="5"/>
  <c r="H12" i="5"/>
  <c r="H13" i="5"/>
  <c r="H5" i="5"/>
  <c r="I10" i="5"/>
  <c r="K10" i="5"/>
  <c r="I9" i="5"/>
  <c r="K9" i="5"/>
  <c r="I8" i="5"/>
  <c r="K8" i="5"/>
  <c r="I7" i="5"/>
  <c r="K7" i="5"/>
  <c r="I6" i="5"/>
  <c r="K6" i="5"/>
  <c r="K5" i="5"/>
  <c r="B6" i="5"/>
  <c r="Q13" i="5"/>
  <c r="P13" i="5"/>
  <c r="O13" i="5"/>
  <c r="J13" i="5"/>
  <c r="I13" i="5"/>
  <c r="K13" i="5"/>
  <c r="M13" i="5"/>
  <c r="C13" i="5"/>
  <c r="B13" i="5"/>
  <c r="Q12" i="5"/>
  <c r="P12" i="5"/>
  <c r="O12" i="5"/>
  <c r="J12" i="5"/>
  <c r="I12" i="5"/>
  <c r="K12" i="5"/>
  <c r="M12" i="5"/>
  <c r="C12" i="5"/>
  <c r="B12" i="5"/>
  <c r="Q11" i="5"/>
  <c r="P11" i="5"/>
  <c r="O11" i="5"/>
  <c r="J11" i="5"/>
  <c r="I11" i="5"/>
  <c r="K11" i="5"/>
  <c r="M11" i="5"/>
  <c r="C11" i="5"/>
  <c r="B11" i="5"/>
  <c r="Q10" i="5"/>
  <c r="P10" i="5"/>
  <c r="O10" i="5"/>
  <c r="J10" i="5"/>
  <c r="M10" i="5"/>
  <c r="C10" i="5"/>
  <c r="B10" i="5"/>
  <c r="Q9" i="5"/>
  <c r="P9" i="5"/>
  <c r="O9" i="5"/>
  <c r="J9" i="5"/>
  <c r="M9" i="5"/>
  <c r="C9" i="5"/>
  <c r="B9" i="5"/>
  <c r="Q8" i="5"/>
  <c r="P8" i="5"/>
  <c r="O8" i="5"/>
  <c r="J8" i="5"/>
  <c r="M8" i="5"/>
  <c r="C8" i="5"/>
  <c r="B8" i="5"/>
  <c r="Q7" i="5"/>
  <c r="P7" i="5"/>
  <c r="O7" i="5"/>
  <c r="J7" i="5"/>
  <c r="M7" i="5"/>
  <c r="C7" i="5"/>
  <c r="B7" i="5"/>
  <c r="Q6" i="5"/>
  <c r="P6" i="5"/>
  <c r="O6" i="5"/>
  <c r="J6" i="5"/>
  <c r="M6" i="5"/>
  <c r="C6" i="5"/>
  <c r="J5" i="5"/>
  <c r="I5" i="5"/>
  <c r="M5" i="5"/>
  <c r="K10" i="2"/>
  <c r="K9" i="2"/>
  <c r="K8" i="2"/>
  <c r="B29" i="3"/>
  <c r="B30" i="3"/>
  <c r="B31" i="3"/>
  <c r="B32" i="3"/>
  <c r="B28" i="3"/>
  <c r="B23" i="3"/>
  <c r="B24" i="3"/>
  <c r="B25" i="3"/>
  <c r="B26" i="3"/>
  <c r="B22" i="3"/>
  <c r="E32" i="3"/>
  <c r="E31" i="3"/>
  <c r="E30" i="3"/>
  <c r="E29" i="3"/>
  <c r="E28" i="3"/>
  <c r="E27" i="3"/>
  <c r="E26" i="3"/>
  <c r="E25" i="3"/>
  <c r="E24" i="3"/>
  <c r="E23" i="3"/>
  <c r="E22" i="3"/>
  <c r="E21" i="3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85" i="1"/>
  <c r="N8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65" i="1"/>
  <c r="N65" i="1"/>
  <c r="M4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6" i="1"/>
  <c r="M32" i="1"/>
  <c r="N32" i="1"/>
  <c r="M33" i="1"/>
  <c r="N33" i="1"/>
  <c r="M59" i="1"/>
  <c r="N59" i="1"/>
  <c r="M60" i="1"/>
  <c r="N6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1" i="1"/>
  <c r="M42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1" i="1"/>
  <c r="M6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N5" i="1"/>
  <c r="N6" i="1"/>
  <c r="L64" i="1"/>
  <c r="L63" i="1"/>
  <c r="L62" i="1"/>
  <c r="N62" i="1"/>
  <c r="L61" i="1"/>
  <c r="N61" i="1"/>
  <c r="L60" i="1"/>
  <c r="L59" i="1"/>
  <c r="L58" i="1"/>
  <c r="N58" i="1"/>
  <c r="L57" i="1"/>
  <c r="N57" i="1"/>
  <c r="L56" i="1"/>
  <c r="N56" i="1"/>
  <c r="L55" i="1"/>
  <c r="N55" i="1"/>
  <c r="L54" i="1"/>
  <c r="N54" i="1"/>
  <c r="L53" i="1"/>
  <c r="N53" i="1"/>
  <c r="L52" i="1"/>
  <c r="N52" i="1"/>
  <c r="L51" i="1"/>
  <c r="N51" i="1"/>
  <c r="L50" i="1"/>
  <c r="N50" i="1"/>
  <c r="L49" i="1"/>
  <c r="N49" i="1"/>
  <c r="L48" i="1"/>
  <c r="N48" i="1"/>
  <c r="L47" i="1"/>
  <c r="N47" i="1"/>
  <c r="L46" i="1"/>
  <c r="N46" i="1"/>
  <c r="L45" i="1"/>
  <c r="N45" i="1"/>
  <c r="L44" i="1"/>
  <c r="L43" i="1"/>
  <c r="L42" i="1"/>
  <c r="N42" i="1"/>
  <c r="L41" i="1"/>
  <c r="N41" i="1"/>
  <c r="L40" i="1"/>
  <c r="N40" i="1"/>
  <c r="L39" i="1"/>
  <c r="N39" i="1"/>
  <c r="L38" i="1"/>
  <c r="N38" i="1"/>
  <c r="L37" i="1"/>
  <c r="N37" i="1"/>
  <c r="L36" i="1"/>
  <c r="N36" i="1"/>
  <c r="L35" i="1"/>
  <c r="N35" i="1"/>
  <c r="L34" i="1"/>
  <c r="N34" i="1"/>
  <c r="L33" i="1"/>
  <c r="L32" i="1"/>
  <c r="L31" i="1"/>
  <c r="N31" i="1"/>
  <c r="L30" i="1"/>
  <c r="N30" i="1"/>
  <c r="L29" i="1"/>
  <c r="N29" i="1"/>
  <c r="L28" i="1"/>
  <c r="N28" i="1"/>
  <c r="L27" i="1"/>
  <c r="N27" i="1"/>
  <c r="L26" i="1"/>
  <c r="N26" i="1"/>
  <c r="L25" i="1"/>
  <c r="N25" i="1"/>
  <c r="L24" i="1"/>
  <c r="L23" i="1"/>
  <c r="L22" i="1"/>
  <c r="N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E15" i="3"/>
  <c r="E16" i="3"/>
  <c r="E17" i="3"/>
  <c r="E18" i="3"/>
  <c r="E19" i="3"/>
  <c r="E20" i="3"/>
  <c r="E14" i="3"/>
  <c r="E13" i="3"/>
  <c r="E12" i="3"/>
  <c r="E11" i="3"/>
  <c r="E10" i="3"/>
  <c r="E9" i="3"/>
  <c r="B17" i="3"/>
  <c r="B18" i="3"/>
  <c r="B19" i="3"/>
  <c r="B20" i="3"/>
  <c r="B16" i="3"/>
  <c r="B11" i="3"/>
  <c r="B12" i="3"/>
  <c r="B13" i="3"/>
  <c r="B14" i="3"/>
  <c r="B10" i="3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7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B5" i="3"/>
  <c r="B6" i="3"/>
  <c r="B7" i="3"/>
  <c r="B8" i="3"/>
  <c r="B4" i="3"/>
  <c r="E8" i="3"/>
  <c r="E7" i="3"/>
  <c r="E6" i="3"/>
  <c r="E5" i="3"/>
  <c r="E4" i="3"/>
  <c r="E3" i="3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6" i="1"/>
  <c r="H6" i="1"/>
  <c r="I6" i="1"/>
  <c r="J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K18" i="2"/>
  <c r="K19" i="2"/>
  <c r="K17" i="2"/>
  <c r="K15" i="2"/>
  <c r="K16" i="2"/>
  <c r="K14" i="2"/>
  <c r="M11" i="2"/>
  <c r="M12" i="2"/>
  <c r="M13" i="2"/>
  <c r="M14" i="2"/>
  <c r="M15" i="2"/>
  <c r="M16" i="2"/>
  <c r="M17" i="2"/>
  <c r="M18" i="2"/>
  <c r="M19" i="2"/>
  <c r="K12" i="2"/>
  <c r="K13" i="2"/>
  <c r="K11" i="2"/>
  <c r="M5" i="2"/>
  <c r="M6" i="2"/>
  <c r="M7" i="2"/>
  <c r="L11" i="2"/>
  <c r="L12" i="2"/>
  <c r="L13" i="2"/>
  <c r="L14" i="2"/>
  <c r="L15" i="2"/>
  <c r="L16" i="2"/>
  <c r="L17" i="2"/>
  <c r="L18" i="2"/>
  <c r="L19" i="2"/>
  <c r="L20" i="2"/>
  <c r="L21" i="2"/>
  <c r="L22" i="2"/>
  <c r="L5" i="2"/>
  <c r="L6" i="2"/>
  <c r="L7" i="2"/>
  <c r="K6" i="2"/>
  <c r="K7" i="2"/>
  <c r="K5" i="2"/>
  <c r="M9" i="2"/>
  <c r="M10" i="2"/>
  <c r="M8" i="2"/>
  <c r="L9" i="2"/>
  <c r="L10" i="2"/>
  <c r="L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I6" i="2"/>
  <c r="I7" i="2"/>
  <c r="I8" i="2"/>
  <c r="I9" i="2"/>
  <c r="I10" i="2"/>
  <c r="I11" i="2"/>
  <c r="I12" i="2"/>
  <c r="I13" i="2"/>
  <c r="I14" i="2"/>
  <c r="I15" i="2"/>
  <c r="I16" i="2"/>
  <c r="F17" i="2"/>
  <c r="E17" i="2"/>
  <c r="I17" i="2"/>
  <c r="F18" i="2"/>
  <c r="E18" i="2"/>
  <c r="I18" i="2"/>
  <c r="F19" i="2"/>
  <c r="E19" i="2"/>
  <c r="I19" i="2"/>
  <c r="F20" i="2"/>
  <c r="I20" i="2"/>
  <c r="F21" i="2"/>
  <c r="I21" i="2"/>
  <c r="F22" i="2"/>
  <c r="I22" i="2"/>
  <c r="F5" i="2"/>
  <c r="E5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G5" i="2"/>
  <c r="J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P6" i="2"/>
  <c r="O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</calcChain>
</file>

<file path=xl/sharedStrings.xml><?xml version="1.0" encoding="utf-8"?>
<sst xmlns="http://schemas.openxmlformats.org/spreadsheetml/2006/main" count="542" uniqueCount="89">
  <si>
    <t>Date:</t>
  </si>
  <si>
    <t>Initials:</t>
  </si>
  <si>
    <t>Initial</t>
  </si>
  <si>
    <t>Volume</t>
  </si>
  <si>
    <t>Final</t>
  </si>
  <si>
    <t>Room temp</t>
  </si>
  <si>
    <t>Pressure</t>
  </si>
  <si>
    <t>incubator_temp_sp</t>
  </si>
  <si>
    <t>incubator_temp_ac</t>
  </si>
  <si>
    <t>id</t>
  </si>
  <si>
    <t>date</t>
  </si>
  <si>
    <t>time</t>
  </si>
  <si>
    <t>mass.init</t>
  </si>
  <si>
    <t>vol</t>
  </si>
  <si>
    <t>mass.final</t>
  </si>
  <si>
    <t>temp</t>
  </si>
  <si>
    <t>pres</t>
  </si>
  <si>
    <t>notes</t>
  </si>
  <si>
    <t>NA</t>
  </si>
  <si>
    <t>JMOR substrate BMP experiment</t>
  </si>
  <si>
    <t>CGP 01</t>
  </si>
  <si>
    <t>CGP 02</t>
  </si>
  <si>
    <t>CGP 03</t>
  </si>
  <si>
    <t>HHW 01</t>
  </si>
  <si>
    <t>HHW 02</t>
  </si>
  <si>
    <t>HHW 03</t>
  </si>
  <si>
    <t>CM 01</t>
  </si>
  <si>
    <t>CM 02</t>
  </si>
  <si>
    <t>CM 03</t>
  </si>
  <si>
    <t>FG 01</t>
  </si>
  <si>
    <t>FG 02</t>
  </si>
  <si>
    <t>FG 03</t>
  </si>
  <si>
    <t>Cell 01</t>
  </si>
  <si>
    <t>Cell 02</t>
  </si>
  <si>
    <t>Cell 03</t>
  </si>
  <si>
    <t>Ino 01</t>
  </si>
  <si>
    <t>Ino 02</t>
  </si>
  <si>
    <t>Ino 03</t>
  </si>
  <si>
    <t>vol.hs</t>
  </si>
  <si>
    <t>headspace vol</t>
  </si>
  <si>
    <t>mass_bottle</t>
  </si>
  <si>
    <t>mass_bot_sub</t>
  </si>
  <si>
    <t>mass_bot_ino_sub</t>
  </si>
  <si>
    <t>mass_sub</t>
  </si>
  <si>
    <t>mass_ino</t>
  </si>
  <si>
    <t>m.sub.vs</t>
  </si>
  <si>
    <t>m.ino.vs</t>
  </si>
  <si>
    <t>substrate</t>
  </si>
  <si>
    <t>Cellulose</t>
  </si>
  <si>
    <t>Fertigro</t>
  </si>
  <si>
    <t>Cattle manure</t>
  </si>
  <si>
    <t>Household waste</t>
  </si>
  <si>
    <t>Clover grass pulp</t>
  </si>
  <si>
    <t>Inoculum</t>
  </si>
  <si>
    <t>isr</t>
  </si>
  <si>
    <t>Water 01</t>
  </si>
  <si>
    <t>Water 02</t>
  </si>
  <si>
    <t>ID</t>
  </si>
  <si>
    <t>Date</t>
  </si>
  <si>
    <t>xCH4</t>
  </si>
  <si>
    <t>xCO2</t>
  </si>
  <si>
    <t>xCH4_correc</t>
  </si>
  <si>
    <t>GC data, BMP experiment</t>
  </si>
  <si>
    <t>water_level</t>
  </si>
  <si>
    <t>water_height</t>
  </si>
  <si>
    <t>pres_adj</t>
  </si>
  <si>
    <t>Bottle key</t>
  </si>
  <si>
    <t>Time</t>
  </si>
  <si>
    <t>Biogas volume</t>
  </si>
  <si>
    <t>Temperature (deg. C)</t>
  </si>
  <si>
    <r>
      <t>CH</t>
    </r>
    <r>
      <rPr>
        <b/>
        <vertAlign val="subscript"/>
        <sz val="11"/>
        <color rgb="FF000000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</si>
  <si>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</si>
  <si>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</si>
  <si>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</si>
  <si>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</si>
  <si>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</si>
  <si>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</si>
  <si>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t>a</t>
  </si>
  <si>
    <t>b</t>
  </si>
  <si>
    <t xml:space="preserve">100 ml = </t>
  </si>
  <si>
    <t>m</t>
  </si>
  <si>
    <t>Water res height</t>
  </si>
  <si>
    <t>FG5 01</t>
  </si>
  <si>
    <t>FG5 02</t>
  </si>
  <si>
    <t>FG5 03</t>
  </si>
  <si>
    <t>FG10 01</t>
  </si>
  <si>
    <t>FG10 02</t>
  </si>
  <si>
    <t>FG10 03</t>
  </si>
  <si>
    <t>JMOR Fertigro ISR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</si>
</sst>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sz val="10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Border="1"/>
    <xf numFmtId="0" fontId="5" fillId="0" borderId="10" xfId="0" applyFont="1" applyBorder="1"/>
    <xf numFmtId="0" fontId="2" fillId="0" borderId="11" xfId="0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</cellXfs>
  <cellStyles count="5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sqref="A1:R22"/>
    </sheetView>
  </sheetViews>
  <sheetFormatPr baseColWidth="10" defaultRowHeight="15" x14ac:dyDescent="0"/>
  <cols>
    <col min="4" max="4" width="15.33203125" bestFit="1" customWidth="1"/>
    <col min="5" max="5" width="13.1640625" bestFit="1" customWidth="1"/>
    <col min="6" max="6" width="13" bestFit="1" customWidth="1"/>
    <col min="7" max="7" width="16.5" bestFit="1" customWidth="1"/>
    <col min="11" max="11" width="10.5" customWidth="1"/>
    <col min="12" max="12" width="9.6640625" customWidth="1"/>
    <col min="13" max="13" width="8.83203125" customWidth="1"/>
    <col min="14" max="14" width="13.1640625" bestFit="1" customWidth="1"/>
    <col min="17" max="17" width="17.5" bestFit="1" customWidth="1"/>
  </cols>
  <sheetData>
    <row r="1" spans="1:18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20</v>
      </c>
      <c r="B5" s="9">
        <v>7102019</v>
      </c>
      <c r="C5" s="9">
        <v>1200</v>
      </c>
      <c r="D5" s="15" t="s">
        <v>52</v>
      </c>
      <c r="E5" s="9">
        <f>315.27+7.65</f>
        <v>322.91999999999996</v>
      </c>
      <c r="F5" s="19">
        <f>318.45+7.65</f>
        <v>326.09999999999997</v>
      </c>
      <c r="G5" s="19">
        <f>526.19</f>
        <v>526.19000000000005</v>
      </c>
      <c r="H5" s="20">
        <v>526.16999999999996</v>
      </c>
      <c r="I5" s="20">
        <f>F5-E5</f>
        <v>3.1800000000000068</v>
      </c>
      <c r="J5" s="20">
        <f>G5-F5</f>
        <v>200.09000000000009</v>
      </c>
      <c r="K5" s="20">
        <f>I5*0.933</f>
        <v>2.9669400000000063</v>
      </c>
      <c r="L5" s="20">
        <f t="shared" ref="L5:L7" si="0">J5*0.03</f>
        <v>6.0027000000000026</v>
      </c>
      <c r="M5" s="21">
        <f t="shared" ref="M5:M7" si="1">L5/K5</f>
        <v>2.0231956156848434</v>
      </c>
      <c r="N5" s="9">
        <v>300</v>
      </c>
      <c r="O5" s="9">
        <v>16</v>
      </c>
      <c r="P5" s="9">
        <v>1013.6</v>
      </c>
      <c r="Q5" s="9">
        <v>52.5</v>
      </c>
      <c r="R5" s="9"/>
    </row>
    <row r="6" spans="1:18">
      <c r="A6" s="8" t="s">
        <v>21</v>
      </c>
      <c r="B6" s="9">
        <v>7102019</v>
      </c>
      <c r="C6" s="9">
        <f>$C$5</f>
        <v>1200</v>
      </c>
      <c r="D6" s="15" t="s">
        <v>52</v>
      </c>
      <c r="E6" s="9">
        <v>318.67</v>
      </c>
      <c r="F6" s="19">
        <v>321.82</v>
      </c>
      <c r="G6" s="19">
        <v>525.44000000000005</v>
      </c>
      <c r="H6" s="20">
        <v>525.4</v>
      </c>
      <c r="I6" s="20">
        <f t="shared" ref="I6:I22" si="2">F6-E6</f>
        <v>3.1499999999999773</v>
      </c>
      <c r="J6" s="20">
        <f t="shared" ref="J6:J22" si="3">G6-F6</f>
        <v>203.62000000000006</v>
      </c>
      <c r="K6" s="20">
        <f t="shared" ref="K6:K7" si="4">I6*0.933</f>
        <v>2.9389499999999789</v>
      </c>
      <c r="L6" s="20">
        <f t="shared" si="0"/>
        <v>6.1086000000000018</v>
      </c>
      <c r="M6" s="21">
        <f t="shared" si="1"/>
        <v>2.0784974225488853</v>
      </c>
      <c r="N6" s="9">
        <v>300</v>
      </c>
      <c r="O6" s="9">
        <f t="shared" ref="O6:O22" si="5">$O$5</f>
        <v>16</v>
      </c>
      <c r="P6" s="9">
        <f t="shared" ref="P6:P22" si="6">$P$5</f>
        <v>1013.6</v>
      </c>
      <c r="Q6" s="9">
        <f>$Q$5</f>
        <v>52.5</v>
      </c>
      <c r="R6" s="9"/>
    </row>
    <row r="7" spans="1:18">
      <c r="A7" s="8" t="s">
        <v>22</v>
      </c>
      <c r="B7" s="9">
        <f>$B$6</f>
        <v>7102019</v>
      </c>
      <c r="C7" s="9">
        <f t="shared" ref="C7:C22" si="7">$C$5</f>
        <v>1200</v>
      </c>
      <c r="D7" s="15" t="s">
        <v>52</v>
      </c>
      <c r="E7" s="9">
        <v>323.35000000000002</v>
      </c>
      <c r="F7" s="19">
        <v>326.49</v>
      </c>
      <c r="G7" s="19">
        <v>526.63</v>
      </c>
      <c r="H7" s="20">
        <v>526.63</v>
      </c>
      <c r="I7" s="20">
        <f t="shared" si="2"/>
        <v>3.1399999999999864</v>
      </c>
      <c r="J7" s="20">
        <f t="shared" si="3"/>
        <v>200.14</v>
      </c>
      <c r="K7" s="20">
        <f t="shared" si="4"/>
        <v>2.9296199999999875</v>
      </c>
      <c r="L7" s="20">
        <f t="shared" si="0"/>
        <v>6.0041999999999991</v>
      </c>
      <c r="M7" s="21">
        <f t="shared" si="1"/>
        <v>2.0494808200381023</v>
      </c>
      <c r="N7" s="9">
        <v>300</v>
      </c>
      <c r="O7" s="9">
        <f t="shared" si="5"/>
        <v>16</v>
      </c>
      <c r="P7" s="9">
        <f t="shared" si="6"/>
        <v>1013.6</v>
      </c>
      <c r="Q7" s="9">
        <f t="shared" ref="Q7:Q22" si="8">$Q$5</f>
        <v>52.5</v>
      </c>
      <c r="R7" s="9"/>
    </row>
    <row r="8" spans="1:18">
      <c r="A8" s="8" t="s">
        <v>23</v>
      </c>
      <c r="B8" s="9">
        <f t="shared" ref="B8:B22" si="9">$B$6</f>
        <v>7102019</v>
      </c>
      <c r="C8" s="9">
        <f t="shared" si="7"/>
        <v>1200</v>
      </c>
      <c r="D8" s="15" t="s">
        <v>51</v>
      </c>
      <c r="E8" s="9">
        <v>324.41000000000003</v>
      </c>
      <c r="F8" s="19">
        <v>327.96</v>
      </c>
      <c r="G8" s="19">
        <v>529.25</v>
      </c>
      <c r="H8" s="20">
        <v>529.19000000000005</v>
      </c>
      <c r="I8" s="20">
        <f t="shared" si="2"/>
        <v>3.5499999999999545</v>
      </c>
      <c r="J8" s="20">
        <f t="shared" si="3"/>
        <v>201.29000000000002</v>
      </c>
      <c r="K8" s="20">
        <f>I8*0.8488</f>
        <v>3.0132399999999615</v>
      </c>
      <c r="L8" s="20">
        <f>J8*0.03</f>
        <v>6.0387000000000004</v>
      </c>
      <c r="M8" s="21">
        <f>L8/K8</f>
        <v>2.0040554353453683</v>
      </c>
      <c r="N8" s="9">
        <v>300</v>
      </c>
      <c r="O8" s="9">
        <f t="shared" si="5"/>
        <v>16</v>
      </c>
      <c r="P8" s="9">
        <f t="shared" si="6"/>
        <v>1013.6</v>
      </c>
      <c r="Q8" s="9">
        <f t="shared" si="8"/>
        <v>52.5</v>
      </c>
      <c r="R8" s="9"/>
    </row>
    <row r="9" spans="1:18">
      <c r="A9" s="8" t="s">
        <v>24</v>
      </c>
      <c r="B9" s="9">
        <f t="shared" si="9"/>
        <v>7102019</v>
      </c>
      <c r="C9" s="9">
        <f t="shared" si="7"/>
        <v>1200</v>
      </c>
      <c r="D9" s="15" t="s">
        <v>51</v>
      </c>
      <c r="E9" s="9">
        <v>321.19</v>
      </c>
      <c r="F9" s="19">
        <v>325.04000000000002</v>
      </c>
      <c r="G9" s="19">
        <v>525.26</v>
      </c>
      <c r="H9" s="20">
        <v>525.19000000000005</v>
      </c>
      <c r="I9" s="20">
        <f t="shared" si="2"/>
        <v>3.8500000000000227</v>
      </c>
      <c r="J9" s="20">
        <f t="shared" si="3"/>
        <v>200.21999999999997</v>
      </c>
      <c r="K9" s="20">
        <f>I9*0.8488</f>
        <v>3.2678800000000194</v>
      </c>
      <c r="L9" s="20">
        <f t="shared" ref="L9:L22" si="10">J9*0.03</f>
        <v>6.0065999999999988</v>
      </c>
      <c r="M9" s="21">
        <f t="shared" ref="M9:M19" si="11">L9/K9</f>
        <v>1.8380723894390134</v>
      </c>
      <c r="N9" s="9">
        <v>300</v>
      </c>
      <c r="O9" s="9">
        <f t="shared" si="5"/>
        <v>16</v>
      </c>
      <c r="P9" s="9">
        <f t="shared" si="6"/>
        <v>1013.6</v>
      </c>
      <c r="Q9" s="9">
        <f t="shared" si="8"/>
        <v>52.5</v>
      </c>
      <c r="R9" s="9"/>
    </row>
    <row r="10" spans="1:18">
      <c r="A10" s="8" t="s">
        <v>25</v>
      </c>
      <c r="B10" s="9">
        <f t="shared" si="9"/>
        <v>7102019</v>
      </c>
      <c r="C10" s="9">
        <f t="shared" si="7"/>
        <v>1200</v>
      </c>
      <c r="D10" s="15" t="s">
        <v>51</v>
      </c>
      <c r="E10" s="9">
        <v>323.69</v>
      </c>
      <c r="F10" s="19">
        <v>327.33</v>
      </c>
      <c r="G10" s="19">
        <v>526.76</v>
      </c>
      <c r="H10" s="20">
        <v>526.69000000000005</v>
      </c>
      <c r="I10" s="20">
        <f t="shared" si="2"/>
        <v>3.6399999999999864</v>
      </c>
      <c r="J10" s="20">
        <f t="shared" si="3"/>
        <v>199.43</v>
      </c>
      <c r="K10" s="20">
        <f>I10*0.8488</f>
        <v>3.0896319999999884</v>
      </c>
      <c r="L10" s="20">
        <f t="shared" si="10"/>
        <v>5.9828999999999999</v>
      </c>
      <c r="M10" s="21">
        <f t="shared" si="11"/>
        <v>1.9364442108315885</v>
      </c>
      <c r="N10" s="9">
        <v>300</v>
      </c>
      <c r="O10" s="9">
        <f t="shared" si="5"/>
        <v>16</v>
      </c>
      <c r="P10" s="9">
        <f t="shared" si="6"/>
        <v>1013.6</v>
      </c>
      <c r="Q10" s="9">
        <f t="shared" si="8"/>
        <v>52.5</v>
      </c>
      <c r="R10" s="9"/>
    </row>
    <row r="11" spans="1:18">
      <c r="A11" s="8" t="s">
        <v>26</v>
      </c>
      <c r="B11" s="9">
        <f t="shared" si="9"/>
        <v>7102019</v>
      </c>
      <c r="C11" s="9">
        <f t="shared" si="7"/>
        <v>1200</v>
      </c>
      <c r="D11" s="15" t="s">
        <v>50</v>
      </c>
      <c r="E11" s="9">
        <v>324.2</v>
      </c>
      <c r="F11" s="19">
        <v>328.05</v>
      </c>
      <c r="G11" s="19">
        <v>531.29</v>
      </c>
      <c r="H11" s="20">
        <v>531.16999999999996</v>
      </c>
      <c r="I11" s="20">
        <f t="shared" si="2"/>
        <v>3.8500000000000227</v>
      </c>
      <c r="J11" s="20">
        <f t="shared" si="3"/>
        <v>203.23999999999995</v>
      </c>
      <c r="K11" s="20">
        <f>I11*0.774</f>
        <v>2.9799000000000175</v>
      </c>
      <c r="L11" s="20">
        <f t="shared" si="10"/>
        <v>6.0971999999999982</v>
      </c>
      <c r="M11" s="21">
        <f t="shared" si="11"/>
        <v>2.0461089298298476</v>
      </c>
      <c r="N11" s="9">
        <v>300</v>
      </c>
      <c r="O11" s="9">
        <f t="shared" si="5"/>
        <v>16</v>
      </c>
      <c r="P11" s="9">
        <f t="shared" si="6"/>
        <v>1013.6</v>
      </c>
      <c r="Q11" s="9">
        <f t="shared" si="8"/>
        <v>52.5</v>
      </c>
      <c r="R11" s="9"/>
    </row>
    <row r="12" spans="1:18">
      <c r="A12" s="8" t="s">
        <v>27</v>
      </c>
      <c r="B12" s="9">
        <f t="shared" si="9"/>
        <v>7102019</v>
      </c>
      <c r="C12" s="9">
        <f t="shared" si="7"/>
        <v>1200</v>
      </c>
      <c r="D12" s="15" t="s">
        <v>50</v>
      </c>
      <c r="E12" s="9">
        <v>323.89999999999998</v>
      </c>
      <c r="F12" s="19">
        <v>327.91</v>
      </c>
      <c r="G12" s="19">
        <v>528.24</v>
      </c>
      <c r="H12" s="20">
        <v>528.07000000000005</v>
      </c>
      <c r="I12" s="20">
        <f t="shared" si="2"/>
        <v>4.0100000000000477</v>
      </c>
      <c r="J12" s="20">
        <f t="shared" si="3"/>
        <v>200.32999999999998</v>
      </c>
      <c r="K12" s="20">
        <f t="shared" ref="K12:K13" si="12">I12*0.774</f>
        <v>3.103740000000037</v>
      </c>
      <c r="L12" s="20">
        <f t="shared" si="10"/>
        <v>6.0098999999999991</v>
      </c>
      <c r="M12" s="21">
        <f t="shared" si="11"/>
        <v>1.9363413172494885</v>
      </c>
      <c r="N12" s="9">
        <v>300</v>
      </c>
      <c r="O12" s="9">
        <f t="shared" si="5"/>
        <v>16</v>
      </c>
      <c r="P12" s="9">
        <f t="shared" si="6"/>
        <v>1013.6</v>
      </c>
      <c r="Q12" s="9">
        <f t="shared" si="8"/>
        <v>52.5</v>
      </c>
      <c r="R12" s="9"/>
    </row>
    <row r="13" spans="1:18">
      <c r="A13" s="8" t="s">
        <v>28</v>
      </c>
      <c r="B13" s="9">
        <f t="shared" si="9"/>
        <v>7102019</v>
      </c>
      <c r="C13" s="9">
        <f t="shared" si="7"/>
        <v>1200</v>
      </c>
      <c r="D13" s="15" t="s">
        <v>50</v>
      </c>
      <c r="E13" s="9">
        <v>322.62</v>
      </c>
      <c r="F13" s="19">
        <v>326.52</v>
      </c>
      <c r="G13" s="19">
        <v>526.79</v>
      </c>
      <c r="H13" s="20">
        <v>526.72</v>
      </c>
      <c r="I13" s="20">
        <f t="shared" si="2"/>
        <v>3.8999999999999773</v>
      </c>
      <c r="J13" s="20">
        <f t="shared" si="3"/>
        <v>200.26999999999998</v>
      </c>
      <c r="K13" s="20">
        <f t="shared" si="12"/>
        <v>3.0185999999999824</v>
      </c>
      <c r="L13" s="20">
        <f t="shared" si="10"/>
        <v>6.0080999999999989</v>
      </c>
      <c r="M13" s="21">
        <f t="shared" si="11"/>
        <v>1.9903597694295481</v>
      </c>
      <c r="N13" s="9">
        <v>300</v>
      </c>
      <c r="O13" s="9">
        <f t="shared" si="5"/>
        <v>16</v>
      </c>
      <c r="P13" s="9">
        <f t="shared" si="6"/>
        <v>1013.6</v>
      </c>
      <c r="Q13" s="9">
        <f t="shared" si="8"/>
        <v>52.5</v>
      </c>
      <c r="R13" s="9"/>
    </row>
    <row r="14" spans="1:18">
      <c r="A14" s="8" t="s">
        <v>29</v>
      </c>
      <c r="B14" s="9">
        <f t="shared" si="9"/>
        <v>7102019</v>
      </c>
      <c r="C14" s="9">
        <f t="shared" si="7"/>
        <v>1200</v>
      </c>
      <c r="D14" s="15" t="s">
        <v>49</v>
      </c>
      <c r="E14" s="9">
        <v>322.56</v>
      </c>
      <c r="F14" s="19">
        <v>327.96</v>
      </c>
      <c r="G14" s="19">
        <v>537.96</v>
      </c>
      <c r="H14" s="20">
        <v>537.82000000000005</v>
      </c>
      <c r="I14" s="20">
        <f t="shared" si="2"/>
        <v>5.3999999999999773</v>
      </c>
      <c r="J14" s="20">
        <f t="shared" si="3"/>
        <v>210.00000000000006</v>
      </c>
      <c r="K14" s="20">
        <f>I14*0.6155</f>
        <v>3.3236999999999863</v>
      </c>
      <c r="L14" s="20">
        <f t="shared" si="10"/>
        <v>6.3000000000000016</v>
      </c>
      <c r="M14" s="21">
        <f t="shared" si="11"/>
        <v>1.8954779312212375</v>
      </c>
      <c r="N14" s="9">
        <v>300</v>
      </c>
      <c r="O14" s="9">
        <f t="shared" si="5"/>
        <v>16</v>
      </c>
      <c r="P14" s="9">
        <f t="shared" si="6"/>
        <v>1013.6</v>
      </c>
      <c r="Q14" s="9">
        <f t="shared" si="8"/>
        <v>52.5</v>
      </c>
      <c r="R14" s="9"/>
    </row>
    <row r="15" spans="1:18">
      <c r="A15" s="8" t="s">
        <v>30</v>
      </c>
      <c r="B15" s="9">
        <f t="shared" si="9"/>
        <v>7102019</v>
      </c>
      <c r="C15" s="9">
        <f t="shared" si="7"/>
        <v>1200</v>
      </c>
      <c r="D15" s="15" t="s">
        <v>49</v>
      </c>
      <c r="E15" s="9">
        <v>321.64999999999998</v>
      </c>
      <c r="F15" s="19">
        <v>326.26</v>
      </c>
      <c r="G15" s="19">
        <v>532.17999999999995</v>
      </c>
      <c r="H15" s="20">
        <v>532.07000000000005</v>
      </c>
      <c r="I15" s="20">
        <f t="shared" si="2"/>
        <v>4.6100000000000136</v>
      </c>
      <c r="J15" s="20">
        <f t="shared" si="3"/>
        <v>205.91999999999996</v>
      </c>
      <c r="K15" s="20">
        <f t="shared" ref="K15:K16" si="13">I15*0.6155</f>
        <v>2.8374550000000087</v>
      </c>
      <c r="L15" s="20">
        <f t="shared" si="10"/>
        <v>6.1775999999999982</v>
      </c>
      <c r="M15" s="21">
        <f t="shared" si="11"/>
        <v>2.1771622809877087</v>
      </c>
      <c r="N15" s="9">
        <v>300</v>
      </c>
      <c r="O15" s="9">
        <f t="shared" si="5"/>
        <v>16</v>
      </c>
      <c r="P15" s="9">
        <f t="shared" si="6"/>
        <v>1013.6</v>
      </c>
      <c r="Q15" s="9">
        <f t="shared" si="8"/>
        <v>52.5</v>
      </c>
      <c r="R15" s="9"/>
    </row>
    <row r="16" spans="1:18">
      <c r="A16" s="8" t="s">
        <v>31</v>
      </c>
      <c r="B16" s="9">
        <f t="shared" si="9"/>
        <v>7102019</v>
      </c>
      <c r="C16" s="9">
        <f t="shared" si="7"/>
        <v>1200</v>
      </c>
      <c r="D16" s="15" t="s">
        <v>49</v>
      </c>
      <c r="E16" s="9">
        <v>317.98</v>
      </c>
      <c r="F16" s="19">
        <v>322.83</v>
      </c>
      <c r="G16" s="19">
        <v>526.01</v>
      </c>
      <c r="H16" s="20">
        <v>525.91</v>
      </c>
      <c r="I16" s="20">
        <f t="shared" si="2"/>
        <v>4.8499999999999659</v>
      </c>
      <c r="J16" s="20">
        <f t="shared" si="3"/>
        <v>203.18</v>
      </c>
      <c r="K16" s="20">
        <f t="shared" si="13"/>
        <v>2.985174999999979</v>
      </c>
      <c r="L16" s="20">
        <f t="shared" si="10"/>
        <v>6.0953999999999997</v>
      </c>
      <c r="M16" s="21">
        <f t="shared" si="11"/>
        <v>2.0418903414372833</v>
      </c>
      <c r="N16" s="9">
        <v>300</v>
      </c>
      <c r="O16" s="9">
        <f t="shared" si="5"/>
        <v>16</v>
      </c>
      <c r="P16" s="9">
        <f t="shared" si="6"/>
        <v>1013.6</v>
      </c>
      <c r="Q16" s="9">
        <f t="shared" si="8"/>
        <v>52.5</v>
      </c>
      <c r="R16" s="9"/>
    </row>
    <row r="17" spans="1:18">
      <c r="A17" s="8" t="s">
        <v>32</v>
      </c>
      <c r="B17" s="9">
        <f t="shared" si="9"/>
        <v>7102019</v>
      </c>
      <c r="C17" s="9">
        <f t="shared" si="7"/>
        <v>1200</v>
      </c>
      <c r="D17" s="15" t="s">
        <v>48</v>
      </c>
      <c r="E17" s="9">
        <f>314.13+7.67</f>
        <v>321.8</v>
      </c>
      <c r="F17" s="19">
        <f>315.72+7.67</f>
        <v>323.39000000000004</v>
      </c>
      <c r="G17" s="19">
        <v>521.63</v>
      </c>
      <c r="H17" s="20">
        <v>521.54999999999995</v>
      </c>
      <c r="I17" s="20">
        <f t="shared" si="2"/>
        <v>1.5900000000000318</v>
      </c>
      <c r="J17" s="20">
        <f t="shared" si="3"/>
        <v>198.23999999999995</v>
      </c>
      <c r="K17" s="20">
        <f>I17*0.99</f>
        <v>1.5741000000000316</v>
      </c>
      <c r="L17" s="20">
        <f t="shared" si="10"/>
        <v>5.9471999999999987</v>
      </c>
      <c r="M17" s="21">
        <f t="shared" si="11"/>
        <v>3.778158947970192</v>
      </c>
      <c r="N17" s="9">
        <v>300</v>
      </c>
      <c r="O17" s="9">
        <f t="shared" si="5"/>
        <v>16</v>
      </c>
      <c r="P17" s="9">
        <f t="shared" si="6"/>
        <v>1013.6</v>
      </c>
      <c r="Q17" s="9">
        <f t="shared" si="8"/>
        <v>52.5</v>
      </c>
      <c r="R17" s="9"/>
    </row>
    <row r="18" spans="1:18">
      <c r="A18" s="8" t="s">
        <v>33</v>
      </c>
      <c r="B18" s="9">
        <f t="shared" si="9"/>
        <v>7102019</v>
      </c>
      <c r="C18" s="9">
        <f t="shared" si="7"/>
        <v>1200</v>
      </c>
      <c r="D18" s="15" t="s">
        <v>48</v>
      </c>
      <c r="E18" s="9">
        <f>316.99+7.57</f>
        <v>324.56</v>
      </c>
      <c r="F18" s="19">
        <f>318.62+7.57</f>
        <v>326.19</v>
      </c>
      <c r="G18" s="19">
        <v>527.07000000000005</v>
      </c>
      <c r="H18" s="20">
        <v>526.98</v>
      </c>
      <c r="I18" s="20">
        <f t="shared" si="2"/>
        <v>1.6299999999999955</v>
      </c>
      <c r="J18" s="20">
        <f t="shared" si="3"/>
        <v>200.88000000000005</v>
      </c>
      <c r="K18" s="20">
        <f t="shared" ref="K18:K19" si="14">I18*0.99</f>
        <v>1.6136999999999955</v>
      </c>
      <c r="L18" s="20">
        <f t="shared" si="10"/>
        <v>6.0264000000000015</v>
      </c>
      <c r="M18" s="21">
        <f t="shared" si="11"/>
        <v>3.7345231455661017</v>
      </c>
      <c r="N18" s="9">
        <v>300</v>
      </c>
      <c r="O18" s="9">
        <f t="shared" si="5"/>
        <v>16</v>
      </c>
      <c r="P18" s="9">
        <f t="shared" si="6"/>
        <v>1013.6</v>
      </c>
      <c r="Q18" s="9">
        <f t="shared" si="8"/>
        <v>52.5</v>
      </c>
      <c r="R18" s="9"/>
    </row>
    <row r="19" spans="1:18">
      <c r="A19" s="8" t="s">
        <v>34</v>
      </c>
      <c r="B19" s="9">
        <f t="shared" si="9"/>
        <v>7102019</v>
      </c>
      <c r="C19" s="9">
        <f t="shared" si="7"/>
        <v>1200</v>
      </c>
      <c r="D19" s="15" t="s">
        <v>48</v>
      </c>
      <c r="E19" s="9">
        <f>315.46+7.73</f>
        <v>323.19</v>
      </c>
      <c r="F19" s="19">
        <f>317.03+7.73</f>
        <v>324.76</v>
      </c>
      <c r="G19" s="19">
        <v>525.30999999999995</v>
      </c>
      <c r="H19" s="20">
        <v>525.20000000000005</v>
      </c>
      <c r="I19" s="20">
        <f t="shared" si="2"/>
        <v>1.5699999999999932</v>
      </c>
      <c r="J19" s="20">
        <f t="shared" si="3"/>
        <v>200.54999999999995</v>
      </c>
      <c r="K19" s="20">
        <f t="shared" si="14"/>
        <v>1.5542999999999931</v>
      </c>
      <c r="L19" s="20">
        <f t="shared" si="10"/>
        <v>6.0164999999999988</v>
      </c>
      <c r="M19" s="21">
        <f t="shared" si="11"/>
        <v>3.8708743485813715</v>
      </c>
      <c r="N19" s="9">
        <v>300</v>
      </c>
      <c r="O19" s="9">
        <f t="shared" si="5"/>
        <v>16</v>
      </c>
      <c r="P19" s="9">
        <f t="shared" si="6"/>
        <v>1013.6</v>
      </c>
      <c r="Q19" s="9">
        <f t="shared" si="8"/>
        <v>52.5</v>
      </c>
      <c r="R19" s="9"/>
    </row>
    <row r="20" spans="1:18">
      <c r="A20" s="8" t="s">
        <v>35</v>
      </c>
      <c r="B20" s="9">
        <f t="shared" si="9"/>
        <v>7102019</v>
      </c>
      <c r="C20" s="9">
        <f t="shared" si="7"/>
        <v>1200</v>
      </c>
      <c r="D20" s="15" t="s">
        <v>53</v>
      </c>
      <c r="E20" s="9">
        <v>322.66000000000003</v>
      </c>
      <c r="F20" s="19">
        <f>E20</f>
        <v>322.66000000000003</v>
      </c>
      <c r="G20" s="19">
        <v>523.1</v>
      </c>
      <c r="H20" s="20">
        <v>522.98</v>
      </c>
      <c r="I20" s="20">
        <f t="shared" si="2"/>
        <v>0</v>
      </c>
      <c r="J20" s="20">
        <f t="shared" si="3"/>
        <v>200.44</v>
      </c>
      <c r="K20" s="20">
        <v>0</v>
      </c>
      <c r="L20" s="20">
        <f t="shared" si="10"/>
        <v>6.0131999999999994</v>
      </c>
      <c r="M20" s="21" t="s">
        <v>18</v>
      </c>
      <c r="N20" s="9">
        <v>300</v>
      </c>
      <c r="O20" s="9">
        <f t="shared" si="5"/>
        <v>16</v>
      </c>
      <c r="P20" s="9">
        <f t="shared" si="6"/>
        <v>1013.6</v>
      </c>
      <c r="Q20" s="9">
        <f t="shared" si="8"/>
        <v>52.5</v>
      </c>
      <c r="R20" s="9"/>
    </row>
    <row r="21" spans="1:18">
      <c r="A21" s="8" t="s">
        <v>36</v>
      </c>
      <c r="B21" s="9">
        <f t="shared" si="9"/>
        <v>7102019</v>
      </c>
      <c r="C21" s="9">
        <f t="shared" si="7"/>
        <v>1200</v>
      </c>
      <c r="D21" s="15" t="s">
        <v>53</v>
      </c>
      <c r="E21" s="9">
        <v>322.38</v>
      </c>
      <c r="F21" s="19">
        <f t="shared" ref="F21:F22" si="15">E21</f>
        <v>322.38</v>
      </c>
      <c r="G21" s="19">
        <v>522.64</v>
      </c>
      <c r="H21" s="20">
        <v>522.54999999999995</v>
      </c>
      <c r="I21" s="20">
        <f t="shared" si="2"/>
        <v>0</v>
      </c>
      <c r="J21" s="20">
        <f t="shared" si="3"/>
        <v>200.26</v>
      </c>
      <c r="K21" s="20">
        <v>0</v>
      </c>
      <c r="L21" s="20">
        <f t="shared" si="10"/>
        <v>6.0077999999999996</v>
      </c>
      <c r="M21" s="21" t="s">
        <v>18</v>
      </c>
      <c r="N21" s="9">
        <v>300</v>
      </c>
      <c r="O21" s="9">
        <f t="shared" si="5"/>
        <v>16</v>
      </c>
      <c r="P21" s="9">
        <f t="shared" si="6"/>
        <v>1013.6</v>
      </c>
      <c r="Q21" s="9">
        <f t="shared" si="8"/>
        <v>52.5</v>
      </c>
      <c r="R21" s="9"/>
    </row>
    <row r="22" spans="1:18">
      <c r="A22" s="8" t="s">
        <v>37</v>
      </c>
      <c r="B22" s="9">
        <f t="shared" si="9"/>
        <v>7102019</v>
      </c>
      <c r="C22" s="9">
        <f t="shared" si="7"/>
        <v>1200</v>
      </c>
      <c r="D22" s="15" t="s">
        <v>53</v>
      </c>
      <c r="E22" s="9">
        <v>323.57</v>
      </c>
      <c r="F22" s="19">
        <f t="shared" si="15"/>
        <v>323.57</v>
      </c>
      <c r="G22" s="19">
        <v>523.34</v>
      </c>
      <c r="H22" s="20">
        <v>523.19000000000005</v>
      </c>
      <c r="I22" s="20">
        <f t="shared" si="2"/>
        <v>0</v>
      </c>
      <c r="J22" s="20">
        <f t="shared" si="3"/>
        <v>199.77000000000004</v>
      </c>
      <c r="K22" s="20">
        <v>0</v>
      </c>
      <c r="L22" s="20">
        <f t="shared" si="10"/>
        <v>5.993100000000001</v>
      </c>
      <c r="M22" s="21" t="s">
        <v>18</v>
      </c>
      <c r="N22" s="9">
        <v>300</v>
      </c>
      <c r="O22" s="9">
        <f t="shared" si="5"/>
        <v>16</v>
      </c>
      <c r="P22" s="9">
        <f t="shared" si="6"/>
        <v>1013.6</v>
      </c>
      <c r="Q22" s="9">
        <f t="shared" si="8"/>
        <v>52.5</v>
      </c>
      <c r="R22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opLeftCell="A133" workbookViewId="0">
      <selection activeCell="J165" sqref="J165"/>
    </sheetView>
  </sheetViews>
  <sheetFormatPr baseColWidth="10" defaultRowHeight="15" x14ac:dyDescent="0"/>
  <cols>
    <col min="9" max="9" width="18" customWidth="1"/>
    <col min="10" max="10" width="17.5" bestFit="1" customWidth="1"/>
  </cols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20</v>
      </c>
      <c r="B5" s="9">
        <v>8102019</v>
      </c>
      <c r="C5" s="9">
        <v>1134</v>
      </c>
      <c r="D5" s="9">
        <v>526.15</v>
      </c>
      <c r="E5" s="9">
        <v>190</v>
      </c>
      <c r="F5" s="9">
        <v>525.96</v>
      </c>
      <c r="G5" s="9">
        <v>17</v>
      </c>
      <c r="H5" s="9">
        <v>990.6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0.80649999999999999</v>
      </c>
      <c r="N5" s="15">
        <f t="shared" ref="N5:N6" si="0">H5-(M5-L5)*98</f>
        <v>918.423</v>
      </c>
    </row>
    <row r="6" spans="1:14">
      <c r="A6" s="8" t="s">
        <v>21</v>
      </c>
      <c r="B6" s="9">
        <v>8102019</v>
      </c>
      <c r="C6" s="9">
        <v>1134</v>
      </c>
      <c r="D6" s="9">
        <v>525.41</v>
      </c>
      <c r="E6" s="9">
        <v>195</v>
      </c>
      <c r="F6" s="9">
        <v>525.16999999999996</v>
      </c>
      <c r="G6" s="9">
        <f>$G$5</f>
        <v>17</v>
      </c>
      <c r="H6" s="9">
        <f>$H$5</f>
        <v>990.6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0.80324999999999991</v>
      </c>
      <c r="N6" s="15">
        <f t="shared" si="0"/>
        <v>918.74150000000009</v>
      </c>
    </row>
    <row r="7" spans="1:14">
      <c r="A7" s="8" t="s">
        <v>22</v>
      </c>
      <c r="B7" s="9">
        <f>$B$6</f>
        <v>8102019</v>
      </c>
      <c r="C7" s="9">
        <v>1134</v>
      </c>
      <c r="D7" s="9">
        <v>526.61</v>
      </c>
      <c r="E7" s="9">
        <v>205</v>
      </c>
      <c r="F7" s="9">
        <v>526.38</v>
      </c>
      <c r="G7" s="9">
        <f t="shared" ref="G7:G24" si="1">$G$5</f>
        <v>17</v>
      </c>
      <c r="H7" s="9">
        <f t="shared" ref="H7:H24" si="2">$H$5</f>
        <v>990.6</v>
      </c>
      <c r="I7" s="9">
        <f t="shared" ref="I7:I24" si="3">$I$5</f>
        <v>52.5</v>
      </c>
      <c r="J7" s="9">
        <f t="shared" ref="J7:J24" si="4">$J$5</f>
        <v>52.5</v>
      </c>
      <c r="K7" s="9"/>
      <c r="L7" s="15">
        <f t="shared" ref="L7:L70" si="5">$L$5</f>
        <v>7.0000000000000007E-2</v>
      </c>
      <c r="M7" s="15">
        <f>(1-L7)-((E7/100)*'Water column'!$B$26)</f>
        <v>0.79674999999999996</v>
      </c>
      <c r="N7" s="15">
        <f>H7-(M7-L7)*98</f>
        <v>919.37850000000003</v>
      </c>
    </row>
    <row r="8" spans="1:14">
      <c r="A8" s="8" t="s">
        <v>23</v>
      </c>
      <c r="B8" s="9">
        <f t="shared" ref="B8:B22" si="6">$B$6</f>
        <v>8102019</v>
      </c>
      <c r="C8" s="9">
        <v>1142</v>
      </c>
      <c r="D8" s="9">
        <v>529.17999999999995</v>
      </c>
      <c r="E8" s="9">
        <v>380</v>
      </c>
      <c r="F8" s="9">
        <v>528.66999999999996</v>
      </c>
      <c r="G8" s="9">
        <f t="shared" si="1"/>
        <v>17</v>
      </c>
      <c r="H8" s="9">
        <f t="shared" si="2"/>
        <v>990.6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0.68299999999999994</v>
      </c>
      <c r="N8" s="15">
        <f t="shared" ref="N8:N71" si="7">H8-(M8-L8)*98</f>
        <v>930.52600000000007</v>
      </c>
    </row>
    <row r="9" spans="1:14">
      <c r="A9" s="8" t="s">
        <v>24</v>
      </c>
      <c r="B9" s="9">
        <f t="shared" si="6"/>
        <v>8102019</v>
      </c>
      <c r="C9" s="9">
        <v>1142</v>
      </c>
      <c r="D9" s="9">
        <v>525.20000000000005</v>
      </c>
      <c r="E9" s="9">
        <v>405</v>
      </c>
      <c r="F9" s="9">
        <v>524.66</v>
      </c>
      <c r="G9" s="9">
        <f t="shared" si="1"/>
        <v>17</v>
      </c>
      <c r="H9" s="9">
        <f t="shared" si="2"/>
        <v>990.6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0.66674999999999995</v>
      </c>
      <c r="N9" s="15">
        <f t="shared" si="7"/>
        <v>932.11850000000004</v>
      </c>
    </row>
    <row r="10" spans="1:14">
      <c r="A10" s="8" t="s">
        <v>25</v>
      </c>
      <c r="B10" s="9">
        <f t="shared" si="6"/>
        <v>8102019</v>
      </c>
      <c r="C10" s="9">
        <v>1142</v>
      </c>
      <c r="D10" s="9">
        <v>526.70000000000005</v>
      </c>
      <c r="E10" s="9">
        <v>380</v>
      </c>
      <c r="F10" s="9">
        <v>526.19000000000005</v>
      </c>
      <c r="G10" s="9">
        <f t="shared" si="1"/>
        <v>17</v>
      </c>
      <c r="H10" s="9">
        <f t="shared" si="2"/>
        <v>990.6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0.68299999999999994</v>
      </c>
      <c r="N10" s="15">
        <f t="shared" si="7"/>
        <v>930.52600000000007</v>
      </c>
    </row>
    <row r="11" spans="1:14">
      <c r="A11" s="8" t="s">
        <v>26</v>
      </c>
      <c r="B11" s="9">
        <f t="shared" si="6"/>
        <v>8102019</v>
      </c>
      <c r="C11" s="9">
        <v>1210</v>
      </c>
      <c r="D11" s="9">
        <v>531.16999999999996</v>
      </c>
      <c r="E11" s="9">
        <v>240</v>
      </c>
      <c r="F11" s="9">
        <v>530.87</v>
      </c>
      <c r="G11" s="9">
        <f t="shared" si="1"/>
        <v>17</v>
      </c>
      <c r="H11" s="9">
        <f t="shared" si="2"/>
        <v>990.6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0.77399999999999991</v>
      </c>
      <c r="N11" s="15">
        <f t="shared" si="7"/>
        <v>921.60800000000006</v>
      </c>
    </row>
    <row r="12" spans="1:14">
      <c r="A12" s="8" t="s">
        <v>27</v>
      </c>
      <c r="B12" s="9">
        <f t="shared" si="6"/>
        <v>8102019</v>
      </c>
      <c r="C12" s="9">
        <v>1210</v>
      </c>
      <c r="D12" s="9">
        <v>528.05999999999995</v>
      </c>
      <c r="E12" s="9">
        <v>240</v>
      </c>
      <c r="F12" s="9">
        <v>527.77</v>
      </c>
      <c r="G12" s="9">
        <f t="shared" si="1"/>
        <v>17</v>
      </c>
      <c r="H12" s="9">
        <f t="shared" si="2"/>
        <v>990.6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0.77399999999999991</v>
      </c>
      <c r="N12" s="15">
        <f t="shared" si="7"/>
        <v>921.60800000000006</v>
      </c>
    </row>
    <row r="13" spans="1:14">
      <c r="A13" s="8" t="s">
        <v>28</v>
      </c>
      <c r="B13" s="9">
        <f t="shared" si="6"/>
        <v>8102019</v>
      </c>
      <c r="C13" s="9">
        <v>1210</v>
      </c>
      <c r="D13" s="9">
        <v>526.72</v>
      </c>
      <c r="E13" s="9">
        <v>240</v>
      </c>
      <c r="F13" s="9">
        <v>526.41999999999996</v>
      </c>
      <c r="G13" s="9">
        <f t="shared" si="1"/>
        <v>17</v>
      </c>
      <c r="H13" s="9">
        <f t="shared" si="2"/>
        <v>990.6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0.77399999999999991</v>
      </c>
      <c r="N13" s="15">
        <f t="shared" si="7"/>
        <v>921.60800000000006</v>
      </c>
    </row>
    <row r="14" spans="1:14">
      <c r="A14" s="8" t="s">
        <v>29</v>
      </c>
      <c r="B14" s="9">
        <f t="shared" si="6"/>
        <v>8102019</v>
      </c>
      <c r="C14" s="9">
        <v>1204</v>
      </c>
      <c r="D14" s="9">
        <v>537.82000000000005</v>
      </c>
      <c r="E14" s="9">
        <v>220</v>
      </c>
      <c r="F14" s="9">
        <v>537.54</v>
      </c>
      <c r="G14" s="9">
        <f t="shared" si="1"/>
        <v>17</v>
      </c>
      <c r="H14" s="9">
        <f t="shared" si="2"/>
        <v>990.6</v>
      </c>
      <c r="I14" s="9">
        <f t="shared" si="3"/>
        <v>52.5</v>
      </c>
      <c r="J14" s="9">
        <f t="shared" si="4"/>
        <v>52.5</v>
      </c>
      <c r="K14" s="9"/>
      <c r="L14" s="15">
        <f t="shared" si="5"/>
        <v>7.0000000000000007E-2</v>
      </c>
      <c r="M14" s="15">
        <f>(1-L14)-((E14/100)*'Water column'!$B$26)</f>
        <v>0.78699999999999992</v>
      </c>
      <c r="N14" s="15">
        <f t="shared" si="7"/>
        <v>920.33400000000006</v>
      </c>
    </row>
    <row r="15" spans="1:14">
      <c r="A15" s="8" t="s">
        <v>30</v>
      </c>
      <c r="B15" s="9">
        <f t="shared" si="6"/>
        <v>8102019</v>
      </c>
      <c r="C15" s="9">
        <v>1204</v>
      </c>
      <c r="D15" s="9">
        <v>532.05999999999995</v>
      </c>
      <c r="E15" s="9">
        <v>220</v>
      </c>
      <c r="F15" s="9">
        <v>531.80999999999995</v>
      </c>
      <c r="G15" s="9">
        <f t="shared" si="1"/>
        <v>17</v>
      </c>
      <c r="H15" s="9">
        <f t="shared" si="2"/>
        <v>990.6</v>
      </c>
      <c r="I15" s="9">
        <f t="shared" si="3"/>
        <v>52.5</v>
      </c>
      <c r="J15" s="9">
        <f t="shared" si="4"/>
        <v>52.5</v>
      </c>
      <c r="K15" s="9"/>
      <c r="L15" s="15">
        <f t="shared" si="5"/>
        <v>7.0000000000000007E-2</v>
      </c>
      <c r="M15" s="15">
        <f>(1-L15)-((E15/100)*'Water column'!$B$26)</f>
        <v>0.78699999999999992</v>
      </c>
      <c r="N15" s="15">
        <f t="shared" si="7"/>
        <v>920.33400000000006</v>
      </c>
    </row>
    <row r="16" spans="1:14">
      <c r="A16" s="8" t="s">
        <v>31</v>
      </c>
      <c r="B16" s="9">
        <f t="shared" si="6"/>
        <v>8102019</v>
      </c>
      <c r="C16" s="9">
        <v>1204</v>
      </c>
      <c r="D16" s="9">
        <v>525.89</v>
      </c>
      <c r="E16" s="9">
        <v>220</v>
      </c>
      <c r="F16" s="9">
        <v>525.63</v>
      </c>
      <c r="G16" s="9">
        <f t="shared" si="1"/>
        <v>17</v>
      </c>
      <c r="H16" s="9">
        <f t="shared" si="2"/>
        <v>990.6</v>
      </c>
      <c r="I16" s="9">
        <f t="shared" si="3"/>
        <v>52.5</v>
      </c>
      <c r="J16" s="9">
        <f t="shared" si="4"/>
        <v>52.5</v>
      </c>
      <c r="K16" s="9"/>
      <c r="L16" s="15">
        <f t="shared" si="5"/>
        <v>7.0000000000000007E-2</v>
      </c>
      <c r="M16" s="15">
        <f>(1-L16)-((E16/100)*'Water column'!$B$26)</f>
        <v>0.78699999999999992</v>
      </c>
      <c r="N16" s="15">
        <f t="shared" si="7"/>
        <v>920.33400000000006</v>
      </c>
    </row>
    <row r="17" spans="1:14">
      <c r="A17" s="8" t="s">
        <v>32</v>
      </c>
      <c r="B17" s="9">
        <f t="shared" si="6"/>
        <v>8102019</v>
      </c>
      <c r="C17" s="9">
        <v>1157</v>
      </c>
      <c r="D17" s="9">
        <v>521.54</v>
      </c>
      <c r="E17" s="9">
        <v>170</v>
      </c>
      <c r="F17" s="9">
        <v>521.34</v>
      </c>
      <c r="G17" s="9">
        <f t="shared" si="1"/>
        <v>17</v>
      </c>
      <c r="H17" s="9">
        <f t="shared" si="2"/>
        <v>990.6</v>
      </c>
      <c r="I17" s="9">
        <f t="shared" si="3"/>
        <v>52.5</v>
      </c>
      <c r="J17" s="9">
        <f t="shared" si="4"/>
        <v>52.5</v>
      </c>
      <c r="K17" s="9"/>
      <c r="L17" s="15">
        <f t="shared" si="5"/>
        <v>7.0000000000000007E-2</v>
      </c>
      <c r="M17" s="15">
        <f>(1-L17)-((E17/100)*'Water column'!$B$26)</f>
        <v>0.8194999999999999</v>
      </c>
      <c r="N17" s="15">
        <f t="shared" si="7"/>
        <v>917.149</v>
      </c>
    </row>
    <row r="18" spans="1:14">
      <c r="A18" s="8" t="s">
        <v>33</v>
      </c>
      <c r="B18" s="9">
        <f t="shared" si="6"/>
        <v>8102019</v>
      </c>
      <c r="C18" s="9">
        <v>1157</v>
      </c>
      <c r="D18" s="9">
        <v>526.98</v>
      </c>
      <c r="E18" s="9">
        <v>170</v>
      </c>
      <c r="F18" s="9">
        <v>526.78</v>
      </c>
      <c r="G18" s="9">
        <f t="shared" si="1"/>
        <v>17</v>
      </c>
      <c r="H18" s="9">
        <f t="shared" si="2"/>
        <v>990.6</v>
      </c>
      <c r="I18" s="9">
        <f t="shared" si="3"/>
        <v>52.5</v>
      </c>
      <c r="J18" s="9">
        <f t="shared" si="4"/>
        <v>52.5</v>
      </c>
      <c r="K18" s="9"/>
      <c r="L18" s="15">
        <f t="shared" si="5"/>
        <v>7.0000000000000007E-2</v>
      </c>
      <c r="M18" s="15">
        <f>(1-L18)-((E18/100)*'Water column'!$B$26)</f>
        <v>0.8194999999999999</v>
      </c>
      <c r="N18" s="15">
        <f t="shared" si="7"/>
        <v>917.149</v>
      </c>
    </row>
    <row r="19" spans="1:14">
      <c r="A19" s="8" t="s">
        <v>34</v>
      </c>
      <c r="B19" s="9">
        <f t="shared" si="6"/>
        <v>8102019</v>
      </c>
      <c r="C19" s="9">
        <v>1157</v>
      </c>
      <c r="D19" s="9">
        <v>525.20000000000005</v>
      </c>
      <c r="E19" s="9">
        <v>165</v>
      </c>
      <c r="F19" s="9">
        <v>525.01</v>
      </c>
      <c r="G19" s="9">
        <f t="shared" si="1"/>
        <v>17</v>
      </c>
      <c r="H19" s="9">
        <f t="shared" si="2"/>
        <v>990.6</v>
      </c>
      <c r="I19" s="9">
        <f t="shared" si="3"/>
        <v>52.5</v>
      </c>
      <c r="J19" s="9">
        <f t="shared" si="4"/>
        <v>52.5</v>
      </c>
      <c r="K19" s="9"/>
      <c r="L19" s="15">
        <f t="shared" si="5"/>
        <v>7.0000000000000007E-2</v>
      </c>
      <c r="M19" s="15">
        <f>(1-L19)-((E19/100)*'Water column'!$B$26)</f>
        <v>0.82274999999999998</v>
      </c>
      <c r="N19" s="15">
        <f t="shared" si="7"/>
        <v>916.83050000000003</v>
      </c>
    </row>
    <row r="20" spans="1:14">
      <c r="A20" s="8" t="s">
        <v>35</v>
      </c>
      <c r="B20" s="9">
        <f t="shared" si="6"/>
        <v>8102019</v>
      </c>
      <c r="C20" s="9">
        <v>1149</v>
      </c>
      <c r="D20" s="9">
        <v>523.01</v>
      </c>
      <c r="E20" s="9">
        <v>140</v>
      </c>
      <c r="F20" s="9">
        <v>522.83000000000004</v>
      </c>
      <c r="G20" s="9">
        <f t="shared" si="1"/>
        <v>17</v>
      </c>
      <c r="H20" s="9">
        <f t="shared" si="2"/>
        <v>990.6</v>
      </c>
      <c r="I20" s="9">
        <f t="shared" si="3"/>
        <v>52.5</v>
      </c>
      <c r="J20" s="9">
        <f t="shared" si="4"/>
        <v>52.5</v>
      </c>
      <c r="K20" s="9"/>
      <c r="L20" s="15">
        <f t="shared" si="5"/>
        <v>7.0000000000000007E-2</v>
      </c>
      <c r="M20" s="15">
        <f>(1-L20)-((E20/100)*'Water column'!$B$26)</f>
        <v>0.83899999999999997</v>
      </c>
      <c r="N20" s="15">
        <f t="shared" si="7"/>
        <v>915.23800000000006</v>
      </c>
    </row>
    <row r="21" spans="1:14">
      <c r="A21" s="8" t="s">
        <v>36</v>
      </c>
      <c r="B21" s="9">
        <f t="shared" si="6"/>
        <v>8102019</v>
      </c>
      <c r="C21" s="9">
        <v>1149</v>
      </c>
      <c r="D21" s="9">
        <v>522.58000000000004</v>
      </c>
      <c r="E21" s="9">
        <v>140</v>
      </c>
      <c r="F21" s="9">
        <v>522.41</v>
      </c>
      <c r="G21" s="9">
        <f t="shared" si="1"/>
        <v>17</v>
      </c>
      <c r="H21" s="9">
        <f t="shared" si="2"/>
        <v>990.6</v>
      </c>
      <c r="I21" s="9">
        <f t="shared" si="3"/>
        <v>52.5</v>
      </c>
      <c r="J21" s="9">
        <f t="shared" si="4"/>
        <v>52.5</v>
      </c>
      <c r="K21" s="9"/>
      <c r="L21" s="15">
        <f t="shared" si="5"/>
        <v>7.0000000000000007E-2</v>
      </c>
      <c r="M21" s="15">
        <f>(1-L21)-((E21/100)*'Water column'!$B$26)</f>
        <v>0.83899999999999997</v>
      </c>
      <c r="N21" s="15">
        <f t="shared" si="7"/>
        <v>915.23800000000006</v>
      </c>
    </row>
    <row r="22" spans="1:14">
      <c r="A22" s="8" t="s">
        <v>37</v>
      </c>
      <c r="B22" s="9">
        <f t="shared" si="6"/>
        <v>8102019</v>
      </c>
      <c r="C22" s="9">
        <v>1149</v>
      </c>
      <c r="D22" s="9">
        <v>523.22</v>
      </c>
      <c r="E22" s="9">
        <v>140</v>
      </c>
      <c r="F22" s="9">
        <v>523.04999999999995</v>
      </c>
      <c r="G22" s="9">
        <f t="shared" si="1"/>
        <v>17</v>
      </c>
      <c r="H22" s="9">
        <f t="shared" si="2"/>
        <v>990.6</v>
      </c>
      <c r="I22" s="9">
        <f t="shared" si="3"/>
        <v>52.5</v>
      </c>
      <c r="J22" s="9">
        <f t="shared" si="4"/>
        <v>52.5</v>
      </c>
      <c r="K22" s="9"/>
      <c r="L22" s="15">
        <f t="shared" si="5"/>
        <v>7.0000000000000007E-2</v>
      </c>
      <c r="M22" s="15">
        <f>(1-L22)-((E22/100)*'Water column'!$B$26)</f>
        <v>0.83899999999999997</v>
      </c>
      <c r="N22" s="15">
        <f t="shared" si="7"/>
        <v>915.23800000000006</v>
      </c>
    </row>
    <row r="23" spans="1:14">
      <c r="A23" s="22" t="s">
        <v>55</v>
      </c>
      <c r="B23" s="19">
        <v>8102019</v>
      </c>
      <c r="C23" s="19">
        <v>1130</v>
      </c>
      <c r="D23" s="19">
        <v>527.21</v>
      </c>
      <c r="E23" s="19" t="s">
        <v>18</v>
      </c>
      <c r="F23" s="19">
        <v>527.22</v>
      </c>
      <c r="G23" s="9">
        <f t="shared" si="1"/>
        <v>17</v>
      </c>
      <c r="H23" s="9">
        <f t="shared" si="2"/>
        <v>990.6</v>
      </c>
      <c r="I23" s="9">
        <f t="shared" si="3"/>
        <v>52.5</v>
      </c>
      <c r="J23" s="9">
        <f t="shared" si="4"/>
        <v>52.5</v>
      </c>
      <c r="K23" s="15"/>
      <c r="L23" s="15">
        <f t="shared" si="5"/>
        <v>7.0000000000000007E-2</v>
      </c>
      <c r="M23" s="15" t="s">
        <v>18</v>
      </c>
      <c r="N23" s="15" t="s">
        <v>18</v>
      </c>
    </row>
    <row r="24" spans="1:14">
      <c r="A24" s="22" t="s">
        <v>56</v>
      </c>
      <c r="B24" s="19">
        <v>8102019</v>
      </c>
      <c r="C24" s="19">
        <v>1130</v>
      </c>
      <c r="D24" s="19">
        <v>528.1</v>
      </c>
      <c r="E24" s="19" t="s">
        <v>18</v>
      </c>
      <c r="F24" s="19">
        <v>528.1</v>
      </c>
      <c r="G24" s="9">
        <f t="shared" si="1"/>
        <v>17</v>
      </c>
      <c r="H24" s="9">
        <f t="shared" si="2"/>
        <v>990.6</v>
      </c>
      <c r="I24" s="9">
        <f t="shared" si="3"/>
        <v>52.5</v>
      </c>
      <c r="J24" s="9">
        <f t="shared" si="4"/>
        <v>52.5</v>
      </c>
      <c r="K24" s="15"/>
      <c r="L24" s="15">
        <f t="shared" si="5"/>
        <v>7.0000000000000007E-2</v>
      </c>
      <c r="M24" s="15" t="s">
        <v>18</v>
      </c>
      <c r="N24" s="15" t="s">
        <v>18</v>
      </c>
    </row>
    <row r="25" spans="1:14">
      <c r="A25" s="8" t="s">
        <v>20</v>
      </c>
      <c r="B25" s="9">
        <v>9102019</v>
      </c>
      <c r="C25" s="9">
        <v>920</v>
      </c>
      <c r="D25" s="9">
        <v>525.97</v>
      </c>
      <c r="E25" s="9">
        <v>310</v>
      </c>
      <c r="F25" s="9">
        <v>525.53</v>
      </c>
      <c r="G25" s="9">
        <v>17</v>
      </c>
      <c r="H25" s="9">
        <v>994.6</v>
      </c>
      <c r="I25" s="9">
        <v>52.5</v>
      </c>
      <c r="J25" s="9">
        <v>52.5</v>
      </c>
      <c r="K25" s="9"/>
      <c r="L25" s="15">
        <f t="shared" si="5"/>
        <v>7.0000000000000007E-2</v>
      </c>
      <c r="M25" s="15">
        <f>(1-L25)-((E25/100)*'Water column'!$B$26)</f>
        <v>0.72849999999999993</v>
      </c>
      <c r="N25" s="15">
        <f t="shared" si="7"/>
        <v>930.06700000000001</v>
      </c>
    </row>
    <row r="26" spans="1:14">
      <c r="A26" s="8" t="s">
        <v>21</v>
      </c>
      <c r="B26" s="9">
        <f>$B$25</f>
        <v>9102019</v>
      </c>
      <c r="C26" s="9">
        <v>920</v>
      </c>
      <c r="D26" s="9">
        <v>525.19000000000005</v>
      </c>
      <c r="E26" s="9">
        <v>310</v>
      </c>
      <c r="F26" s="9">
        <v>524.71</v>
      </c>
      <c r="G26" s="9">
        <f>$G$5</f>
        <v>17</v>
      </c>
      <c r="H26" s="9">
        <f>$H$25</f>
        <v>994.6</v>
      </c>
      <c r="I26" s="9">
        <f>$I$5</f>
        <v>52.5</v>
      </c>
      <c r="J26" s="9">
        <f>$J$5</f>
        <v>52.5</v>
      </c>
      <c r="K26" s="9"/>
      <c r="L26" s="15">
        <f t="shared" si="5"/>
        <v>7.0000000000000007E-2</v>
      </c>
      <c r="M26" s="15">
        <f>(1-L26)-((E26/100)*'Water column'!$B$26)</f>
        <v>0.72849999999999993</v>
      </c>
      <c r="N26" s="15">
        <f t="shared" si="7"/>
        <v>930.06700000000001</v>
      </c>
    </row>
    <row r="27" spans="1:14">
      <c r="A27" s="8" t="s">
        <v>22</v>
      </c>
      <c r="B27" s="9">
        <f t="shared" ref="B27:B44" si="8">$B$25</f>
        <v>9102019</v>
      </c>
      <c r="C27" s="9">
        <v>920</v>
      </c>
      <c r="D27" s="9">
        <v>526.41</v>
      </c>
      <c r="E27" s="9">
        <v>325</v>
      </c>
      <c r="F27" s="9">
        <v>525.91999999999996</v>
      </c>
      <c r="G27" s="9">
        <f t="shared" ref="G27:G44" si="9">$G$5</f>
        <v>17</v>
      </c>
      <c r="H27" s="9">
        <f t="shared" ref="H27:H44" si="10">$H$25</f>
        <v>994.6</v>
      </c>
      <c r="I27" s="9">
        <f t="shared" ref="I27:I44" si="11">$I$5</f>
        <v>52.5</v>
      </c>
      <c r="J27" s="9">
        <f t="shared" ref="J27:J44" si="12">$J$5</f>
        <v>52.5</v>
      </c>
      <c r="K27" s="9"/>
      <c r="L27" s="15">
        <f t="shared" si="5"/>
        <v>7.0000000000000007E-2</v>
      </c>
      <c r="M27" s="15">
        <f>(1-L27)-((E27/100)*'Water column'!$B$26)</f>
        <v>0.71875</v>
      </c>
      <c r="N27" s="15">
        <f t="shared" si="7"/>
        <v>931.02250000000004</v>
      </c>
    </row>
    <row r="28" spans="1:14">
      <c r="A28" s="8" t="s">
        <v>23</v>
      </c>
      <c r="B28" s="9">
        <f t="shared" si="8"/>
        <v>9102019</v>
      </c>
      <c r="C28" s="9">
        <v>926</v>
      </c>
      <c r="D28" s="9">
        <v>528.66</v>
      </c>
      <c r="E28" s="9">
        <v>230</v>
      </c>
      <c r="F28" s="9">
        <v>528.4</v>
      </c>
      <c r="G28" s="9">
        <f t="shared" si="9"/>
        <v>17</v>
      </c>
      <c r="H28" s="9">
        <f t="shared" si="10"/>
        <v>994.6</v>
      </c>
      <c r="I28" s="9">
        <f t="shared" si="11"/>
        <v>52.5</v>
      </c>
      <c r="J28" s="9">
        <f t="shared" si="12"/>
        <v>52.5</v>
      </c>
      <c r="K28" s="9"/>
      <c r="L28" s="15">
        <f t="shared" si="5"/>
        <v>7.0000000000000007E-2</v>
      </c>
      <c r="M28" s="15">
        <f>(1-L28)-((E28/100)*'Water column'!$B$26)</f>
        <v>0.78049999999999997</v>
      </c>
      <c r="N28" s="15">
        <f t="shared" si="7"/>
        <v>924.971</v>
      </c>
    </row>
    <row r="29" spans="1:14">
      <c r="A29" s="8" t="s">
        <v>24</v>
      </c>
      <c r="B29" s="9">
        <f t="shared" si="8"/>
        <v>9102019</v>
      </c>
      <c r="C29" s="9">
        <v>926</v>
      </c>
      <c r="D29" s="9">
        <v>524.66999999999996</v>
      </c>
      <c r="E29" s="9">
        <v>220</v>
      </c>
      <c r="F29" s="9">
        <v>524.38</v>
      </c>
      <c r="G29" s="9">
        <f t="shared" si="9"/>
        <v>17</v>
      </c>
      <c r="H29" s="9">
        <f t="shared" si="10"/>
        <v>994.6</v>
      </c>
      <c r="I29" s="9">
        <f t="shared" si="11"/>
        <v>52.5</v>
      </c>
      <c r="J29" s="9">
        <f t="shared" si="12"/>
        <v>52.5</v>
      </c>
      <c r="K29" s="9"/>
      <c r="L29" s="15">
        <f t="shared" si="5"/>
        <v>7.0000000000000007E-2</v>
      </c>
      <c r="M29" s="15">
        <f>(1-L29)-((E29/100)*'Water column'!$B$26)</f>
        <v>0.78699999999999992</v>
      </c>
      <c r="N29" s="15">
        <f t="shared" si="7"/>
        <v>924.33400000000006</v>
      </c>
    </row>
    <row r="30" spans="1:14">
      <c r="A30" s="8" t="s">
        <v>25</v>
      </c>
      <c r="B30" s="9">
        <f t="shared" si="8"/>
        <v>9102019</v>
      </c>
      <c r="C30" s="9">
        <v>926</v>
      </c>
      <c r="D30" s="9">
        <v>526.19000000000005</v>
      </c>
      <c r="E30" s="9">
        <v>240</v>
      </c>
      <c r="F30" s="9">
        <v>525.89</v>
      </c>
      <c r="G30" s="9">
        <f t="shared" si="9"/>
        <v>17</v>
      </c>
      <c r="H30" s="9">
        <f t="shared" si="10"/>
        <v>994.6</v>
      </c>
      <c r="I30" s="9">
        <f t="shared" si="11"/>
        <v>52.5</v>
      </c>
      <c r="J30" s="9">
        <f t="shared" si="12"/>
        <v>52.5</v>
      </c>
      <c r="K30" s="9"/>
      <c r="L30" s="15">
        <f t="shared" si="5"/>
        <v>7.0000000000000007E-2</v>
      </c>
      <c r="M30" s="15">
        <f>(1-L30)-((E30/100)*'Water column'!$B$26)</f>
        <v>0.77399999999999991</v>
      </c>
      <c r="N30" s="15">
        <f t="shared" si="7"/>
        <v>925.60800000000006</v>
      </c>
    </row>
    <row r="31" spans="1:14">
      <c r="A31" s="8" t="s">
        <v>26</v>
      </c>
      <c r="B31" s="9">
        <f t="shared" si="8"/>
        <v>9102019</v>
      </c>
      <c r="C31" s="9">
        <v>847</v>
      </c>
      <c r="D31" s="9">
        <v>530.89</v>
      </c>
      <c r="E31" s="9">
        <v>165</v>
      </c>
      <c r="F31" s="9">
        <v>530.71</v>
      </c>
      <c r="G31" s="9">
        <f t="shared" si="9"/>
        <v>17</v>
      </c>
      <c r="H31" s="9">
        <f t="shared" si="10"/>
        <v>994.6</v>
      </c>
      <c r="I31" s="9">
        <f t="shared" si="11"/>
        <v>52.5</v>
      </c>
      <c r="J31" s="9">
        <f t="shared" si="12"/>
        <v>52.5</v>
      </c>
      <c r="K31" s="9"/>
      <c r="L31" s="15">
        <f t="shared" si="5"/>
        <v>7.0000000000000007E-2</v>
      </c>
      <c r="M31" s="15">
        <f>(1-L31)-((E31/100)*'Water column'!$B$26)</f>
        <v>0.82274999999999998</v>
      </c>
      <c r="N31" s="15">
        <f t="shared" si="7"/>
        <v>920.83050000000003</v>
      </c>
    </row>
    <row r="32" spans="1:14">
      <c r="A32" s="8" t="s">
        <v>27</v>
      </c>
      <c r="B32" s="9">
        <f t="shared" si="8"/>
        <v>9102019</v>
      </c>
      <c r="C32" s="9">
        <v>847</v>
      </c>
      <c r="D32" s="9">
        <v>527.79</v>
      </c>
      <c r="E32" s="9">
        <v>170</v>
      </c>
      <c r="F32" s="9">
        <v>527.59</v>
      </c>
      <c r="G32" s="9">
        <f t="shared" si="9"/>
        <v>17</v>
      </c>
      <c r="H32" s="9">
        <f t="shared" si="10"/>
        <v>994.6</v>
      </c>
      <c r="I32" s="9">
        <f t="shared" si="11"/>
        <v>52.5</v>
      </c>
      <c r="J32" s="9">
        <f t="shared" si="12"/>
        <v>52.5</v>
      </c>
      <c r="K32" s="9"/>
      <c r="L32" s="15">
        <f t="shared" si="5"/>
        <v>7.0000000000000007E-2</v>
      </c>
      <c r="M32" s="15">
        <f>(1-L32)-((E32/100)*'Water column'!$B$26)</f>
        <v>0.8194999999999999</v>
      </c>
      <c r="N32" s="15">
        <f t="shared" si="7"/>
        <v>921.149</v>
      </c>
    </row>
    <row r="33" spans="1:14">
      <c r="A33" s="8" t="s">
        <v>28</v>
      </c>
      <c r="B33" s="9">
        <f t="shared" si="8"/>
        <v>9102019</v>
      </c>
      <c r="C33" s="9">
        <v>847</v>
      </c>
      <c r="D33" s="9">
        <v>526.44000000000005</v>
      </c>
      <c r="E33" s="9">
        <v>160</v>
      </c>
      <c r="F33" s="9">
        <v>526.26</v>
      </c>
      <c r="G33" s="9">
        <f t="shared" si="9"/>
        <v>17</v>
      </c>
      <c r="H33" s="9">
        <f t="shared" si="10"/>
        <v>994.6</v>
      </c>
      <c r="I33" s="9">
        <f t="shared" si="11"/>
        <v>52.5</v>
      </c>
      <c r="J33" s="9">
        <f t="shared" si="12"/>
        <v>52.5</v>
      </c>
      <c r="K33" s="9"/>
      <c r="L33" s="15">
        <f t="shared" si="5"/>
        <v>7.0000000000000007E-2</v>
      </c>
      <c r="M33" s="15">
        <f>(1-L33)-((E33/100)*'Water column'!$B$26)</f>
        <v>0.82599999999999996</v>
      </c>
      <c r="N33" s="15">
        <f t="shared" si="7"/>
        <v>920.51200000000006</v>
      </c>
    </row>
    <row r="34" spans="1:14">
      <c r="A34" s="8" t="s">
        <v>29</v>
      </c>
      <c r="B34" s="9">
        <f t="shared" si="8"/>
        <v>9102019</v>
      </c>
      <c r="C34" s="9">
        <v>855</v>
      </c>
      <c r="D34" s="9">
        <v>537.54999999999995</v>
      </c>
      <c r="E34" s="9">
        <v>90</v>
      </c>
      <c r="F34" s="9">
        <v>537.41</v>
      </c>
      <c r="G34" s="9">
        <f t="shared" si="9"/>
        <v>17</v>
      </c>
      <c r="H34" s="9">
        <f t="shared" si="10"/>
        <v>994.6</v>
      </c>
      <c r="I34" s="9">
        <f t="shared" si="11"/>
        <v>52.5</v>
      </c>
      <c r="J34" s="9">
        <f t="shared" si="12"/>
        <v>52.5</v>
      </c>
      <c r="K34" s="9"/>
      <c r="L34" s="15">
        <f t="shared" si="5"/>
        <v>7.0000000000000007E-2</v>
      </c>
      <c r="M34" s="15">
        <f>(1-L34)-((E34/100)*'Water column'!$B$26)</f>
        <v>0.87149999999999994</v>
      </c>
      <c r="N34" s="15">
        <f t="shared" si="7"/>
        <v>916.053</v>
      </c>
    </row>
    <row r="35" spans="1:14">
      <c r="A35" s="8" t="s">
        <v>30</v>
      </c>
      <c r="B35" s="9">
        <f t="shared" si="8"/>
        <v>9102019</v>
      </c>
      <c r="C35" s="9">
        <v>855</v>
      </c>
      <c r="D35" s="9">
        <v>531.78</v>
      </c>
      <c r="E35" s="9">
        <v>75</v>
      </c>
      <c r="F35" s="9">
        <v>531.70000000000005</v>
      </c>
      <c r="G35" s="9">
        <f t="shared" si="9"/>
        <v>17</v>
      </c>
      <c r="H35" s="9">
        <f t="shared" si="10"/>
        <v>994.6</v>
      </c>
      <c r="I35" s="9">
        <f t="shared" si="11"/>
        <v>52.5</v>
      </c>
      <c r="J35" s="9">
        <f t="shared" si="12"/>
        <v>52.5</v>
      </c>
      <c r="K35" s="9"/>
      <c r="L35" s="15">
        <f t="shared" si="5"/>
        <v>7.0000000000000007E-2</v>
      </c>
      <c r="M35" s="15">
        <f>(1-L35)-((E35/100)*'Water column'!$B$26)</f>
        <v>0.88124999999999998</v>
      </c>
      <c r="N35" s="15">
        <f t="shared" si="7"/>
        <v>915.09750000000008</v>
      </c>
    </row>
    <row r="36" spans="1:14">
      <c r="A36" s="8" t="s">
        <v>31</v>
      </c>
      <c r="B36" s="9">
        <f t="shared" si="8"/>
        <v>9102019</v>
      </c>
      <c r="C36" s="9">
        <v>855</v>
      </c>
      <c r="D36" s="9">
        <v>525.63</v>
      </c>
      <c r="E36" s="9">
        <v>80</v>
      </c>
      <c r="F36" s="9">
        <v>525.52</v>
      </c>
      <c r="G36" s="9">
        <f t="shared" si="9"/>
        <v>17</v>
      </c>
      <c r="H36" s="9">
        <f t="shared" si="10"/>
        <v>994.6</v>
      </c>
      <c r="I36" s="9">
        <f t="shared" si="11"/>
        <v>52.5</v>
      </c>
      <c r="J36" s="9">
        <f t="shared" si="12"/>
        <v>52.5</v>
      </c>
      <c r="K36" s="9"/>
      <c r="L36" s="15">
        <f t="shared" si="5"/>
        <v>7.0000000000000007E-2</v>
      </c>
      <c r="M36" s="15">
        <f>(1-L36)-((E36/100)*'Water column'!$B$26)</f>
        <v>0.87799999999999989</v>
      </c>
      <c r="N36" s="15">
        <f t="shared" si="7"/>
        <v>915.41600000000005</v>
      </c>
    </row>
    <row r="37" spans="1:14">
      <c r="A37" s="8" t="s">
        <v>32</v>
      </c>
      <c r="B37" s="9">
        <f t="shared" si="8"/>
        <v>9102019</v>
      </c>
      <c r="C37" s="9">
        <v>902</v>
      </c>
      <c r="D37" s="9">
        <v>521.32000000000005</v>
      </c>
      <c r="E37" s="9">
        <v>490</v>
      </c>
      <c r="F37" s="9">
        <v>520.73</v>
      </c>
      <c r="G37" s="9">
        <f t="shared" si="9"/>
        <v>17</v>
      </c>
      <c r="H37" s="9">
        <f t="shared" si="10"/>
        <v>994.6</v>
      </c>
      <c r="I37" s="9">
        <f t="shared" si="11"/>
        <v>52.5</v>
      </c>
      <c r="J37" s="9">
        <f t="shared" si="12"/>
        <v>52.5</v>
      </c>
      <c r="K37" s="9"/>
      <c r="L37" s="15">
        <f t="shared" si="5"/>
        <v>7.0000000000000007E-2</v>
      </c>
      <c r="M37" s="15">
        <f>(1-L37)-((E37/100)*'Water column'!$B$26)</f>
        <v>0.61149999999999993</v>
      </c>
      <c r="N37" s="15">
        <f t="shared" si="7"/>
        <v>941.53300000000002</v>
      </c>
    </row>
    <row r="38" spans="1:14">
      <c r="A38" s="8" t="s">
        <v>33</v>
      </c>
      <c r="B38" s="9">
        <f t="shared" si="8"/>
        <v>9102019</v>
      </c>
      <c r="C38" s="9">
        <v>902</v>
      </c>
      <c r="D38" s="9">
        <v>526.76</v>
      </c>
      <c r="E38" s="9">
        <v>520</v>
      </c>
      <c r="F38" s="9">
        <v>526.11</v>
      </c>
      <c r="G38" s="9">
        <f t="shared" si="9"/>
        <v>17</v>
      </c>
      <c r="H38" s="9">
        <f t="shared" si="10"/>
        <v>994.6</v>
      </c>
      <c r="I38" s="9">
        <f t="shared" si="11"/>
        <v>52.5</v>
      </c>
      <c r="J38" s="9">
        <f t="shared" si="12"/>
        <v>52.5</v>
      </c>
      <c r="K38" s="9"/>
      <c r="L38" s="15">
        <f t="shared" si="5"/>
        <v>7.0000000000000007E-2</v>
      </c>
      <c r="M38" s="15">
        <f>(1-L38)-((E38/100)*'Water column'!$B$26)</f>
        <v>0.59199999999999986</v>
      </c>
      <c r="N38" s="15">
        <f t="shared" si="7"/>
        <v>943.44400000000007</v>
      </c>
    </row>
    <row r="39" spans="1:14">
      <c r="A39" s="8" t="s">
        <v>34</v>
      </c>
      <c r="B39" s="9">
        <f t="shared" si="8"/>
        <v>9102019</v>
      </c>
      <c r="C39" s="9">
        <v>902</v>
      </c>
      <c r="D39" s="9">
        <v>525.02</v>
      </c>
      <c r="E39" s="9">
        <v>485</v>
      </c>
      <c r="F39" s="9">
        <v>524.38</v>
      </c>
      <c r="G39" s="9">
        <f t="shared" si="9"/>
        <v>17</v>
      </c>
      <c r="H39" s="9">
        <f t="shared" si="10"/>
        <v>994.6</v>
      </c>
      <c r="I39" s="9">
        <f t="shared" si="11"/>
        <v>52.5</v>
      </c>
      <c r="J39" s="9">
        <f t="shared" si="12"/>
        <v>52.5</v>
      </c>
      <c r="K39" s="9"/>
      <c r="L39" s="15">
        <f t="shared" si="5"/>
        <v>7.0000000000000007E-2</v>
      </c>
      <c r="M39" s="15">
        <f>(1-L39)-((E39/100)*'Water column'!$B$26)</f>
        <v>0.61474999999999991</v>
      </c>
      <c r="N39" s="15">
        <f t="shared" si="7"/>
        <v>941.21450000000004</v>
      </c>
    </row>
    <row r="40" spans="1:14">
      <c r="A40" s="8" t="s">
        <v>35</v>
      </c>
      <c r="B40" s="9">
        <f t="shared" si="8"/>
        <v>9102019</v>
      </c>
      <c r="C40" s="9">
        <v>914</v>
      </c>
      <c r="D40" s="9">
        <v>522.84</v>
      </c>
      <c r="E40" s="9">
        <v>35</v>
      </c>
      <c r="F40" s="9">
        <v>522.80999999999995</v>
      </c>
      <c r="G40" s="9">
        <f t="shared" si="9"/>
        <v>17</v>
      </c>
      <c r="H40" s="9">
        <f t="shared" si="10"/>
        <v>994.6</v>
      </c>
      <c r="I40" s="9">
        <f t="shared" si="11"/>
        <v>52.5</v>
      </c>
      <c r="J40" s="9">
        <f t="shared" si="12"/>
        <v>52.5</v>
      </c>
      <c r="K40" s="9"/>
      <c r="L40" s="15">
        <f t="shared" si="5"/>
        <v>7.0000000000000007E-2</v>
      </c>
      <c r="M40" s="15">
        <f>(1-L40)-((E40/100)*'Water column'!$B$26)</f>
        <v>0.90724999999999989</v>
      </c>
      <c r="N40" s="15">
        <f t="shared" si="7"/>
        <v>912.54950000000008</v>
      </c>
    </row>
    <row r="41" spans="1:14">
      <c r="A41" s="8" t="s">
        <v>36</v>
      </c>
      <c r="B41" s="9">
        <f t="shared" si="8"/>
        <v>9102019</v>
      </c>
      <c r="C41" s="9">
        <v>914</v>
      </c>
      <c r="D41" s="9">
        <v>522.41999999999996</v>
      </c>
      <c r="E41" s="9">
        <v>40</v>
      </c>
      <c r="F41" s="9">
        <v>522.35</v>
      </c>
      <c r="G41" s="9">
        <f t="shared" si="9"/>
        <v>17</v>
      </c>
      <c r="H41" s="9">
        <f t="shared" si="10"/>
        <v>994.6</v>
      </c>
      <c r="I41" s="9">
        <f t="shared" si="11"/>
        <v>52.5</v>
      </c>
      <c r="J41" s="9">
        <f t="shared" si="12"/>
        <v>52.5</v>
      </c>
      <c r="K41" s="9"/>
      <c r="L41" s="15">
        <f t="shared" si="5"/>
        <v>7.0000000000000007E-2</v>
      </c>
      <c r="M41" s="15">
        <f>(1-L41)-((E41/100)*'Water column'!$B$26)</f>
        <v>0.90399999999999991</v>
      </c>
      <c r="N41" s="15">
        <f t="shared" si="7"/>
        <v>912.86800000000005</v>
      </c>
    </row>
    <row r="42" spans="1:14">
      <c r="A42" s="8" t="s">
        <v>37</v>
      </c>
      <c r="B42" s="9">
        <f t="shared" si="8"/>
        <v>9102019</v>
      </c>
      <c r="C42" s="9">
        <v>914</v>
      </c>
      <c r="D42" s="9">
        <v>523.04</v>
      </c>
      <c r="E42" s="9">
        <v>40</v>
      </c>
      <c r="F42" s="9">
        <v>523.01</v>
      </c>
      <c r="G42" s="9">
        <f t="shared" si="9"/>
        <v>17</v>
      </c>
      <c r="H42" s="9">
        <f t="shared" si="10"/>
        <v>994.6</v>
      </c>
      <c r="I42" s="9">
        <f t="shared" si="11"/>
        <v>52.5</v>
      </c>
      <c r="J42" s="9">
        <f t="shared" si="12"/>
        <v>52.5</v>
      </c>
      <c r="K42" s="9"/>
      <c r="L42" s="15">
        <f t="shared" si="5"/>
        <v>7.0000000000000007E-2</v>
      </c>
      <c r="M42" s="15">
        <f>(1-L42)-((E42/100)*'Water column'!$B$26)</f>
        <v>0.90399999999999991</v>
      </c>
      <c r="N42" s="15">
        <f t="shared" si="7"/>
        <v>912.86800000000005</v>
      </c>
    </row>
    <row r="43" spans="1:14">
      <c r="A43" s="22" t="s">
        <v>55</v>
      </c>
      <c r="B43" s="9">
        <f t="shared" si="8"/>
        <v>9102019</v>
      </c>
      <c r="C43" s="19">
        <v>845</v>
      </c>
      <c r="D43" s="19">
        <v>527.20000000000005</v>
      </c>
      <c r="E43" s="19" t="s">
        <v>18</v>
      </c>
      <c r="F43" s="19">
        <v>527.21</v>
      </c>
      <c r="G43" s="9">
        <f t="shared" si="9"/>
        <v>17</v>
      </c>
      <c r="H43" s="9">
        <f t="shared" si="10"/>
        <v>994.6</v>
      </c>
      <c r="I43" s="9">
        <f t="shared" si="11"/>
        <v>52.5</v>
      </c>
      <c r="J43" s="9">
        <f t="shared" si="12"/>
        <v>52.5</v>
      </c>
      <c r="K43" s="15"/>
      <c r="L43" s="15">
        <f t="shared" si="5"/>
        <v>7.0000000000000007E-2</v>
      </c>
      <c r="M43" s="15" t="s">
        <v>18</v>
      </c>
      <c r="N43" s="15" t="s">
        <v>18</v>
      </c>
    </row>
    <row r="44" spans="1:14">
      <c r="A44" s="22" t="s">
        <v>56</v>
      </c>
      <c r="B44" s="9">
        <f t="shared" si="8"/>
        <v>9102019</v>
      </c>
      <c r="C44" s="19">
        <v>845</v>
      </c>
      <c r="D44" s="19">
        <v>528.08000000000004</v>
      </c>
      <c r="E44" s="19" t="s">
        <v>18</v>
      </c>
      <c r="F44" s="19">
        <v>528.1</v>
      </c>
      <c r="G44" s="9">
        <f t="shared" si="9"/>
        <v>17</v>
      </c>
      <c r="H44" s="9">
        <f t="shared" si="10"/>
        <v>994.6</v>
      </c>
      <c r="I44" s="9">
        <f t="shared" si="11"/>
        <v>52.5</v>
      </c>
      <c r="J44" s="9">
        <f t="shared" si="12"/>
        <v>52.5</v>
      </c>
      <c r="K44" s="15"/>
      <c r="L44" s="15">
        <f t="shared" si="5"/>
        <v>7.0000000000000007E-2</v>
      </c>
      <c r="M44" s="15" t="s">
        <v>18</v>
      </c>
      <c r="N44" s="15" t="s">
        <v>18</v>
      </c>
    </row>
    <row r="45" spans="1:14">
      <c r="A45" s="8" t="s">
        <v>20</v>
      </c>
      <c r="B45" s="9">
        <v>10102019</v>
      </c>
      <c r="C45" s="9">
        <v>918</v>
      </c>
      <c r="D45" s="9">
        <v>525.53</v>
      </c>
      <c r="E45" s="9">
        <v>340</v>
      </c>
      <c r="F45" s="9">
        <v>525.14</v>
      </c>
      <c r="G45" s="9">
        <v>17</v>
      </c>
      <c r="H45" s="9">
        <v>992.46</v>
      </c>
      <c r="I45" s="9">
        <v>52.5</v>
      </c>
      <c r="J45" s="9">
        <v>52.5</v>
      </c>
      <c r="K45" s="9"/>
      <c r="L45" s="15">
        <f t="shared" si="5"/>
        <v>7.0000000000000007E-2</v>
      </c>
      <c r="M45" s="15">
        <f>(1-L45)-((E45/100)*'Water column'!$B$26)</f>
        <v>0.70899999999999996</v>
      </c>
      <c r="N45" s="15">
        <f t="shared" si="7"/>
        <v>929.83800000000008</v>
      </c>
    </row>
    <row r="46" spans="1:14">
      <c r="A46" s="8" t="s">
        <v>21</v>
      </c>
      <c r="B46" s="9">
        <f>$B$45</f>
        <v>10102019</v>
      </c>
      <c r="C46" s="9">
        <v>918</v>
      </c>
      <c r="D46" s="9">
        <v>524.75</v>
      </c>
      <c r="E46" s="9">
        <v>340</v>
      </c>
      <c r="F46" s="9">
        <v>524.34</v>
      </c>
      <c r="G46" s="9">
        <v>17</v>
      </c>
      <c r="H46" s="9">
        <v>992.46</v>
      </c>
      <c r="I46" s="9">
        <v>52.5</v>
      </c>
      <c r="J46" s="9">
        <v>52.5</v>
      </c>
      <c r="K46" s="9"/>
      <c r="L46" s="15">
        <f t="shared" si="5"/>
        <v>7.0000000000000007E-2</v>
      </c>
      <c r="M46" s="15">
        <f>(1-L46)-((E46/100)*'Water column'!$B$26)</f>
        <v>0.70899999999999996</v>
      </c>
      <c r="N46" s="15">
        <f t="shared" si="7"/>
        <v>929.83800000000008</v>
      </c>
    </row>
    <row r="47" spans="1:14">
      <c r="A47" s="8" t="s">
        <v>22</v>
      </c>
      <c r="B47" s="9">
        <f t="shared" ref="B47:B64" si="13">$B$45</f>
        <v>10102019</v>
      </c>
      <c r="C47" s="9">
        <v>918</v>
      </c>
      <c r="D47" s="9">
        <v>525.94000000000005</v>
      </c>
      <c r="E47" s="9">
        <v>345</v>
      </c>
      <c r="F47" s="9">
        <v>525.54</v>
      </c>
      <c r="G47" s="9">
        <v>17</v>
      </c>
      <c r="H47" s="9">
        <f>$H$46</f>
        <v>992.46</v>
      </c>
      <c r="I47" s="9">
        <v>52.5</v>
      </c>
      <c r="J47" s="9">
        <v>52.5</v>
      </c>
      <c r="K47" s="9"/>
      <c r="L47" s="15">
        <f t="shared" si="5"/>
        <v>7.0000000000000007E-2</v>
      </c>
      <c r="M47" s="15">
        <f>(1-L47)-((E47/100)*'Water column'!$B$26)</f>
        <v>0.70574999999999988</v>
      </c>
      <c r="N47" s="15">
        <f t="shared" si="7"/>
        <v>930.15650000000005</v>
      </c>
    </row>
    <row r="48" spans="1:14">
      <c r="A48" s="8" t="s">
        <v>23</v>
      </c>
      <c r="B48" s="9">
        <f t="shared" si="13"/>
        <v>10102019</v>
      </c>
      <c r="C48" s="9">
        <v>924</v>
      </c>
      <c r="D48" s="9">
        <v>528.39</v>
      </c>
      <c r="E48" s="9">
        <v>330</v>
      </c>
      <c r="F48" s="9">
        <v>527.98</v>
      </c>
      <c r="G48" s="9">
        <v>17</v>
      </c>
      <c r="H48" s="9">
        <f t="shared" ref="H48:H64" si="14">$H$46</f>
        <v>992.46</v>
      </c>
      <c r="I48" s="9">
        <v>52.5</v>
      </c>
      <c r="J48" s="9">
        <v>52.5</v>
      </c>
      <c r="K48" s="9"/>
      <c r="L48" s="15">
        <f t="shared" si="5"/>
        <v>7.0000000000000007E-2</v>
      </c>
      <c r="M48" s="15">
        <f>(1-L48)-((E48/100)*'Water column'!$B$26)</f>
        <v>0.71549999999999991</v>
      </c>
      <c r="N48" s="15">
        <f t="shared" si="7"/>
        <v>929.20100000000002</v>
      </c>
    </row>
    <row r="49" spans="1:14">
      <c r="A49" s="8" t="s">
        <v>24</v>
      </c>
      <c r="B49" s="9">
        <f t="shared" si="13"/>
        <v>10102019</v>
      </c>
      <c r="C49" s="9">
        <v>924</v>
      </c>
      <c r="D49" s="9">
        <v>524.37</v>
      </c>
      <c r="E49" s="9">
        <v>325</v>
      </c>
      <c r="F49" s="9">
        <v>523.98</v>
      </c>
      <c r="G49" s="9">
        <v>17</v>
      </c>
      <c r="H49" s="9">
        <f t="shared" si="14"/>
        <v>992.46</v>
      </c>
      <c r="I49" s="9">
        <v>52.5</v>
      </c>
      <c r="J49" s="9">
        <v>52.5</v>
      </c>
      <c r="K49" s="9"/>
      <c r="L49" s="15">
        <f t="shared" si="5"/>
        <v>7.0000000000000007E-2</v>
      </c>
      <c r="M49" s="15">
        <f>(1-L49)-((E49/100)*'Water column'!$B$26)</f>
        <v>0.71875</v>
      </c>
      <c r="N49" s="15">
        <f t="shared" si="7"/>
        <v>928.88250000000005</v>
      </c>
    </row>
    <row r="50" spans="1:14">
      <c r="A50" s="8" t="s">
        <v>25</v>
      </c>
      <c r="B50" s="9">
        <f t="shared" si="13"/>
        <v>10102019</v>
      </c>
      <c r="C50" s="9">
        <v>924</v>
      </c>
      <c r="D50" s="9">
        <v>525.88</v>
      </c>
      <c r="E50" s="9">
        <v>340</v>
      </c>
      <c r="F50" s="9">
        <v>525.46</v>
      </c>
      <c r="G50" s="9">
        <v>17</v>
      </c>
      <c r="H50" s="9">
        <f t="shared" si="14"/>
        <v>992.46</v>
      </c>
      <c r="I50" s="9">
        <v>52.5</v>
      </c>
      <c r="J50" s="9">
        <v>52.5</v>
      </c>
      <c r="K50" s="9"/>
      <c r="L50" s="15">
        <f t="shared" si="5"/>
        <v>7.0000000000000007E-2</v>
      </c>
      <c r="M50" s="15">
        <f>(1-L50)-((E50/100)*'Water column'!$B$26)</f>
        <v>0.70899999999999996</v>
      </c>
      <c r="N50" s="15">
        <f t="shared" si="7"/>
        <v>929.83800000000008</v>
      </c>
    </row>
    <row r="51" spans="1:14">
      <c r="A51" s="8" t="s">
        <v>26</v>
      </c>
      <c r="B51" s="9">
        <f t="shared" si="13"/>
        <v>10102019</v>
      </c>
      <c r="C51" s="9">
        <v>947</v>
      </c>
      <c r="D51" s="9">
        <v>530.70000000000005</v>
      </c>
      <c r="E51" s="9">
        <v>215</v>
      </c>
      <c r="F51" s="9">
        <v>530.48</v>
      </c>
      <c r="G51" s="9">
        <v>17</v>
      </c>
      <c r="H51" s="9">
        <f t="shared" si="14"/>
        <v>992.46</v>
      </c>
      <c r="I51" s="9">
        <v>52.5</v>
      </c>
      <c r="J51" s="9">
        <v>52.5</v>
      </c>
      <c r="K51" s="9"/>
      <c r="L51" s="15">
        <f t="shared" si="5"/>
        <v>7.0000000000000007E-2</v>
      </c>
      <c r="M51" s="15">
        <f>(1-L51)-((E51/100)*'Water column'!$B$26)</f>
        <v>0.7902499999999999</v>
      </c>
      <c r="N51" s="15">
        <f t="shared" si="7"/>
        <v>921.8755000000001</v>
      </c>
    </row>
    <row r="52" spans="1:14">
      <c r="A52" s="8" t="s">
        <v>27</v>
      </c>
      <c r="B52" s="9">
        <f t="shared" si="13"/>
        <v>10102019</v>
      </c>
      <c r="C52" s="9">
        <v>947</v>
      </c>
      <c r="D52" s="9">
        <v>527.63</v>
      </c>
      <c r="E52" s="9">
        <v>220</v>
      </c>
      <c r="F52" s="9">
        <v>527.38</v>
      </c>
      <c r="G52" s="9">
        <v>17</v>
      </c>
      <c r="H52" s="9">
        <f t="shared" si="14"/>
        <v>992.46</v>
      </c>
      <c r="I52" s="9">
        <v>52.5</v>
      </c>
      <c r="J52" s="9">
        <v>52.5</v>
      </c>
      <c r="K52" s="9"/>
      <c r="L52" s="15">
        <f t="shared" si="5"/>
        <v>7.0000000000000007E-2</v>
      </c>
      <c r="M52" s="15">
        <f>(1-L52)-((E52/100)*'Water column'!$B$26)</f>
        <v>0.78699999999999992</v>
      </c>
      <c r="N52" s="15">
        <f t="shared" si="7"/>
        <v>922.19400000000007</v>
      </c>
    </row>
    <row r="53" spans="1:14">
      <c r="A53" s="8" t="s">
        <v>28</v>
      </c>
      <c r="B53" s="9">
        <f t="shared" si="13"/>
        <v>10102019</v>
      </c>
      <c r="C53" s="9">
        <v>947</v>
      </c>
      <c r="D53" s="9">
        <v>526.29</v>
      </c>
      <c r="E53" s="9">
        <v>225</v>
      </c>
      <c r="F53" s="9">
        <v>526.04999999999995</v>
      </c>
      <c r="G53" s="9">
        <v>17</v>
      </c>
      <c r="H53" s="9">
        <f t="shared" si="14"/>
        <v>992.46</v>
      </c>
      <c r="I53" s="9">
        <v>52.5</v>
      </c>
      <c r="J53" s="9">
        <v>52.5</v>
      </c>
      <c r="K53" s="9"/>
      <c r="L53" s="15">
        <f t="shared" si="5"/>
        <v>7.0000000000000007E-2</v>
      </c>
      <c r="M53" s="15">
        <f>(1-L53)-((E53/100)*'Water column'!$B$26)</f>
        <v>0.78374999999999995</v>
      </c>
      <c r="N53" s="15">
        <f t="shared" si="7"/>
        <v>922.51250000000005</v>
      </c>
    </row>
    <row r="54" spans="1:14">
      <c r="A54" s="8" t="s">
        <v>29</v>
      </c>
      <c r="B54" s="9">
        <f t="shared" si="13"/>
        <v>10102019</v>
      </c>
      <c r="C54" s="9">
        <v>953</v>
      </c>
      <c r="D54" s="9">
        <v>537.45000000000005</v>
      </c>
      <c r="E54" s="9">
        <v>70</v>
      </c>
      <c r="F54" s="9">
        <v>537.32000000000005</v>
      </c>
      <c r="G54" s="9">
        <v>17</v>
      </c>
      <c r="H54" s="9">
        <f t="shared" si="14"/>
        <v>992.46</v>
      </c>
      <c r="I54" s="9">
        <v>52.5</v>
      </c>
      <c r="J54" s="9">
        <v>52.5</v>
      </c>
      <c r="K54" s="9"/>
      <c r="L54" s="15">
        <f t="shared" si="5"/>
        <v>7.0000000000000007E-2</v>
      </c>
      <c r="M54" s="15">
        <f>(1-L54)-((E54/100)*'Water column'!$B$26)</f>
        <v>0.88449999999999995</v>
      </c>
      <c r="N54" s="15">
        <f t="shared" si="7"/>
        <v>912.63900000000001</v>
      </c>
    </row>
    <row r="55" spans="1:14">
      <c r="A55" s="8" t="s">
        <v>30</v>
      </c>
      <c r="B55" s="9">
        <f t="shared" si="13"/>
        <v>10102019</v>
      </c>
      <c r="C55" s="9">
        <v>953</v>
      </c>
      <c r="D55" s="9">
        <v>531.70000000000005</v>
      </c>
      <c r="E55" s="9">
        <v>70</v>
      </c>
      <c r="F55" s="9">
        <v>531.59</v>
      </c>
      <c r="G55" s="9">
        <v>17</v>
      </c>
      <c r="H55" s="9">
        <f t="shared" si="14"/>
        <v>992.46</v>
      </c>
      <c r="I55" s="9">
        <v>52.5</v>
      </c>
      <c r="J55" s="9">
        <v>52.5</v>
      </c>
      <c r="K55" s="9"/>
      <c r="L55" s="15">
        <f t="shared" si="5"/>
        <v>7.0000000000000007E-2</v>
      </c>
      <c r="M55" s="15">
        <f>(1-L55)-((E55/100)*'Water column'!$B$26)</f>
        <v>0.88449999999999995</v>
      </c>
      <c r="N55" s="15">
        <f t="shared" si="7"/>
        <v>912.63900000000001</v>
      </c>
    </row>
    <row r="56" spans="1:14">
      <c r="A56" s="8" t="s">
        <v>31</v>
      </c>
      <c r="B56" s="9">
        <f t="shared" si="13"/>
        <v>10102019</v>
      </c>
      <c r="C56" s="9">
        <v>953</v>
      </c>
      <c r="D56" s="9">
        <v>525.53</v>
      </c>
      <c r="E56" s="9">
        <v>70</v>
      </c>
      <c r="F56" s="9">
        <v>525.42999999999995</v>
      </c>
      <c r="G56" s="9">
        <v>17</v>
      </c>
      <c r="H56" s="9">
        <f t="shared" si="14"/>
        <v>992.46</v>
      </c>
      <c r="I56" s="9">
        <v>52.5</v>
      </c>
      <c r="J56" s="9">
        <v>52.5</v>
      </c>
      <c r="K56" s="9"/>
      <c r="L56" s="15">
        <f t="shared" si="5"/>
        <v>7.0000000000000007E-2</v>
      </c>
      <c r="M56" s="15">
        <f>(1-L56)-((E56/100)*'Water column'!$B$26)</f>
        <v>0.88449999999999995</v>
      </c>
      <c r="N56" s="15">
        <f t="shared" si="7"/>
        <v>912.63900000000001</v>
      </c>
    </row>
    <row r="57" spans="1:14">
      <c r="A57" s="8" t="s">
        <v>32</v>
      </c>
      <c r="B57" s="9">
        <f t="shared" si="13"/>
        <v>10102019</v>
      </c>
      <c r="C57" s="9">
        <v>939</v>
      </c>
      <c r="D57" s="9">
        <v>520.70000000000005</v>
      </c>
      <c r="E57" s="9">
        <v>390</v>
      </c>
      <c r="F57" s="9">
        <v>520.20000000000005</v>
      </c>
      <c r="G57" s="9">
        <v>17</v>
      </c>
      <c r="H57" s="9">
        <f t="shared" si="14"/>
        <v>992.46</v>
      </c>
      <c r="I57" s="9">
        <v>52.5</v>
      </c>
      <c r="J57" s="9">
        <v>52.5</v>
      </c>
      <c r="K57" s="9"/>
      <c r="L57" s="15">
        <f t="shared" si="5"/>
        <v>7.0000000000000007E-2</v>
      </c>
      <c r="M57" s="15">
        <f>(1-L57)-((E57/100)*'Water column'!$B$26)</f>
        <v>0.67649999999999988</v>
      </c>
      <c r="N57" s="15">
        <f t="shared" si="7"/>
        <v>933.02300000000002</v>
      </c>
    </row>
    <row r="58" spans="1:14">
      <c r="A58" s="8" t="s">
        <v>33</v>
      </c>
      <c r="B58" s="9">
        <f t="shared" si="13"/>
        <v>10102019</v>
      </c>
      <c r="C58" s="9">
        <v>939</v>
      </c>
      <c r="D58" s="9">
        <v>526.14</v>
      </c>
      <c r="E58" s="9">
        <v>420</v>
      </c>
      <c r="F58" s="9">
        <v>525.6</v>
      </c>
      <c r="G58" s="9">
        <v>17</v>
      </c>
      <c r="H58" s="9">
        <f t="shared" si="14"/>
        <v>992.46</v>
      </c>
      <c r="I58" s="9">
        <v>52.5</v>
      </c>
      <c r="J58" s="9">
        <v>52.5</v>
      </c>
      <c r="K58" s="9"/>
      <c r="L58" s="15">
        <f t="shared" si="5"/>
        <v>7.0000000000000007E-2</v>
      </c>
      <c r="M58" s="15">
        <f>(1-L58)-((E58/100)*'Water column'!$B$26)</f>
        <v>0.65699999999999992</v>
      </c>
      <c r="N58" s="15">
        <f t="shared" si="7"/>
        <v>934.93400000000008</v>
      </c>
    </row>
    <row r="59" spans="1:14">
      <c r="A59" s="8" t="s">
        <v>34</v>
      </c>
      <c r="B59" s="9">
        <f t="shared" si="13"/>
        <v>10102019</v>
      </c>
      <c r="C59" s="9">
        <v>939</v>
      </c>
      <c r="D59" s="9">
        <v>524.38</v>
      </c>
      <c r="E59" s="9">
        <v>420</v>
      </c>
      <c r="F59" s="9">
        <v>523.88</v>
      </c>
      <c r="G59" s="9">
        <v>17</v>
      </c>
      <c r="H59" s="9">
        <f t="shared" si="14"/>
        <v>992.46</v>
      </c>
      <c r="I59" s="9">
        <v>52.5</v>
      </c>
      <c r="J59" s="9">
        <v>52.5</v>
      </c>
      <c r="K59" s="9"/>
      <c r="L59" s="15">
        <f t="shared" si="5"/>
        <v>7.0000000000000007E-2</v>
      </c>
      <c r="M59" s="15">
        <f>(1-L59)-((E59/100)*'Water column'!$B$26)</f>
        <v>0.65699999999999992</v>
      </c>
      <c r="N59" s="15">
        <f t="shared" si="7"/>
        <v>934.93400000000008</v>
      </c>
    </row>
    <row r="60" spans="1:14">
      <c r="A60" s="8" t="s">
        <v>35</v>
      </c>
      <c r="B60" s="9">
        <f t="shared" si="13"/>
        <v>10102019</v>
      </c>
      <c r="C60" s="9">
        <v>930</v>
      </c>
      <c r="D60" s="9">
        <v>522.82000000000005</v>
      </c>
      <c r="E60" s="9">
        <v>30</v>
      </c>
      <c r="F60" s="9">
        <v>522.79999999999995</v>
      </c>
      <c r="G60" s="9">
        <v>17</v>
      </c>
      <c r="H60" s="9">
        <f t="shared" si="14"/>
        <v>992.46</v>
      </c>
      <c r="I60" s="9">
        <v>52.5</v>
      </c>
      <c r="J60" s="9">
        <v>52.5</v>
      </c>
      <c r="K60" s="9"/>
      <c r="L60" s="15">
        <f t="shared" si="5"/>
        <v>7.0000000000000007E-2</v>
      </c>
      <c r="M60" s="15">
        <f>(1-L60)-((E60/100)*'Water column'!$B$26)</f>
        <v>0.91049999999999998</v>
      </c>
      <c r="N60" s="15">
        <f t="shared" si="7"/>
        <v>910.09100000000001</v>
      </c>
    </row>
    <row r="61" spans="1:14">
      <c r="A61" s="8" t="s">
        <v>36</v>
      </c>
      <c r="B61" s="9">
        <f t="shared" si="13"/>
        <v>10102019</v>
      </c>
      <c r="C61" s="9">
        <v>930</v>
      </c>
      <c r="D61" s="9">
        <v>522.35</v>
      </c>
      <c r="E61" s="9">
        <v>30</v>
      </c>
      <c r="F61" s="9">
        <v>522.32000000000005</v>
      </c>
      <c r="G61" s="9">
        <v>17</v>
      </c>
      <c r="H61" s="9">
        <f t="shared" si="14"/>
        <v>992.46</v>
      </c>
      <c r="I61" s="9">
        <v>52.5</v>
      </c>
      <c r="J61" s="9">
        <v>52.5</v>
      </c>
      <c r="K61" s="9"/>
      <c r="L61" s="15">
        <f t="shared" si="5"/>
        <v>7.0000000000000007E-2</v>
      </c>
      <c r="M61" s="15">
        <f>(1-L61)-((E61/100)*'Water column'!$B$26)</f>
        <v>0.91049999999999998</v>
      </c>
      <c r="N61" s="15">
        <f t="shared" si="7"/>
        <v>910.09100000000001</v>
      </c>
    </row>
    <row r="62" spans="1:14">
      <c r="A62" s="8" t="s">
        <v>37</v>
      </c>
      <c r="B62" s="9">
        <f t="shared" si="13"/>
        <v>10102019</v>
      </c>
      <c r="C62" s="9">
        <v>930</v>
      </c>
      <c r="D62" s="9">
        <v>523.01</v>
      </c>
      <c r="E62" s="9">
        <v>30</v>
      </c>
      <c r="F62" s="9">
        <v>522.96</v>
      </c>
      <c r="G62" s="9">
        <v>17</v>
      </c>
      <c r="H62" s="9">
        <f t="shared" si="14"/>
        <v>992.46</v>
      </c>
      <c r="I62" s="9">
        <v>52.5</v>
      </c>
      <c r="J62" s="9">
        <v>52.5</v>
      </c>
      <c r="K62" s="9"/>
      <c r="L62" s="15">
        <f t="shared" si="5"/>
        <v>7.0000000000000007E-2</v>
      </c>
      <c r="M62" s="15">
        <f>(1-L62)-((E62/100)*'Water column'!$B$26)</f>
        <v>0.91049999999999998</v>
      </c>
      <c r="N62" s="15">
        <f t="shared" si="7"/>
        <v>910.09100000000001</v>
      </c>
    </row>
    <row r="63" spans="1:14">
      <c r="A63" s="8" t="s">
        <v>55</v>
      </c>
      <c r="B63" s="9">
        <f t="shared" si="13"/>
        <v>10102019</v>
      </c>
      <c r="C63" s="27">
        <v>915</v>
      </c>
      <c r="D63" s="27">
        <v>527.20000000000005</v>
      </c>
      <c r="E63" s="27" t="s">
        <v>18</v>
      </c>
      <c r="F63" s="27">
        <v>527.21</v>
      </c>
      <c r="G63" s="9">
        <v>17</v>
      </c>
      <c r="H63" s="9">
        <f t="shared" si="14"/>
        <v>992.46</v>
      </c>
      <c r="I63" s="9">
        <v>52.5</v>
      </c>
      <c r="J63" s="9">
        <v>52.5</v>
      </c>
      <c r="K63" s="28"/>
      <c r="L63" s="15">
        <f t="shared" si="5"/>
        <v>7.0000000000000007E-2</v>
      </c>
      <c r="M63" s="15" t="s">
        <v>18</v>
      </c>
      <c r="N63" s="15" t="s">
        <v>18</v>
      </c>
    </row>
    <row r="64" spans="1:14">
      <c r="A64" s="8" t="s">
        <v>56</v>
      </c>
      <c r="B64" s="9">
        <f t="shared" si="13"/>
        <v>10102019</v>
      </c>
      <c r="C64" s="27">
        <v>915</v>
      </c>
      <c r="D64" s="27">
        <v>528.09</v>
      </c>
      <c r="E64" s="27" t="s">
        <v>18</v>
      </c>
      <c r="F64" s="27">
        <v>528.11</v>
      </c>
      <c r="G64" s="9">
        <v>17</v>
      </c>
      <c r="H64" s="9">
        <f t="shared" si="14"/>
        <v>992.46</v>
      </c>
      <c r="I64" s="9">
        <v>52.5</v>
      </c>
      <c r="J64" s="9">
        <v>52.5</v>
      </c>
      <c r="K64" s="28"/>
      <c r="L64" s="15">
        <f t="shared" si="5"/>
        <v>7.0000000000000007E-2</v>
      </c>
      <c r="M64" s="15" t="s">
        <v>18</v>
      </c>
      <c r="N64" s="15" t="s">
        <v>18</v>
      </c>
    </row>
    <row r="65" spans="1:14">
      <c r="A65" s="8" t="s">
        <v>20</v>
      </c>
      <c r="B65" s="9">
        <v>11102019</v>
      </c>
      <c r="C65" s="9">
        <v>1322</v>
      </c>
      <c r="D65" s="9">
        <v>525.15</v>
      </c>
      <c r="E65" s="9">
        <v>240</v>
      </c>
      <c r="F65" s="9">
        <v>524.86</v>
      </c>
      <c r="G65" s="9">
        <v>18</v>
      </c>
      <c r="H65" s="9">
        <v>995.3</v>
      </c>
      <c r="I65" s="9">
        <v>52.5</v>
      </c>
      <c r="J65" s="9">
        <v>52.5</v>
      </c>
      <c r="K65" s="9"/>
      <c r="L65" s="33">
        <v>7.0000000000000007E-2</v>
      </c>
      <c r="M65" s="15">
        <f>(1-L65)-((E65/100)*'Water column'!$B$26)</f>
        <v>0.77399999999999991</v>
      </c>
      <c r="N65" s="15">
        <f t="shared" ref="N65" si="15">H65-(M65-L65)*98</f>
        <v>926.30799999999999</v>
      </c>
    </row>
    <row r="66" spans="1:14">
      <c r="A66" s="8" t="s">
        <v>21</v>
      </c>
      <c r="B66" s="9">
        <f>$B$65</f>
        <v>11102019</v>
      </c>
      <c r="C66" s="9">
        <v>1322</v>
      </c>
      <c r="D66" s="9">
        <v>524.34</v>
      </c>
      <c r="E66" s="9">
        <v>235</v>
      </c>
      <c r="F66" s="9">
        <v>524.08000000000004</v>
      </c>
      <c r="G66" s="9">
        <v>18</v>
      </c>
      <c r="H66" s="9">
        <v>995.3</v>
      </c>
      <c r="I66" s="9">
        <v>52.5</v>
      </c>
      <c r="J66" s="9">
        <v>52.5</v>
      </c>
      <c r="K66" s="9"/>
      <c r="L66" s="28">
        <v>7.0000000000000007E-2</v>
      </c>
      <c r="M66" s="15">
        <f>(1-L66)-((E66/100)*'Water column'!$B$26)</f>
        <v>0.77724999999999989</v>
      </c>
      <c r="N66" s="15">
        <f t="shared" ref="N66:N82" si="16">H66-(M66-L66)*98</f>
        <v>925.98949999999991</v>
      </c>
    </row>
    <row r="67" spans="1:14">
      <c r="A67" s="8" t="s">
        <v>22</v>
      </c>
      <c r="B67" s="9">
        <f t="shared" ref="B67:B84" si="17">$B$65</f>
        <v>11102019</v>
      </c>
      <c r="C67" s="9">
        <v>1322</v>
      </c>
      <c r="D67" s="9">
        <v>525.54999999999995</v>
      </c>
      <c r="E67" s="9">
        <v>230</v>
      </c>
      <c r="F67" s="9">
        <v>525.26</v>
      </c>
      <c r="G67" s="9">
        <v>18</v>
      </c>
      <c r="H67" s="9">
        <v>995.3</v>
      </c>
      <c r="I67" s="9">
        <v>52.5</v>
      </c>
      <c r="J67" s="9">
        <v>52.5</v>
      </c>
      <c r="K67" s="9"/>
      <c r="L67" s="28">
        <v>7.0000000000000007E-2</v>
      </c>
      <c r="M67" s="15">
        <f>(1-L67)-((E67/100)*'Water column'!$B$26)</f>
        <v>0.78049999999999997</v>
      </c>
      <c r="N67" s="15">
        <f t="shared" si="16"/>
        <v>925.67099999999994</v>
      </c>
    </row>
    <row r="68" spans="1:14">
      <c r="A68" s="8" t="s">
        <v>23</v>
      </c>
      <c r="B68" s="9">
        <f t="shared" si="17"/>
        <v>11102019</v>
      </c>
      <c r="C68" s="9">
        <v>1328</v>
      </c>
      <c r="D68" s="9">
        <v>528</v>
      </c>
      <c r="E68" s="9">
        <v>615</v>
      </c>
      <c r="F68" s="9">
        <v>527.35</v>
      </c>
      <c r="G68" s="9">
        <v>18</v>
      </c>
      <c r="H68" s="9">
        <v>995.3</v>
      </c>
      <c r="I68" s="9">
        <v>52.5</v>
      </c>
      <c r="J68" s="9">
        <v>52.5</v>
      </c>
      <c r="K68" s="9"/>
      <c r="L68" s="28">
        <v>7.0000000000000007E-2</v>
      </c>
      <c r="M68" s="15">
        <f>(1-L68)-((E68/100)*'Water column'!$B$26)</f>
        <v>0.53024999999999989</v>
      </c>
      <c r="N68" s="15">
        <f t="shared" si="16"/>
        <v>950.19549999999992</v>
      </c>
    </row>
    <row r="69" spans="1:14">
      <c r="A69" s="8" t="s">
        <v>24</v>
      </c>
      <c r="B69" s="9">
        <f t="shared" si="17"/>
        <v>11102019</v>
      </c>
      <c r="C69" s="9">
        <v>1328</v>
      </c>
      <c r="D69" s="9">
        <v>523.99</v>
      </c>
      <c r="E69" s="9">
        <v>620</v>
      </c>
      <c r="F69" s="9">
        <v>523.34</v>
      </c>
      <c r="G69" s="9">
        <v>18</v>
      </c>
      <c r="H69" s="9">
        <v>995.3</v>
      </c>
      <c r="I69" s="9">
        <v>52.5</v>
      </c>
      <c r="J69" s="9">
        <v>52.5</v>
      </c>
      <c r="K69" s="9"/>
      <c r="L69" s="28">
        <v>7.0000000000000007E-2</v>
      </c>
      <c r="M69" s="15">
        <f>(1-L69)-((E69/100)*'Water column'!$B$26)</f>
        <v>0.52699999999999991</v>
      </c>
      <c r="N69" s="15">
        <f t="shared" si="16"/>
        <v>950.51400000000001</v>
      </c>
    </row>
    <row r="70" spans="1:14">
      <c r="A70" s="8" t="s">
        <v>25</v>
      </c>
      <c r="B70" s="9">
        <f t="shared" si="17"/>
        <v>11102019</v>
      </c>
      <c r="C70" s="9">
        <v>1328</v>
      </c>
      <c r="D70" s="9">
        <v>525.45000000000005</v>
      </c>
      <c r="E70" s="9">
        <v>580</v>
      </c>
      <c r="F70" s="9">
        <v>524.84</v>
      </c>
      <c r="G70" s="9">
        <v>18</v>
      </c>
      <c r="H70" s="9">
        <v>995.3</v>
      </c>
      <c r="I70" s="9">
        <v>52.5</v>
      </c>
      <c r="J70" s="9">
        <v>52.5</v>
      </c>
      <c r="K70" s="9"/>
      <c r="L70" s="28">
        <v>7.0000000000000007E-2</v>
      </c>
      <c r="M70" s="15">
        <f>(1-L70)-((E70/100)*'Water column'!$B$26)</f>
        <v>0.55299999999999994</v>
      </c>
      <c r="N70" s="15">
        <f t="shared" si="16"/>
        <v>947.96600000000001</v>
      </c>
    </row>
    <row r="71" spans="1:14">
      <c r="A71" s="8" t="s">
        <v>26</v>
      </c>
      <c r="B71" s="9">
        <f t="shared" si="17"/>
        <v>11102019</v>
      </c>
      <c r="C71" s="9">
        <v>1251</v>
      </c>
      <c r="D71" s="9">
        <v>530.49</v>
      </c>
      <c r="E71" s="9">
        <v>185</v>
      </c>
      <c r="F71" s="9">
        <v>530.27</v>
      </c>
      <c r="G71" s="9">
        <v>18</v>
      </c>
      <c r="H71" s="9">
        <v>995.3</v>
      </c>
      <c r="I71" s="9">
        <v>52.5</v>
      </c>
      <c r="J71" s="9">
        <v>52.5</v>
      </c>
      <c r="K71" s="9"/>
      <c r="L71" s="28">
        <v>7.0000000000000007E-2</v>
      </c>
      <c r="M71" s="15">
        <f>(1-L71)-((E71/100)*'Water column'!$B$26)</f>
        <v>0.80974999999999997</v>
      </c>
      <c r="N71" s="15">
        <f t="shared" si="16"/>
        <v>922.80449999999996</v>
      </c>
    </row>
    <row r="72" spans="1:14">
      <c r="A72" s="8" t="s">
        <v>27</v>
      </c>
      <c r="B72" s="9">
        <f t="shared" si="17"/>
        <v>11102019</v>
      </c>
      <c r="C72" s="9">
        <v>1251</v>
      </c>
      <c r="D72" s="9">
        <v>527.38</v>
      </c>
      <c r="E72" s="9">
        <v>190</v>
      </c>
      <c r="F72" s="9">
        <v>527.16999999999996</v>
      </c>
      <c r="G72" s="9">
        <v>18</v>
      </c>
      <c r="H72" s="9">
        <v>995.3</v>
      </c>
      <c r="I72" s="9">
        <v>52.5</v>
      </c>
      <c r="J72" s="9">
        <v>52.5</v>
      </c>
      <c r="K72" s="9"/>
      <c r="L72" s="28">
        <v>7.0000000000000007E-2</v>
      </c>
      <c r="M72" s="15">
        <f>(1-L72)-((E72/100)*'Water column'!$B$26)</f>
        <v>0.80649999999999999</v>
      </c>
      <c r="N72" s="15">
        <f t="shared" si="16"/>
        <v>923.12299999999993</v>
      </c>
    </row>
    <row r="73" spans="1:14">
      <c r="A73" s="8" t="s">
        <v>28</v>
      </c>
      <c r="B73" s="9">
        <f t="shared" si="17"/>
        <v>11102019</v>
      </c>
      <c r="C73" s="9">
        <v>1251</v>
      </c>
      <c r="D73" s="9">
        <v>526.04999999999995</v>
      </c>
      <c r="E73" s="9">
        <v>180</v>
      </c>
      <c r="F73" s="9">
        <v>525.86</v>
      </c>
      <c r="G73" s="9">
        <v>18</v>
      </c>
      <c r="H73" s="9">
        <v>995.3</v>
      </c>
      <c r="I73" s="9">
        <v>52.5</v>
      </c>
      <c r="J73" s="9">
        <v>52.5</v>
      </c>
      <c r="K73" s="9"/>
      <c r="L73" s="28">
        <v>7.0000000000000007E-2</v>
      </c>
      <c r="M73" s="15">
        <f>(1-L73)-((E73/100)*'Water column'!$B$26)</f>
        <v>0.81299999999999994</v>
      </c>
      <c r="N73" s="15">
        <f t="shared" si="16"/>
        <v>922.48599999999999</v>
      </c>
    </row>
    <row r="74" spans="1:14">
      <c r="A74" s="8" t="s">
        <v>29</v>
      </c>
      <c r="B74" s="9">
        <f t="shared" si="17"/>
        <v>11102019</v>
      </c>
      <c r="C74" s="9">
        <v>1259</v>
      </c>
      <c r="D74" s="9">
        <v>537.29999999999995</v>
      </c>
      <c r="E74" s="9">
        <v>60</v>
      </c>
      <c r="F74" s="9">
        <v>537.27</v>
      </c>
      <c r="G74" s="9">
        <v>18</v>
      </c>
      <c r="H74" s="9">
        <v>995.3</v>
      </c>
      <c r="I74" s="9">
        <v>52.5</v>
      </c>
      <c r="J74" s="9">
        <v>52.5</v>
      </c>
      <c r="K74" s="9"/>
      <c r="L74" s="28">
        <v>7.0000000000000007E-2</v>
      </c>
      <c r="M74" s="15">
        <f>(1-L74)-((E74/100)*'Water column'!$B$26)</f>
        <v>0.8909999999999999</v>
      </c>
      <c r="N74" s="15">
        <f t="shared" si="16"/>
        <v>914.84199999999998</v>
      </c>
    </row>
    <row r="75" spans="1:14">
      <c r="A75" s="8" t="s">
        <v>30</v>
      </c>
      <c r="B75" s="9">
        <f t="shared" si="17"/>
        <v>11102019</v>
      </c>
      <c r="C75" s="9">
        <v>1259</v>
      </c>
      <c r="D75" s="9">
        <v>531.61</v>
      </c>
      <c r="E75" s="9">
        <v>65</v>
      </c>
      <c r="F75" s="9">
        <v>531.54</v>
      </c>
      <c r="G75" s="9">
        <v>18</v>
      </c>
      <c r="H75" s="9">
        <v>995.3</v>
      </c>
      <c r="I75" s="9">
        <v>52.5</v>
      </c>
      <c r="J75" s="9">
        <v>52.5</v>
      </c>
      <c r="K75" s="9"/>
      <c r="L75" s="28">
        <v>7.0000000000000007E-2</v>
      </c>
      <c r="M75" s="15">
        <f>(1-L75)-((E75/100)*'Water column'!$B$26)</f>
        <v>0.88774999999999993</v>
      </c>
      <c r="N75" s="15">
        <f t="shared" si="16"/>
        <v>915.16049999999996</v>
      </c>
    </row>
    <row r="76" spans="1:14">
      <c r="A76" s="8" t="s">
        <v>31</v>
      </c>
      <c r="B76" s="9">
        <f t="shared" si="17"/>
        <v>11102019</v>
      </c>
      <c r="C76" s="9">
        <v>1259</v>
      </c>
      <c r="D76" s="9">
        <v>525.42999999999995</v>
      </c>
      <c r="E76" s="9">
        <v>65</v>
      </c>
      <c r="F76" s="9">
        <v>525.36</v>
      </c>
      <c r="G76" s="9">
        <v>18</v>
      </c>
      <c r="H76" s="9">
        <v>995.3</v>
      </c>
      <c r="I76" s="9">
        <v>52.5</v>
      </c>
      <c r="J76" s="9">
        <v>52.5</v>
      </c>
      <c r="K76" s="9"/>
      <c r="L76" s="28">
        <v>7.0000000000000007E-2</v>
      </c>
      <c r="M76" s="15">
        <f>(1-L76)-((E76/100)*'Water column'!$B$26)</f>
        <v>0.88774999999999993</v>
      </c>
      <c r="N76" s="15">
        <f t="shared" si="16"/>
        <v>915.16049999999996</v>
      </c>
    </row>
    <row r="77" spans="1:14">
      <c r="A77" s="8" t="s">
        <v>32</v>
      </c>
      <c r="B77" s="9">
        <f t="shared" si="17"/>
        <v>11102019</v>
      </c>
      <c r="C77" s="9">
        <v>1307</v>
      </c>
      <c r="D77" s="9">
        <v>520.21</v>
      </c>
      <c r="E77" s="9">
        <v>220</v>
      </c>
      <c r="F77" s="9">
        <v>519.96</v>
      </c>
      <c r="G77" s="9">
        <v>18</v>
      </c>
      <c r="H77" s="9">
        <v>995.3</v>
      </c>
      <c r="I77" s="9">
        <v>52.5</v>
      </c>
      <c r="J77" s="9">
        <v>52.5</v>
      </c>
      <c r="K77" s="9"/>
      <c r="L77" s="28">
        <v>7.0000000000000007E-2</v>
      </c>
      <c r="M77" s="15">
        <f>(1-L77)-((E77/100)*'Water column'!$B$26)</f>
        <v>0.78699999999999992</v>
      </c>
      <c r="N77" s="15">
        <f t="shared" si="16"/>
        <v>925.03399999999999</v>
      </c>
    </row>
    <row r="78" spans="1:14">
      <c r="A78" s="8" t="s">
        <v>33</v>
      </c>
      <c r="B78" s="9">
        <f t="shared" si="17"/>
        <v>11102019</v>
      </c>
      <c r="C78" s="9">
        <v>1307</v>
      </c>
      <c r="D78" s="9">
        <v>525.62</v>
      </c>
      <c r="E78" s="9">
        <v>230</v>
      </c>
      <c r="F78" s="9">
        <v>525.36</v>
      </c>
      <c r="G78" s="9">
        <v>18</v>
      </c>
      <c r="H78" s="9">
        <v>995.3</v>
      </c>
      <c r="I78" s="9">
        <v>52.5</v>
      </c>
      <c r="J78" s="9">
        <v>52.5</v>
      </c>
      <c r="K78" s="9"/>
      <c r="L78" s="28">
        <v>7.0000000000000007E-2</v>
      </c>
      <c r="M78" s="15">
        <f>(1-L78)-((E78/100)*'Water column'!$B$26)</f>
        <v>0.78049999999999997</v>
      </c>
      <c r="N78" s="15">
        <f t="shared" si="16"/>
        <v>925.67099999999994</v>
      </c>
    </row>
    <row r="79" spans="1:14">
      <c r="A79" s="8" t="s">
        <v>34</v>
      </c>
      <c r="B79" s="9">
        <f t="shared" si="17"/>
        <v>11102019</v>
      </c>
      <c r="C79" s="9">
        <v>1307</v>
      </c>
      <c r="D79" s="9">
        <v>523.88</v>
      </c>
      <c r="E79" s="9">
        <v>230</v>
      </c>
      <c r="F79" s="9">
        <v>523.62</v>
      </c>
      <c r="G79" s="9">
        <v>18</v>
      </c>
      <c r="H79" s="9">
        <v>995.3</v>
      </c>
      <c r="I79" s="9">
        <v>52.5</v>
      </c>
      <c r="J79" s="9">
        <v>52.5</v>
      </c>
      <c r="K79" s="9"/>
      <c r="L79" s="28">
        <v>7.0000000000000007E-2</v>
      </c>
      <c r="M79" s="15">
        <f>(1-L79)-((E79/100)*'Water column'!$B$26)</f>
        <v>0.78049999999999997</v>
      </c>
      <c r="N79" s="15">
        <f t="shared" si="16"/>
        <v>925.67099999999994</v>
      </c>
    </row>
    <row r="80" spans="1:14">
      <c r="A80" s="8" t="s">
        <v>35</v>
      </c>
      <c r="B80" s="9">
        <f t="shared" si="17"/>
        <v>11102019</v>
      </c>
      <c r="C80" s="9">
        <v>1316</v>
      </c>
      <c r="D80" s="9">
        <v>522.79999999999995</v>
      </c>
      <c r="E80" s="9">
        <v>25</v>
      </c>
      <c r="F80" s="9">
        <v>522.78</v>
      </c>
      <c r="G80" s="9">
        <v>18</v>
      </c>
      <c r="H80" s="9">
        <v>995.3</v>
      </c>
      <c r="I80" s="9">
        <v>52.5</v>
      </c>
      <c r="J80" s="9">
        <v>52.5</v>
      </c>
      <c r="K80" s="9"/>
      <c r="L80" s="28">
        <v>7.0000000000000007E-2</v>
      </c>
      <c r="M80" s="15">
        <f>(1-L80)-((E80/100)*'Water column'!$B$26)</f>
        <v>0.91374999999999995</v>
      </c>
      <c r="N80" s="15">
        <f t="shared" si="16"/>
        <v>912.61249999999995</v>
      </c>
    </row>
    <row r="81" spans="1:14">
      <c r="A81" s="8" t="s">
        <v>36</v>
      </c>
      <c r="B81" s="9">
        <f t="shared" si="17"/>
        <v>11102019</v>
      </c>
      <c r="C81" s="9">
        <v>1316</v>
      </c>
      <c r="D81" s="9">
        <v>522.34</v>
      </c>
      <c r="E81" s="9">
        <v>25</v>
      </c>
      <c r="F81" s="9">
        <v>522.30999999999995</v>
      </c>
      <c r="G81" s="9">
        <v>18</v>
      </c>
      <c r="H81" s="9">
        <v>995.3</v>
      </c>
      <c r="I81" s="9">
        <v>52.5</v>
      </c>
      <c r="J81" s="9">
        <v>52.5</v>
      </c>
      <c r="K81" s="9"/>
      <c r="L81" s="28">
        <v>7.0000000000000007E-2</v>
      </c>
      <c r="M81" s="15">
        <f>(1-L81)-((E81/100)*'Water column'!$B$26)</f>
        <v>0.91374999999999995</v>
      </c>
      <c r="N81" s="15">
        <f t="shared" si="16"/>
        <v>912.61249999999995</v>
      </c>
    </row>
    <row r="82" spans="1:14">
      <c r="A82" s="8" t="s">
        <v>37</v>
      </c>
      <c r="B82" s="9">
        <f t="shared" si="17"/>
        <v>11102019</v>
      </c>
      <c r="C82" s="9">
        <v>1316</v>
      </c>
      <c r="D82" s="9">
        <v>522.97</v>
      </c>
      <c r="E82" s="9">
        <v>20</v>
      </c>
      <c r="F82" s="9">
        <v>522.95000000000005</v>
      </c>
      <c r="G82" s="9">
        <v>18</v>
      </c>
      <c r="H82" s="9">
        <v>995.3</v>
      </c>
      <c r="I82" s="9">
        <v>52.5</v>
      </c>
      <c r="J82" s="9">
        <v>52.5</v>
      </c>
      <c r="K82" s="9"/>
      <c r="L82" s="28">
        <v>7.0000000000000007E-2</v>
      </c>
      <c r="M82" s="15">
        <f>(1-L82)-((E82/100)*'Water column'!$B$26)</f>
        <v>0.91699999999999993</v>
      </c>
      <c r="N82" s="15">
        <f t="shared" si="16"/>
        <v>912.29399999999998</v>
      </c>
    </row>
    <row r="83" spans="1:14">
      <c r="A83" s="8" t="s">
        <v>55</v>
      </c>
      <c r="B83" s="9">
        <f t="shared" si="17"/>
        <v>11102019</v>
      </c>
      <c r="C83" s="27">
        <v>932</v>
      </c>
      <c r="D83" s="27">
        <v>527.20000000000005</v>
      </c>
      <c r="E83" s="27" t="s">
        <v>18</v>
      </c>
      <c r="F83" s="27">
        <v>527.20000000000005</v>
      </c>
      <c r="G83" s="9">
        <v>18</v>
      </c>
      <c r="H83" s="9">
        <v>995.3</v>
      </c>
      <c r="I83" s="9">
        <v>52.5</v>
      </c>
      <c r="J83" s="9">
        <v>52.5</v>
      </c>
      <c r="K83" s="28"/>
      <c r="L83" s="28">
        <v>7.0000000000000007E-2</v>
      </c>
      <c r="M83" s="28" t="s">
        <v>18</v>
      </c>
      <c r="N83" s="28" t="s">
        <v>18</v>
      </c>
    </row>
    <row r="84" spans="1:14">
      <c r="A84" s="8" t="s">
        <v>56</v>
      </c>
      <c r="B84" s="9">
        <f t="shared" si="17"/>
        <v>11102019</v>
      </c>
      <c r="C84" s="27">
        <v>932</v>
      </c>
      <c r="D84" s="27">
        <v>528.07000000000005</v>
      </c>
      <c r="E84" s="27" t="s">
        <v>18</v>
      </c>
      <c r="F84" s="27">
        <v>528.09</v>
      </c>
      <c r="G84" s="9">
        <v>18</v>
      </c>
      <c r="H84" s="9">
        <v>995.3</v>
      </c>
      <c r="I84" s="9">
        <v>52.5</v>
      </c>
      <c r="J84" s="9">
        <v>52.5</v>
      </c>
      <c r="K84" s="28"/>
      <c r="L84" s="28">
        <v>7.0000000000000007E-2</v>
      </c>
      <c r="M84" s="28" t="s">
        <v>18</v>
      </c>
      <c r="N84" s="28" t="s">
        <v>18</v>
      </c>
    </row>
    <row r="85" spans="1:14">
      <c r="A85" s="8" t="s">
        <v>20</v>
      </c>
      <c r="B85" s="9">
        <v>14102019</v>
      </c>
      <c r="C85" s="9">
        <v>944</v>
      </c>
      <c r="D85" s="9">
        <v>524.84</v>
      </c>
      <c r="E85" s="9">
        <v>245</v>
      </c>
      <c r="F85" s="9">
        <v>524.58000000000004</v>
      </c>
      <c r="G85" s="9">
        <v>18</v>
      </c>
      <c r="H85" s="9">
        <v>1002.02</v>
      </c>
      <c r="I85" s="9">
        <v>52.5</v>
      </c>
      <c r="J85" s="9">
        <v>52.5</v>
      </c>
      <c r="K85" s="9"/>
      <c r="L85" s="33">
        <v>7.0000000000000007E-2</v>
      </c>
      <c r="M85" s="15">
        <f>(1-L85)-((E85/100)*'Water column'!$B$26)</f>
        <v>0.77074999999999994</v>
      </c>
      <c r="N85" s="15">
        <f t="shared" ref="N85" si="18">H85-(M85-L85)*98</f>
        <v>933.34649999999999</v>
      </c>
    </row>
    <row r="86" spans="1:14">
      <c r="A86" s="8" t="s">
        <v>21</v>
      </c>
      <c r="B86" s="9">
        <f>$B$85</f>
        <v>14102019</v>
      </c>
      <c r="C86" s="9">
        <v>944</v>
      </c>
      <c r="D86" s="9">
        <v>524.03</v>
      </c>
      <c r="E86" s="9">
        <v>250</v>
      </c>
      <c r="F86" s="9">
        <v>523.77</v>
      </c>
      <c r="G86" s="9">
        <v>18</v>
      </c>
      <c r="H86" s="9">
        <v>1002.02</v>
      </c>
      <c r="I86" s="9">
        <v>52.5</v>
      </c>
      <c r="J86" s="9">
        <v>52.5</v>
      </c>
      <c r="K86" s="9"/>
      <c r="L86" s="28">
        <v>7.0000000000000007E-2</v>
      </c>
      <c r="M86" s="15">
        <f>(1-L86)-((E86/100)*'Water column'!$B$26)</f>
        <v>0.76749999999999996</v>
      </c>
      <c r="N86" s="15">
        <f t="shared" ref="N86:N102" si="19">H86-(M86-L86)*98</f>
        <v>933.66499999999996</v>
      </c>
    </row>
    <row r="87" spans="1:14">
      <c r="A87" s="8" t="s">
        <v>22</v>
      </c>
      <c r="B87" s="9">
        <f t="shared" ref="B87:B104" si="20">$B$85</f>
        <v>14102019</v>
      </c>
      <c r="C87" s="9">
        <v>944</v>
      </c>
      <c r="D87" s="9">
        <v>525.24</v>
      </c>
      <c r="E87" s="9">
        <v>255</v>
      </c>
      <c r="F87" s="9">
        <v>524.97</v>
      </c>
      <c r="G87" s="9">
        <v>18</v>
      </c>
      <c r="H87" s="9">
        <v>1002.02</v>
      </c>
      <c r="I87" s="9">
        <v>52.5</v>
      </c>
      <c r="J87" s="9">
        <v>52.5</v>
      </c>
      <c r="K87" s="9"/>
      <c r="L87" s="28">
        <v>7.0000000000000007E-2</v>
      </c>
      <c r="M87" s="15">
        <f>(1-L87)-((E87/100)*'Water column'!$B$26)</f>
        <v>0.76424999999999998</v>
      </c>
      <c r="N87" s="15">
        <f t="shared" si="19"/>
        <v>933.98349999999994</v>
      </c>
    </row>
    <row r="88" spans="1:14">
      <c r="A88" s="8" t="s">
        <v>23</v>
      </c>
      <c r="B88" s="9">
        <f t="shared" si="20"/>
        <v>14102019</v>
      </c>
      <c r="C88" s="9">
        <v>936</v>
      </c>
      <c r="D88" s="9">
        <v>527.30999999999995</v>
      </c>
      <c r="E88" s="9">
        <v>710</v>
      </c>
      <c r="F88" s="9">
        <v>526.65</v>
      </c>
      <c r="G88" s="9">
        <v>18</v>
      </c>
      <c r="H88" s="9">
        <v>1002.02</v>
      </c>
      <c r="I88" s="9">
        <v>52.5</v>
      </c>
      <c r="J88" s="9">
        <v>52.5</v>
      </c>
      <c r="K88" s="9"/>
      <c r="L88" s="28">
        <v>7.0000000000000007E-2</v>
      </c>
      <c r="M88" s="15">
        <f>(1-L88)-((E88/100)*'Water column'!$B$26)</f>
        <v>0.46849999999999997</v>
      </c>
      <c r="N88" s="15">
        <f t="shared" si="19"/>
        <v>962.96699999999998</v>
      </c>
    </row>
    <row r="89" spans="1:14">
      <c r="A89" s="8" t="s">
        <v>24</v>
      </c>
      <c r="B89" s="9">
        <f t="shared" si="20"/>
        <v>14102019</v>
      </c>
      <c r="C89" s="9">
        <v>936</v>
      </c>
      <c r="D89" s="9">
        <v>523.16999999999996</v>
      </c>
      <c r="E89" s="9">
        <v>690</v>
      </c>
      <c r="F89" s="9">
        <v>522.51</v>
      </c>
      <c r="G89" s="9">
        <v>18</v>
      </c>
      <c r="H89" s="9">
        <v>1002.02</v>
      </c>
      <c r="I89" s="9">
        <v>52.5</v>
      </c>
      <c r="J89" s="9">
        <v>52.5</v>
      </c>
      <c r="K89" s="9"/>
      <c r="L89" s="28">
        <v>7.0000000000000007E-2</v>
      </c>
      <c r="M89" s="15">
        <f>(1-L89)-((E89/100)*'Water column'!$B$26)</f>
        <v>0.48149999999999987</v>
      </c>
      <c r="N89" s="15">
        <f t="shared" si="19"/>
        <v>961.69299999999998</v>
      </c>
    </row>
    <row r="90" spans="1:14">
      <c r="A90" s="8" t="s">
        <v>25</v>
      </c>
      <c r="B90" s="9">
        <f t="shared" si="20"/>
        <v>14102019</v>
      </c>
      <c r="C90" s="9">
        <v>936</v>
      </c>
      <c r="D90" s="9">
        <v>524.55999999999995</v>
      </c>
      <c r="E90" s="9">
        <v>530</v>
      </c>
      <c r="F90" s="9">
        <v>524.04</v>
      </c>
      <c r="G90" s="9">
        <v>18</v>
      </c>
      <c r="H90" s="9">
        <v>1002.02</v>
      </c>
      <c r="I90" s="9">
        <v>52.5</v>
      </c>
      <c r="J90" s="9">
        <v>52.5</v>
      </c>
      <c r="K90" s="9"/>
      <c r="L90" s="28">
        <v>7.0000000000000007E-2</v>
      </c>
      <c r="M90" s="15">
        <f>(1-L90)-((E90/100)*'Water column'!$B$26)</f>
        <v>0.58549999999999991</v>
      </c>
      <c r="N90" s="15">
        <f t="shared" si="19"/>
        <v>951.50099999999998</v>
      </c>
    </row>
    <row r="91" spans="1:14">
      <c r="A91" s="8" t="s">
        <v>26</v>
      </c>
      <c r="B91" s="9">
        <f t="shared" si="20"/>
        <v>14102019</v>
      </c>
      <c r="C91" s="9">
        <v>959</v>
      </c>
      <c r="D91" s="9">
        <v>530.25</v>
      </c>
      <c r="E91" s="9">
        <v>260</v>
      </c>
      <c r="F91" s="9">
        <v>529.98</v>
      </c>
      <c r="G91" s="9">
        <v>18</v>
      </c>
      <c r="H91" s="9">
        <v>1002.02</v>
      </c>
      <c r="I91" s="9">
        <v>52.5</v>
      </c>
      <c r="J91" s="9">
        <v>52.5</v>
      </c>
      <c r="K91" s="9"/>
      <c r="L91" s="28">
        <v>7.0000000000000007E-2</v>
      </c>
      <c r="M91" s="15">
        <f>(1-L91)-((E91/100)*'Water column'!$B$26)</f>
        <v>0.7609999999999999</v>
      </c>
      <c r="N91" s="15">
        <f t="shared" si="19"/>
        <v>934.30200000000002</v>
      </c>
    </row>
    <row r="92" spans="1:14">
      <c r="A92" s="8" t="s">
        <v>27</v>
      </c>
      <c r="B92" s="9">
        <f t="shared" si="20"/>
        <v>14102019</v>
      </c>
      <c r="C92" s="9">
        <v>959</v>
      </c>
      <c r="D92" s="9">
        <v>527.15</v>
      </c>
      <c r="E92" s="9">
        <v>270</v>
      </c>
      <c r="F92" s="9">
        <v>526.85</v>
      </c>
      <c r="G92" s="9">
        <v>18</v>
      </c>
      <c r="H92" s="9">
        <v>1002.02</v>
      </c>
      <c r="I92" s="9">
        <v>52.5</v>
      </c>
      <c r="J92" s="9">
        <v>52.5</v>
      </c>
      <c r="K92" s="9"/>
      <c r="L92" s="28">
        <v>7.0000000000000007E-2</v>
      </c>
      <c r="M92" s="15">
        <f>(1-L92)-((E92/100)*'Water column'!$B$26)</f>
        <v>0.75449999999999995</v>
      </c>
      <c r="N92" s="15">
        <f t="shared" si="19"/>
        <v>934.93899999999996</v>
      </c>
    </row>
    <row r="93" spans="1:14">
      <c r="A93" s="8" t="s">
        <v>28</v>
      </c>
      <c r="B93" s="9">
        <f t="shared" si="20"/>
        <v>14102019</v>
      </c>
      <c r="C93" s="9">
        <v>959</v>
      </c>
      <c r="D93" s="9">
        <v>525.83000000000004</v>
      </c>
      <c r="E93" s="9">
        <v>275</v>
      </c>
      <c r="F93" s="9">
        <v>525.53</v>
      </c>
      <c r="G93" s="9">
        <v>18</v>
      </c>
      <c r="H93" s="9">
        <v>1002.02</v>
      </c>
      <c r="I93" s="9">
        <v>52.5</v>
      </c>
      <c r="J93" s="9">
        <v>52.5</v>
      </c>
      <c r="K93" s="9"/>
      <c r="L93" s="28">
        <v>7.0000000000000007E-2</v>
      </c>
      <c r="M93" s="15">
        <f>(1-L93)-((E93/100)*'Water column'!$B$26)</f>
        <v>0.75124999999999997</v>
      </c>
      <c r="N93" s="15">
        <f t="shared" si="19"/>
        <v>935.25749999999994</v>
      </c>
    </row>
    <row r="94" spans="1:14">
      <c r="A94" s="8" t="s">
        <v>29</v>
      </c>
      <c r="B94" s="9">
        <f t="shared" si="20"/>
        <v>14102019</v>
      </c>
      <c r="C94" s="9">
        <v>1005</v>
      </c>
      <c r="D94" s="9">
        <v>537.27</v>
      </c>
      <c r="E94" s="9">
        <v>130</v>
      </c>
      <c r="F94" s="9">
        <v>537.09</v>
      </c>
      <c r="G94" s="9">
        <v>18</v>
      </c>
      <c r="H94" s="9">
        <v>1002.02</v>
      </c>
      <c r="I94" s="9">
        <v>52.5</v>
      </c>
      <c r="J94" s="9">
        <v>52.5</v>
      </c>
      <c r="K94" s="9"/>
      <c r="L94" s="28">
        <v>7.0000000000000007E-2</v>
      </c>
      <c r="M94" s="15">
        <f>(1-L94)-((E94/100)*'Water column'!$B$26)</f>
        <v>0.84549999999999992</v>
      </c>
      <c r="N94" s="15">
        <f t="shared" si="19"/>
        <v>926.02099999999996</v>
      </c>
    </row>
    <row r="95" spans="1:14">
      <c r="A95" s="8" t="s">
        <v>30</v>
      </c>
      <c r="B95" s="9">
        <f t="shared" si="20"/>
        <v>14102019</v>
      </c>
      <c r="C95" s="9">
        <v>1005</v>
      </c>
      <c r="D95" s="9">
        <v>531.52</v>
      </c>
      <c r="E95" s="9">
        <v>125</v>
      </c>
      <c r="F95" s="9">
        <v>531.36</v>
      </c>
      <c r="G95" s="9">
        <v>18</v>
      </c>
      <c r="H95" s="9">
        <v>1002.02</v>
      </c>
      <c r="I95" s="9">
        <v>52.5</v>
      </c>
      <c r="J95" s="9">
        <v>52.5</v>
      </c>
      <c r="K95" s="9"/>
      <c r="L95" s="28">
        <v>7.0000000000000007E-2</v>
      </c>
      <c r="M95" s="15">
        <f>(1-L95)-((E95/100)*'Water column'!$B$26)</f>
        <v>0.84874999999999989</v>
      </c>
      <c r="N95" s="15">
        <f t="shared" si="19"/>
        <v>925.70249999999999</v>
      </c>
    </row>
    <row r="96" spans="1:14">
      <c r="A96" s="8" t="s">
        <v>31</v>
      </c>
      <c r="B96" s="9">
        <f t="shared" si="20"/>
        <v>14102019</v>
      </c>
      <c r="C96" s="9">
        <v>1005</v>
      </c>
      <c r="D96" s="9">
        <v>525.34</v>
      </c>
      <c r="E96" s="9">
        <v>130</v>
      </c>
      <c r="F96" s="9">
        <v>525.17999999999995</v>
      </c>
      <c r="G96" s="9">
        <v>18</v>
      </c>
      <c r="H96" s="9">
        <v>1002.02</v>
      </c>
      <c r="I96" s="9">
        <v>52.5</v>
      </c>
      <c r="J96" s="9">
        <v>52.5</v>
      </c>
      <c r="K96" s="9"/>
      <c r="L96" s="28">
        <v>7.0000000000000007E-2</v>
      </c>
      <c r="M96" s="15">
        <f>(1-L96)-((E96/100)*'Water column'!$B$26)</f>
        <v>0.84549999999999992</v>
      </c>
      <c r="N96" s="15">
        <f t="shared" si="19"/>
        <v>926.02099999999996</v>
      </c>
    </row>
    <row r="97" spans="1:14">
      <c r="A97" s="8" t="s">
        <v>32</v>
      </c>
      <c r="B97" s="9">
        <f t="shared" si="20"/>
        <v>14102019</v>
      </c>
      <c r="C97" s="9">
        <v>1012</v>
      </c>
      <c r="D97" s="9">
        <v>519.94000000000005</v>
      </c>
      <c r="E97" s="9">
        <v>220</v>
      </c>
      <c r="F97" s="9">
        <v>519.72</v>
      </c>
      <c r="G97" s="9">
        <v>18</v>
      </c>
      <c r="H97" s="9">
        <v>1002.02</v>
      </c>
      <c r="I97" s="9">
        <v>52.5</v>
      </c>
      <c r="J97" s="9">
        <v>52.5</v>
      </c>
      <c r="K97" s="9"/>
      <c r="L97" s="28">
        <v>7.0000000000000007E-2</v>
      </c>
      <c r="M97" s="15">
        <f>(1-L97)-((E97/100)*'Water column'!$B$26)</f>
        <v>0.78699999999999992</v>
      </c>
      <c r="N97" s="15">
        <f t="shared" si="19"/>
        <v>931.75400000000002</v>
      </c>
    </row>
    <row r="98" spans="1:14">
      <c r="A98" s="8" t="s">
        <v>33</v>
      </c>
      <c r="B98" s="9">
        <f t="shared" si="20"/>
        <v>14102019</v>
      </c>
      <c r="C98" s="9">
        <v>1012</v>
      </c>
      <c r="D98" s="9">
        <v>525.32000000000005</v>
      </c>
      <c r="E98" s="9">
        <v>210</v>
      </c>
      <c r="F98" s="9">
        <v>525.11</v>
      </c>
      <c r="G98" s="9">
        <v>18</v>
      </c>
      <c r="H98" s="9">
        <v>1002.02</v>
      </c>
      <c r="I98" s="9">
        <v>52.5</v>
      </c>
      <c r="J98" s="9">
        <v>52.5</v>
      </c>
      <c r="K98" s="9"/>
      <c r="L98" s="28">
        <v>7.0000000000000007E-2</v>
      </c>
      <c r="M98" s="15">
        <f>(1-L98)-((E98/100)*'Water column'!$B$26)</f>
        <v>0.79349999999999987</v>
      </c>
      <c r="N98" s="15">
        <f t="shared" si="19"/>
        <v>931.11699999999996</v>
      </c>
    </row>
    <row r="99" spans="1:14">
      <c r="A99" s="8" t="s">
        <v>34</v>
      </c>
      <c r="B99" s="9">
        <f t="shared" si="20"/>
        <v>14102019</v>
      </c>
      <c r="C99" s="9">
        <v>1012</v>
      </c>
      <c r="D99" s="9">
        <v>523.61</v>
      </c>
      <c r="E99" s="9">
        <v>215</v>
      </c>
      <c r="F99" s="9">
        <v>523.37</v>
      </c>
      <c r="G99" s="9">
        <v>18</v>
      </c>
      <c r="H99" s="9">
        <v>1002.02</v>
      </c>
      <c r="I99" s="9">
        <v>52.5</v>
      </c>
      <c r="J99" s="9">
        <v>52.5</v>
      </c>
      <c r="K99" s="9"/>
      <c r="L99" s="28">
        <v>7.0000000000000007E-2</v>
      </c>
      <c r="M99" s="15">
        <f>(1-L99)-((E99/100)*'Water column'!$B$26)</f>
        <v>0.7902499999999999</v>
      </c>
      <c r="N99" s="15">
        <f t="shared" si="19"/>
        <v>931.43550000000005</v>
      </c>
    </row>
    <row r="100" spans="1:14">
      <c r="A100" s="8" t="s">
        <v>35</v>
      </c>
      <c r="B100" s="9">
        <f t="shared" si="20"/>
        <v>14102019</v>
      </c>
      <c r="C100" s="9">
        <v>950</v>
      </c>
      <c r="D100" s="9">
        <v>522.75</v>
      </c>
      <c r="E100" s="9">
        <v>40</v>
      </c>
      <c r="F100" s="9">
        <v>522.73</v>
      </c>
      <c r="G100" s="9">
        <v>18</v>
      </c>
      <c r="H100" s="9">
        <v>1002.02</v>
      </c>
      <c r="I100" s="9">
        <v>52.5</v>
      </c>
      <c r="J100" s="9">
        <v>52.5</v>
      </c>
      <c r="K100" s="9"/>
      <c r="L100" s="28">
        <v>7.0000000000000007E-2</v>
      </c>
      <c r="M100" s="15">
        <f>(1-L100)-((E100/100)*'Water column'!$B$26)</f>
        <v>0.90399999999999991</v>
      </c>
      <c r="N100" s="15">
        <f t="shared" si="19"/>
        <v>920.28800000000001</v>
      </c>
    </row>
    <row r="101" spans="1:14">
      <c r="A101" s="8" t="s">
        <v>36</v>
      </c>
      <c r="B101" s="9">
        <f t="shared" si="20"/>
        <v>14102019</v>
      </c>
      <c r="C101" s="9">
        <v>950</v>
      </c>
      <c r="D101" s="9">
        <v>522.29</v>
      </c>
      <c r="E101" s="9">
        <v>35</v>
      </c>
      <c r="F101" s="9">
        <v>522.23</v>
      </c>
      <c r="G101" s="9">
        <v>18</v>
      </c>
      <c r="H101" s="9">
        <v>1002.02</v>
      </c>
      <c r="I101" s="9">
        <v>52.5</v>
      </c>
      <c r="J101" s="9">
        <v>52.5</v>
      </c>
      <c r="K101" s="9"/>
      <c r="L101" s="28">
        <v>7.0000000000000007E-2</v>
      </c>
      <c r="M101" s="15">
        <f>(1-L101)-((E101/100)*'Water column'!$B$26)</f>
        <v>0.90724999999999989</v>
      </c>
      <c r="N101" s="15">
        <f t="shared" si="19"/>
        <v>919.96950000000004</v>
      </c>
    </row>
    <row r="102" spans="1:14">
      <c r="A102" s="8" t="s">
        <v>37</v>
      </c>
      <c r="B102" s="9">
        <f t="shared" si="20"/>
        <v>14102019</v>
      </c>
      <c r="C102" s="9">
        <v>950</v>
      </c>
      <c r="D102" s="9">
        <v>522.94000000000005</v>
      </c>
      <c r="E102" s="9">
        <v>40</v>
      </c>
      <c r="F102" s="9">
        <v>522.89</v>
      </c>
      <c r="G102" s="9">
        <v>18</v>
      </c>
      <c r="H102" s="9">
        <v>1002.02</v>
      </c>
      <c r="I102" s="9">
        <v>52.5</v>
      </c>
      <c r="J102" s="9">
        <v>52.5</v>
      </c>
      <c r="K102" s="9"/>
      <c r="L102" s="28">
        <v>7.0000000000000007E-2</v>
      </c>
      <c r="M102" s="15">
        <f>(1-L102)-((E102/100)*'Water column'!$B$26)</f>
        <v>0.90399999999999991</v>
      </c>
      <c r="N102" s="15">
        <f t="shared" si="19"/>
        <v>920.28800000000001</v>
      </c>
    </row>
    <row r="103" spans="1:14">
      <c r="A103" s="8" t="s">
        <v>55</v>
      </c>
      <c r="B103" s="9">
        <f t="shared" si="20"/>
        <v>14102019</v>
      </c>
      <c r="C103" s="27">
        <v>932</v>
      </c>
      <c r="D103" s="27">
        <v>527.20000000000005</v>
      </c>
      <c r="E103" s="27" t="s">
        <v>18</v>
      </c>
      <c r="F103" s="27">
        <v>527.21</v>
      </c>
      <c r="G103" s="9">
        <v>18</v>
      </c>
      <c r="H103" s="9">
        <v>1002.02</v>
      </c>
      <c r="I103" s="9">
        <v>52.5</v>
      </c>
      <c r="J103" s="9">
        <v>52.5</v>
      </c>
      <c r="K103" s="28"/>
      <c r="L103" s="28">
        <v>7.0000000000000007E-2</v>
      </c>
      <c r="M103" s="28" t="s">
        <v>18</v>
      </c>
      <c r="N103" s="28" t="s">
        <v>18</v>
      </c>
    </row>
    <row r="104" spans="1:14">
      <c r="A104" s="8" t="s">
        <v>56</v>
      </c>
      <c r="B104" s="9">
        <f t="shared" si="20"/>
        <v>14102019</v>
      </c>
      <c r="C104" s="27">
        <v>932</v>
      </c>
      <c r="D104" s="27">
        <v>528.08000000000004</v>
      </c>
      <c r="E104" s="27" t="s">
        <v>18</v>
      </c>
      <c r="F104" s="27">
        <v>528.09</v>
      </c>
      <c r="G104" s="9">
        <v>18</v>
      </c>
      <c r="H104" s="9">
        <v>1002.02</v>
      </c>
      <c r="I104" s="9">
        <v>52.5</v>
      </c>
      <c r="J104" s="9">
        <v>52.5</v>
      </c>
      <c r="K104" s="28"/>
      <c r="L104" s="28">
        <v>7.0000000000000007E-2</v>
      </c>
      <c r="M104" s="28" t="s">
        <v>18</v>
      </c>
      <c r="N104" s="28" t="s">
        <v>18</v>
      </c>
    </row>
    <row r="105" spans="1:14">
      <c r="A105" s="8" t="s">
        <v>20</v>
      </c>
      <c r="B105" s="9">
        <v>16102019</v>
      </c>
      <c r="C105" s="9">
        <v>935</v>
      </c>
      <c r="D105" s="9">
        <v>524.59</v>
      </c>
      <c r="E105" s="9">
        <v>110</v>
      </c>
      <c r="F105" s="9">
        <v>524.48</v>
      </c>
      <c r="G105" s="9">
        <v>18</v>
      </c>
      <c r="H105" s="9">
        <v>1002.3</v>
      </c>
      <c r="I105" s="9">
        <v>52.5</v>
      </c>
      <c r="J105" s="9">
        <v>52.5</v>
      </c>
      <c r="K105" s="9"/>
      <c r="L105" s="15">
        <v>7.0000000000000007E-2</v>
      </c>
      <c r="M105" s="15">
        <f>(1-L105)-((E105/100)*'Water column'!$B$26)</f>
        <v>0.85849999999999993</v>
      </c>
      <c r="N105" s="15">
        <f t="shared" ref="N105:N106" si="21">H105-(M105-L105)*98</f>
        <v>925.02699999999993</v>
      </c>
    </row>
    <row r="106" spans="1:14">
      <c r="A106" s="8" t="s">
        <v>21</v>
      </c>
      <c r="B106" s="9">
        <f>$B$105</f>
        <v>16102019</v>
      </c>
      <c r="C106" s="9">
        <v>935</v>
      </c>
      <c r="D106" s="9">
        <v>523.78</v>
      </c>
      <c r="E106" s="9">
        <v>100</v>
      </c>
      <c r="F106" s="9">
        <v>523.63</v>
      </c>
      <c r="G106" s="9">
        <f>$G$105</f>
        <v>18</v>
      </c>
      <c r="H106" s="9">
        <f>$H$105</f>
        <v>1002.3</v>
      </c>
      <c r="I106" s="9">
        <f>$I$5</f>
        <v>52.5</v>
      </c>
      <c r="J106" s="9">
        <f>$J$5</f>
        <v>52.5</v>
      </c>
      <c r="K106" s="9"/>
      <c r="L106" s="15">
        <f>$L$5</f>
        <v>7.0000000000000007E-2</v>
      </c>
      <c r="M106" s="15">
        <f>(1-L106)-((E106/100)*'Water column'!$B$26)</f>
        <v>0.86499999999999999</v>
      </c>
      <c r="N106" s="15">
        <f t="shared" si="21"/>
        <v>924.39</v>
      </c>
    </row>
    <row r="107" spans="1:14">
      <c r="A107" s="8" t="s">
        <v>22</v>
      </c>
      <c r="B107" s="9">
        <f t="shared" ref="B107:B124" si="22">$B$105</f>
        <v>16102019</v>
      </c>
      <c r="C107" s="9">
        <v>935</v>
      </c>
      <c r="D107" s="9">
        <v>524.99</v>
      </c>
      <c r="E107" s="9">
        <v>100</v>
      </c>
      <c r="F107" s="9">
        <v>524.87</v>
      </c>
      <c r="G107" s="9">
        <f t="shared" ref="G107:G124" si="23">$G$105</f>
        <v>18</v>
      </c>
      <c r="H107" s="9">
        <f t="shared" ref="H107:H124" si="24">$H$105</f>
        <v>1002.3</v>
      </c>
      <c r="I107" s="9">
        <f t="shared" ref="I107:I124" si="25">$I$5</f>
        <v>52.5</v>
      </c>
      <c r="J107" s="9">
        <f t="shared" ref="J107:J124" si="26">$J$5</f>
        <v>52.5</v>
      </c>
      <c r="K107" s="9"/>
      <c r="L107" s="15">
        <f t="shared" ref="L107:L124" si="27">$L$5</f>
        <v>7.0000000000000007E-2</v>
      </c>
      <c r="M107" s="15">
        <f>(1-L107)-((E107/100)*'Water column'!$B$26)</f>
        <v>0.86499999999999999</v>
      </c>
      <c r="N107" s="15">
        <f>H107-(M107-L107)*98</f>
        <v>924.39</v>
      </c>
    </row>
    <row r="108" spans="1:14">
      <c r="A108" s="8" t="s">
        <v>23</v>
      </c>
      <c r="B108" s="9">
        <f t="shared" si="22"/>
        <v>16102019</v>
      </c>
      <c r="C108" s="9">
        <v>941</v>
      </c>
      <c r="D108" s="9">
        <v>526.65</v>
      </c>
      <c r="E108" s="9">
        <v>245</v>
      </c>
      <c r="F108" s="9">
        <v>526.36</v>
      </c>
      <c r="G108" s="9">
        <f t="shared" si="23"/>
        <v>18</v>
      </c>
      <c r="H108" s="9">
        <f t="shared" si="24"/>
        <v>1002.3</v>
      </c>
      <c r="I108" s="9">
        <f t="shared" si="25"/>
        <v>52.5</v>
      </c>
      <c r="J108" s="9">
        <f t="shared" si="26"/>
        <v>52.5</v>
      </c>
      <c r="K108" s="9"/>
      <c r="L108" s="15">
        <f t="shared" si="27"/>
        <v>7.0000000000000007E-2</v>
      </c>
      <c r="M108" s="15">
        <f>(1-L108)-((E108/100)*'Water column'!$B$26)</f>
        <v>0.77074999999999994</v>
      </c>
      <c r="N108" s="15">
        <f t="shared" ref="N108:N124" si="28">H108-(M108-L108)*98</f>
        <v>933.62649999999996</v>
      </c>
    </row>
    <row r="109" spans="1:14">
      <c r="A109" s="8" t="s">
        <v>24</v>
      </c>
      <c r="B109" s="9">
        <f t="shared" si="22"/>
        <v>16102019</v>
      </c>
      <c r="C109" s="9">
        <v>941</v>
      </c>
      <c r="D109" s="9">
        <v>522.5</v>
      </c>
      <c r="E109" s="9">
        <v>270</v>
      </c>
      <c r="F109" s="9">
        <v>522.22</v>
      </c>
      <c r="G109" s="9">
        <f t="shared" si="23"/>
        <v>18</v>
      </c>
      <c r="H109" s="9">
        <f t="shared" si="24"/>
        <v>1002.3</v>
      </c>
      <c r="I109" s="9">
        <f t="shared" si="25"/>
        <v>52.5</v>
      </c>
      <c r="J109" s="9">
        <f t="shared" si="26"/>
        <v>52.5</v>
      </c>
      <c r="K109" s="9"/>
      <c r="L109" s="15">
        <f t="shared" si="27"/>
        <v>7.0000000000000007E-2</v>
      </c>
      <c r="M109" s="15">
        <f>(1-L109)-((E109/100)*'Water column'!$B$26)</f>
        <v>0.75449999999999995</v>
      </c>
      <c r="N109" s="15">
        <f t="shared" si="28"/>
        <v>935.21899999999994</v>
      </c>
    </row>
    <row r="110" spans="1:14">
      <c r="A110" s="8" t="s">
        <v>25</v>
      </c>
      <c r="B110" s="9">
        <f t="shared" si="22"/>
        <v>16102019</v>
      </c>
      <c r="C110" s="9">
        <v>941</v>
      </c>
      <c r="D110" s="9">
        <v>524.03</v>
      </c>
      <c r="E110" s="9">
        <v>230</v>
      </c>
      <c r="F110" s="9">
        <v>523.80999999999995</v>
      </c>
      <c r="G110" s="9">
        <f t="shared" si="23"/>
        <v>18</v>
      </c>
      <c r="H110" s="9">
        <f t="shared" si="24"/>
        <v>1002.3</v>
      </c>
      <c r="I110" s="9">
        <f t="shared" si="25"/>
        <v>52.5</v>
      </c>
      <c r="J110" s="9">
        <f t="shared" si="26"/>
        <v>52.5</v>
      </c>
      <c r="K110" s="9"/>
      <c r="L110" s="15">
        <f t="shared" si="27"/>
        <v>7.0000000000000007E-2</v>
      </c>
      <c r="M110" s="15">
        <f>(1-L110)-((E110/100)*'Water column'!$B$26)</f>
        <v>0.78049999999999997</v>
      </c>
      <c r="N110" s="15">
        <f t="shared" si="28"/>
        <v>932.67099999999994</v>
      </c>
    </row>
    <row r="111" spans="1:14">
      <c r="A111" s="8" t="s">
        <v>26</v>
      </c>
      <c r="B111" s="9">
        <f t="shared" si="22"/>
        <v>16102019</v>
      </c>
      <c r="C111" s="9">
        <v>903</v>
      </c>
      <c r="D111" s="9">
        <v>529.98</v>
      </c>
      <c r="E111" s="9">
        <v>130</v>
      </c>
      <c r="F111" s="9">
        <v>529.84</v>
      </c>
      <c r="G111" s="9">
        <f t="shared" si="23"/>
        <v>18</v>
      </c>
      <c r="H111" s="9">
        <f t="shared" si="24"/>
        <v>1002.3</v>
      </c>
      <c r="I111" s="9">
        <f t="shared" si="25"/>
        <v>52.5</v>
      </c>
      <c r="J111" s="9">
        <f t="shared" si="26"/>
        <v>52.5</v>
      </c>
      <c r="K111" s="9"/>
      <c r="L111" s="15">
        <f t="shared" si="27"/>
        <v>7.0000000000000007E-2</v>
      </c>
      <c r="M111" s="15">
        <f>(1-L111)-((E111/100)*'Water column'!$B$26)</f>
        <v>0.84549999999999992</v>
      </c>
      <c r="N111" s="15">
        <f t="shared" si="28"/>
        <v>926.30099999999993</v>
      </c>
    </row>
    <row r="112" spans="1:14">
      <c r="A112" s="8" t="s">
        <v>27</v>
      </c>
      <c r="B112" s="9">
        <f t="shared" si="22"/>
        <v>16102019</v>
      </c>
      <c r="C112" s="9">
        <v>903</v>
      </c>
      <c r="D112" s="9">
        <v>526.86</v>
      </c>
      <c r="E112" s="9">
        <v>140</v>
      </c>
      <c r="F112" s="9">
        <v>526.72</v>
      </c>
      <c r="G112" s="9">
        <f t="shared" si="23"/>
        <v>18</v>
      </c>
      <c r="H112" s="9">
        <f t="shared" si="24"/>
        <v>1002.3</v>
      </c>
      <c r="I112" s="9">
        <f t="shared" si="25"/>
        <v>52.5</v>
      </c>
      <c r="J112" s="9">
        <f t="shared" si="26"/>
        <v>52.5</v>
      </c>
      <c r="K112" s="9"/>
      <c r="L112" s="15">
        <f t="shared" si="27"/>
        <v>7.0000000000000007E-2</v>
      </c>
      <c r="M112" s="15">
        <f>(1-L112)-((E112/100)*'Water column'!$B$26)</f>
        <v>0.83899999999999997</v>
      </c>
      <c r="N112" s="15">
        <f t="shared" si="28"/>
        <v>926.93799999999999</v>
      </c>
    </row>
    <row r="113" spans="1:14">
      <c r="A113" s="8" t="s">
        <v>28</v>
      </c>
      <c r="B113" s="9">
        <f t="shared" si="22"/>
        <v>16102019</v>
      </c>
      <c r="C113" s="9">
        <v>903</v>
      </c>
      <c r="D113" s="9">
        <v>525.54</v>
      </c>
      <c r="E113" s="9">
        <v>130</v>
      </c>
      <c r="F113" s="9">
        <v>525.41</v>
      </c>
      <c r="G113" s="9">
        <f t="shared" si="23"/>
        <v>18</v>
      </c>
      <c r="H113" s="9">
        <f t="shared" si="24"/>
        <v>1002.3</v>
      </c>
      <c r="I113" s="9">
        <f t="shared" si="25"/>
        <v>52.5</v>
      </c>
      <c r="J113" s="9">
        <f t="shared" si="26"/>
        <v>52.5</v>
      </c>
      <c r="K113" s="9"/>
      <c r="L113" s="15">
        <f t="shared" si="27"/>
        <v>7.0000000000000007E-2</v>
      </c>
      <c r="M113" s="15">
        <f>(1-L113)-((E113/100)*'Water column'!$B$26)</f>
        <v>0.84549999999999992</v>
      </c>
      <c r="N113" s="15">
        <f t="shared" si="28"/>
        <v>926.30099999999993</v>
      </c>
    </row>
    <row r="114" spans="1:14">
      <c r="A114" s="8" t="s">
        <v>29</v>
      </c>
      <c r="B114" s="9">
        <f t="shared" si="22"/>
        <v>16102019</v>
      </c>
      <c r="C114" s="9">
        <v>910</v>
      </c>
      <c r="D114" s="9">
        <v>537.08000000000004</v>
      </c>
      <c r="E114" s="9">
        <v>75</v>
      </c>
      <c r="F114" s="9">
        <v>537.04</v>
      </c>
      <c r="G114" s="9">
        <f t="shared" si="23"/>
        <v>18</v>
      </c>
      <c r="H114" s="9">
        <f t="shared" si="24"/>
        <v>1002.3</v>
      </c>
      <c r="I114" s="9">
        <f t="shared" si="25"/>
        <v>52.5</v>
      </c>
      <c r="J114" s="9">
        <f t="shared" si="26"/>
        <v>52.5</v>
      </c>
      <c r="K114" s="9"/>
      <c r="L114" s="15">
        <f t="shared" si="27"/>
        <v>7.0000000000000007E-2</v>
      </c>
      <c r="M114" s="15">
        <f>(1-L114)-((E114/100)*'Water column'!$B$26)</f>
        <v>0.88124999999999998</v>
      </c>
      <c r="N114" s="15">
        <f t="shared" si="28"/>
        <v>922.7974999999999</v>
      </c>
    </row>
    <row r="115" spans="1:14">
      <c r="A115" s="8" t="s">
        <v>30</v>
      </c>
      <c r="B115" s="9">
        <f t="shared" si="22"/>
        <v>16102019</v>
      </c>
      <c r="C115" s="9">
        <v>910</v>
      </c>
      <c r="D115" s="9">
        <v>531.36</v>
      </c>
      <c r="E115" s="9">
        <v>80</v>
      </c>
      <c r="F115" s="9">
        <v>531.29999999999995</v>
      </c>
      <c r="G115" s="9">
        <f t="shared" si="23"/>
        <v>18</v>
      </c>
      <c r="H115" s="9">
        <f t="shared" si="24"/>
        <v>1002.3</v>
      </c>
      <c r="I115" s="9">
        <f t="shared" si="25"/>
        <v>52.5</v>
      </c>
      <c r="J115" s="9">
        <f t="shared" si="26"/>
        <v>52.5</v>
      </c>
      <c r="K115" s="9"/>
      <c r="L115" s="15">
        <f t="shared" si="27"/>
        <v>7.0000000000000007E-2</v>
      </c>
      <c r="M115" s="15">
        <f>(1-L115)-((E115/100)*'Water column'!$B$26)</f>
        <v>0.87799999999999989</v>
      </c>
      <c r="N115" s="15">
        <f t="shared" si="28"/>
        <v>923.11599999999999</v>
      </c>
    </row>
    <row r="116" spans="1:14">
      <c r="A116" s="8" t="s">
        <v>31</v>
      </c>
      <c r="B116" s="9">
        <f t="shared" si="22"/>
        <v>16102019</v>
      </c>
      <c r="C116" s="9">
        <v>910</v>
      </c>
      <c r="D116" s="9">
        <v>525.16999999999996</v>
      </c>
      <c r="E116" s="9">
        <v>65</v>
      </c>
      <c r="F116" s="9">
        <v>525.08000000000004</v>
      </c>
      <c r="G116" s="9">
        <f t="shared" si="23"/>
        <v>18</v>
      </c>
      <c r="H116" s="9">
        <f t="shared" si="24"/>
        <v>1002.3</v>
      </c>
      <c r="I116" s="9">
        <f t="shared" si="25"/>
        <v>52.5</v>
      </c>
      <c r="J116" s="9">
        <f t="shared" si="26"/>
        <v>52.5</v>
      </c>
      <c r="K116" s="9"/>
      <c r="L116" s="15">
        <f t="shared" si="27"/>
        <v>7.0000000000000007E-2</v>
      </c>
      <c r="M116" s="15">
        <f>(1-L116)-((E116/100)*'Water column'!$B$26)</f>
        <v>0.88774999999999993</v>
      </c>
      <c r="N116" s="15">
        <f t="shared" si="28"/>
        <v>922.16049999999996</v>
      </c>
    </row>
    <row r="117" spans="1:14">
      <c r="A117" s="8" t="s">
        <v>32</v>
      </c>
      <c r="B117" s="9">
        <f t="shared" si="22"/>
        <v>16102019</v>
      </c>
      <c r="C117" s="9">
        <v>916</v>
      </c>
      <c r="D117" s="9">
        <v>519.71</v>
      </c>
      <c r="E117" s="9">
        <v>60</v>
      </c>
      <c r="F117" s="9">
        <v>519.64</v>
      </c>
      <c r="G117" s="9">
        <f t="shared" si="23"/>
        <v>18</v>
      </c>
      <c r="H117" s="9">
        <f t="shared" si="24"/>
        <v>1002.3</v>
      </c>
      <c r="I117" s="9">
        <f t="shared" si="25"/>
        <v>52.5</v>
      </c>
      <c r="J117" s="9">
        <f t="shared" si="26"/>
        <v>52.5</v>
      </c>
      <c r="K117" s="9"/>
      <c r="L117" s="15">
        <f t="shared" si="27"/>
        <v>7.0000000000000007E-2</v>
      </c>
      <c r="M117" s="15">
        <f>(1-L117)-((E117/100)*'Water column'!$B$26)</f>
        <v>0.8909999999999999</v>
      </c>
      <c r="N117" s="15">
        <f t="shared" si="28"/>
        <v>921.84199999999998</v>
      </c>
    </row>
    <row r="118" spans="1:14">
      <c r="A118" s="8" t="s">
        <v>33</v>
      </c>
      <c r="B118" s="9">
        <f t="shared" si="22"/>
        <v>16102019</v>
      </c>
      <c r="C118" s="9">
        <v>916</v>
      </c>
      <c r="D118" s="9">
        <v>525.08000000000004</v>
      </c>
      <c r="E118" s="9">
        <v>65</v>
      </c>
      <c r="F118" s="9">
        <v>525.03</v>
      </c>
      <c r="G118" s="9">
        <f t="shared" si="23"/>
        <v>18</v>
      </c>
      <c r="H118" s="9">
        <f t="shared" si="24"/>
        <v>1002.3</v>
      </c>
      <c r="I118" s="9">
        <f t="shared" si="25"/>
        <v>52.5</v>
      </c>
      <c r="J118" s="9">
        <f t="shared" si="26"/>
        <v>52.5</v>
      </c>
      <c r="K118" s="9"/>
      <c r="L118" s="15">
        <f t="shared" si="27"/>
        <v>7.0000000000000007E-2</v>
      </c>
      <c r="M118" s="15">
        <f>(1-L118)-((E118/100)*'Water column'!$B$26)</f>
        <v>0.88774999999999993</v>
      </c>
      <c r="N118" s="15">
        <f t="shared" si="28"/>
        <v>922.16049999999996</v>
      </c>
    </row>
    <row r="119" spans="1:14">
      <c r="A119" s="8" t="s">
        <v>34</v>
      </c>
      <c r="B119" s="9">
        <f t="shared" si="22"/>
        <v>16102019</v>
      </c>
      <c r="C119" s="9">
        <v>916</v>
      </c>
      <c r="D119" s="9">
        <v>523.36</v>
      </c>
      <c r="E119" s="9">
        <v>60</v>
      </c>
      <c r="F119" s="9">
        <v>523.32000000000005</v>
      </c>
      <c r="G119" s="9">
        <f t="shared" si="23"/>
        <v>18</v>
      </c>
      <c r="H119" s="9">
        <f t="shared" si="24"/>
        <v>1002.3</v>
      </c>
      <c r="I119" s="9">
        <f t="shared" si="25"/>
        <v>52.5</v>
      </c>
      <c r="J119" s="9">
        <f t="shared" si="26"/>
        <v>52.5</v>
      </c>
      <c r="K119" s="9"/>
      <c r="L119" s="15">
        <f t="shared" si="27"/>
        <v>7.0000000000000007E-2</v>
      </c>
      <c r="M119" s="15">
        <f>(1-L119)-((E119/100)*'Water column'!$B$26)</f>
        <v>0.8909999999999999</v>
      </c>
      <c r="N119" s="15">
        <f t="shared" si="28"/>
        <v>921.84199999999998</v>
      </c>
    </row>
    <row r="120" spans="1:14">
      <c r="A120" s="8" t="s">
        <v>35</v>
      </c>
      <c r="B120" s="9">
        <f t="shared" si="22"/>
        <v>16102019</v>
      </c>
      <c r="C120" s="9">
        <v>931</v>
      </c>
      <c r="D120" s="9">
        <v>522.75</v>
      </c>
      <c r="E120" s="9">
        <v>30</v>
      </c>
      <c r="F120" s="9">
        <v>522.67999999999995</v>
      </c>
      <c r="G120" s="9">
        <f t="shared" si="23"/>
        <v>18</v>
      </c>
      <c r="H120" s="9">
        <f t="shared" si="24"/>
        <v>1002.3</v>
      </c>
      <c r="I120" s="9">
        <f t="shared" si="25"/>
        <v>52.5</v>
      </c>
      <c r="J120" s="9">
        <f t="shared" si="26"/>
        <v>52.5</v>
      </c>
      <c r="K120" s="9"/>
      <c r="L120" s="15">
        <f t="shared" si="27"/>
        <v>7.0000000000000007E-2</v>
      </c>
      <c r="M120" s="15">
        <f>(1-L120)-((E120/100)*'Water column'!$B$26)</f>
        <v>0.91049999999999998</v>
      </c>
      <c r="N120" s="15">
        <f t="shared" si="28"/>
        <v>919.93099999999993</v>
      </c>
    </row>
    <row r="121" spans="1:14">
      <c r="A121" s="8" t="s">
        <v>36</v>
      </c>
      <c r="B121" s="9">
        <f t="shared" si="22"/>
        <v>16102019</v>
      </c>
      <c r="C121" s="9">
        <v>931</v>
      </c>
      <c r="D121" s="9">
        <v>522.21</v>
      </c>
      <c r="E121" s="9">
        <v>30</v>
      </c>
      <c r="F121" s="9">
        <v>522.19000000000005</v>
      </c>
      <c r="G121" s="9">
        <f t="shared" si="23"/>
        <v>18</v>
      </c>
      <c r="H121" s="9">
        <f t="shared" si="24"/>
        <v>1002.3</v>
      </c>
      <c r="I121" s="9">
        <f t="shared" si="25"/>
        <v>52.5</v>
      </c>
      <c r="J121" s="9">
        <f t="shared" si="26"/>
        <v>52.5</v>
      </c>
      <c r="K121" s="9"/>
      <c r="L121" s="15">
        <f t="shared" si="27"/>
        <v>7.0000000000000007E-2</v>
      </c>
      <c r="M121" s="15">
        <f>(1-L121)-((E121/100)*'Water column'!$B$26)</f>
        <v>0.91049999999999998</v>
      </c>
      <c r="N121" s="15">
        <f t="shared" si="28"/>
        <v>919.93099999999993</v>
      </c>
    </row>
    <row r="122" spans="1:14">
      <c r="A122" s="8" t="s">
        <v>37</v>
      </c>
      <c r="B122" s="9">
        <f t="shared" si="22"/>
        <v>16102019</v>
      </c>
      <c r="C122" s="9">
        <v>931</v>
      </c>
      <c r="D122" s="9">
        <v>522.9</v>
      </c>
      <c r="E122" s="9">
        <v>20</v>
      </c>
      <c r="F122" s="9">
        <v>522.89</v>
      </c>
      <c r="G122" s="9">
        <f t="shared" si="23"/>
        <v>18</v>
      </c>
      <c r="H122" s="9">
        <f t="shared" si="24"/>
        <v>1002.3</v>
      </c>
      <c r="I122" s="9">
        <f t="shared" si="25"/>
        <v>52.5</v>
      </c>
      <c r="J122" s="9">
        <f t="shared" si="26"/>
        <v>52.5</v>
      </c>
      <c r="K122" s="9"/>
      <c r="L122" s="15">
        <f t="shared" si="27"/>
        <v>7.0000000000000007E-2</v>
      </c>
      <c r="M122" s="15">
        <f>(1-L122)-((E122/100)*'Water column'!$B$26)</f>
        <v>0.91699999999999993</v>
      </c>
      <c r="N122" s="15">
        <f t="shared" si="28"/>
        <v>919.29399999999998</v>
      </c>
    </row>
    <row r="123" spans="1:14">
      <c r="A123" s="22" t="s">
        <v>55</v>
      </c>
      <c r="B123" s="9">
        <f t="shared" si="22"/>
        <v>16102019</v>
      </c>
      <c r="C123" s="19">
        <v>901</v>
      </c>
      <c r="D123" s="19">
        <v>527.20000000000005</v>
      </c>
      <c r="E123" s="19" t="s">
        <v>18</v>
      </c>
      <c r="F123" s="19">
        <v>527.23</v>
      </c>
      <c r="G123" s="9">
        <f t="shared" si="23"/>
        <v>18</v>
      </c>
      <c r="H123" s="9">
        <f t="shared" si="24"/>
        <v>1002.3</v>
      </c>
      <c r="I123" s="9">
        <f t="shared" si="25"/>
        <v>52.5</v>
      </c>
      <c r="J123" s="9">
        <f t="shared" si="26"/>
        <v>52.5</v>
      </c>
      <c r="K123" s="15"/>
      <c r="L123" s="15">
        <f t="shared" si="27"/>
        <v>7.0000000000000007E-2</v>
      </c>
      <c r="M123" s="15" t="s">
        <v>18</v>
      </c>
      <c r="N123" s="15" t="s">
        <v>18</v>
      </c>
    </row>
    <row r="124" spans="1:14">
      <c r="A124" s="22" t="s">
        <v>56</v>
      </c>
      <c r="B124" s="9">
        <f t="shared" si="22"/>
        <v>16102019</v>
      </c>
      <c r="C124" s="19">
        <v>901</v>
      </c>
      <c r="D124" s="19">
        <v>528.1</v>
      </c>
      <c r="E124" s="19" t="s">
        <v>18</v>
      </c>
      <c r="F124" s="19">
        <v>528.11</v>
      </c>
      <c r="G124" s="9">
        <f t="shared" si="23"/>
        <v>18</v>
      </c>
      <c r="H124" s="9">
        <f t="shared" si="24"/>
        <v>1002.3</v>
      </c>
      <c r="I124" s="9">
        <f t="shared" si="25"/>
        <v>52.5</v>
      </c>
      <c r="J124" s="9">
        <f t="shared" si="26"/>
        <v>52.5</v>
      </c>
      <c r="K124" s="15"/>
      <c r="L124" s="15">
        <f t="shared" si="27"/>
        <v>7.0000000000000007E-2</v>
      </c>
      <c r="M124" s="15" t="s">
        <v>18</v>
      </c>
      <c r="N124" s="15" t="s">
        <v>18</v>
      </c>
    </row>
    <row r="125" spans="1:14">
      <c r="A125" s="8" t="s">
        <v>20</v>
      </c>
      <c r="B125" s="9">
        <v>18102019</v>
      </c>
      <c r="C125" s="9">
        <v>1244</v>
      </c>
      <c r="D125" s="9">
        <v>524.48</v>
      </c>
      <c r="E125" s="9">
        <v>70</v>
      </c>
      <c r="F125" s="9">
        <v>524.41</v>
      </c>
      <c r="G125" s="9">
        <v>17</v>
      </c>
      <c r="H125" s="9">
        <v>996.19</v>
      </c>
      <c r="I125" s="9">
        <v>52.5</v>
      </c>
      <c r="J125" s="9">
        <v>52.5</v>
      </c>
      <c r="K125" s="9"/>
      <c r="L125" s="15">
        <v>7.0000000000000007E-2</v>
      </c>
      <c r="M125" s="15">
        <f>(1-L125)-((E125/100)*'Water column'!$B$26)</f>
        <v>0.88449999999999995</v>
      </c>
      <c r="N125" s="15">
        <f t="shared" ref="N125:N126" si="29">H125-(M125-L125)*98</f>
        <v>916.36900000000003</v>
      </c>
    </row>
    <row r="126" spans="1:14">
      <c r="A126" s="8" t="s">
        <v>21</v>
      </c>
      <c r="B126" s="9">
        <f>$B$125</f>
        <v>18102019</v>
      </c>
      <c r="C126" s="9">
        <v>1244</v>
      </c>
      <c r="D126" s="9">
        <v>523.66</v>
      </c>
      <c r="E126" s="9">
        <v>70</v>
      </c>
      <c r="F126" s="9">
        <v>523.59</v>
      </c>
      <c r="G126" s="9">
        <f>$G$125</f>
        <v>17</v>
      </c>
      <c r="H126" s="9">
        <f>$H$125</f>
        <v>996.19</v>
      </c>
      <c r="I126" s="9">
        <f>$I$5</f>
        <v>52.5</v>
      </c>
      <c r="J126" s="9">
        <f>$J$5</f>
        <v>52.5</v>
      </c>
      <c r="K126" s="9"/>
      <c r="L126" s="15">
        <f>$L$5</f>
        <v>7.0000000000000007E-2</v>
      </c>
      <c r="M126" s="15">
        <f>(1-L126)-((E126/100)*'Water column'!$B$26)</f>
        <v>0.88449999999999995</v>
      </c>
      <c r="N126" s="15">
        <f t="shared" si="29"/>
        <v>916.36900000000003</v>
      </c>
    </row>
    <row r="127" spans="1:14">
      <c r="A127" s="8" t="s">
        <v>22</v>
      </c>
      <c r="B127" s="9">
        <f t="shared" ref="B127:B144" si="30">$B$125</f>
        <v>18102019</v>
      </c>
      <c r="C127" s="9">
        <v>1244</v>
      </c>
      <c r="D127" s="9">
        <v>524.87</v>
      </c>
      <c r="E127" s="9">
        <v>70</v>
      </c>
      <c r="F127" s="9">
        <v>524.79</v>
      </c>
      <c r="G127" s="9">
        <f t="shared" ref="G127:G144" si="31">$G$125</f>
        <v>17</v>
      </c>
      <c r="H127" s="9">
        <f t="shared" ref="H127:H144" si="32">$H$125</f>
        <v>996.19</v>
      </c>
      <c r="I127" s="9">
        <f t="shared" ref="I127:I144" si="33">$I$5</f>
        <v>52.5</v>
      </c>
      <c r="J127" s="9">
        <f t="shared" ref="J127:J144" si="34">$J$5</f>
        <v>52.5</v>
      </c>
      <c r="K127" s="9"/>
      <c r="L127" s="15">
        <f t="shared" ref="L127:L144" si="35">$L$5</f>
        <v>7.0000000000000007E-2</v>
      </c>
      <c r="M127" s="15">
        <f>(1-L127)-((E127/100)*'Water column'!$B$26)</f>
        <v>0.88449999999999995</v>
      </c>
      <c r="N127" s="15">
        <f>H127-(M127-L127)*98</f>
        <v>916.36900000000003</v>
      </c>
    </row>
    <row r="128" spans="1:14">
      <c r="A128" s="8" t="s">
        <v>23</v>
      </c>
      <c r="B128" s="9">
        <f t="shared" si="30"/>
        <v>18102019</v>
      </c>
      <c r="C128" s="9">
        <v>1252</v>
      </c>
      <c r="D128" s="9">
        <v>526.4</v>
      </c>
      <c r="E128" s="9">
        <v>140</v>
      </c>
      <c r="F128" s="9">
        <v>526.23</v>
      </c>
      <c r="G128" s="9">
        <f t="shared" si="31"/>
        <v>17</v>
      </c>
      <c r="H128" s="9">
        <f t="shared" si="32"/>
        <v>996.19</v>
      </c>
      <c r="I128" s="9">
        <f t="shared" si="33"/>
        <v>52.5</v>
      </c>
      <c r="J128" s="9">
        <f t="shared" si="34"/>
        <v>52.5</v>
      </c>
      <c r="K128" s="9"/>
      <c r="L128" s="15">
        <f t="shared" si="35"/>
        <v>7.0000000000000007E-2</v>
      </c>
      <c r="M128" s="15">
        <f>(1-L128)-((E128/100)*'Water column'!$B$26)</f>
        <v>0.83899999999999997</v>
      </c>
      <c r="N128" s="15">
        <f t="shared" ref="N128:N144" si="36">H128-(M128-L128)*98</f>
        <v>920.82800000000009</v>
      </c>
    </row>
    <row r="129" spans="1:14">
      <c r="A129" s="8" t="s">
        <v>24</v>
      </c>
      <c r="B129" s="9">
        <f t="shared" si="30"/>
        <v>18102019</v>
      </c>
      <c r="C129" s="9">
        <v>1252</v>
      </c>
      <c r="D129" s="9">
        <v>522.22</v>
      </c>
      <c r="E129" s="9">
        <v>150</v>
      </c>
      <c r="F129" s="9">
        <v>522.05999999999995</v>
      </c>
      <c r="G129" s="9">
        <f t="shared" si="31"/>
        <v>17</v>
      </c>
      <c r="H129" s="9">
        <f t="shared" si="32"/>
        <v>996.19</v>
      </c>
      <c r="I129" s="9">
        <f t="shared" si="33"/>
        <v>52.5</v>
      </c>
      <c r="J129" s="9">
        <f t="shared" si="34"/>
        <v>52.5</v>
      </c>
      <c r="K129" s="9"/>
      <c r="L129" s="15">
        <f t="shared" si="35"/>
        <v>7.0000000000000007E-2</v>
      </c>
      <c r="M129" s="15">
        <f>(1-L129)-((E129/100)*'Water column'!$B$26)</f>
        <v>0.83249999999999991</v>
      </c>
      <c r="N129" s="15">
        <f t="shared" si="36"/>
        <v>921.46500000000003</v>
      </c>
    </row>
    <row r="130" spans="1:14">
      <c r="A130" s="8" t="s">
        <v>25</v>
      </c>
      <c r="B130" s="9">
        <f t="shared" si="30"/>
        <v>18102019</v>
      </c>
      <c r="C130" s="9">
        <v>1252</v>
      </c>
      <c r="D130" s="9">
        <v>523.80999999999995</v>
      </c>
      <c r="E130" s="9">
        <v>140</v>
      </c>
      <c r="F130" s="9">
        <v>523.66999999999996</v>
      </c>
      <c r="G130" s="9">
        <f t="shared" si="31"/>
        <v>17</v>
      </c>
      <c r="H130" s="9">
        <f t="shared" si="32"/>
        <v>996.19</v>
      </c>
      <c r="I130" s="9">
        <f t="shared" si="33"/>
        <v>52.5</v>
      </c>
      <c r="J130" s="9">
        <f t="shared" si="34"/>
        <v>52.5</v>
      </c>
      <c r="K130" s="9"/>
      <c r="L130" s="15">
        <f t="shared" si="35"/>
        <v>7.0000000000000007E-2</v>
      </c>
      <c r="M130" s="15">
        <f>(1-L130)-((E130/100)*'Water column'!$B$26)</f>
        <v>0.83899999999999997</v>
      </c>
      <c r="N130" s="15">
        <f t="shared" si="36"/>
        <v>920.82800000000009</v>
      </c>
    </row>
    <row r="131" spans="1:14">
      <c r="A131" s="8" t="s">
        <v>26</v>
      </c>
      <c r="B131" s="9">
        <f t="shared" si="30"/>
        <v>18102019</v>
      </c>
      <c r="C131" s="9">
        <v>1215</v>
      </c>
      <c r="D131" s="9">
        <v>529.84</v>
      </c>
      <c r="E131" s="9">
        <v>100</v>
      </c>
      <c r="F131" s="9">
        <v>529.82000000000005</v>
      </c>
      <c r="G131" s="9">
        <f t="shared" si="31"/>
        <v>17</v>
      </c>
      <c r="H131" s="9">
        <f t="shared" si="32"/>
        <v>996.19</v>
      </c>
      <c r="I131" s="9">
        <f t="shared" si="33"/>
        <v>52.5</v>
      </c>
      <c r="J131" s="9">
        <f t="shared" si="34"/>
        <v>52.5</v>
      </c>
      <c r="K131" s="9"/>
      <c r="L131" s="15">
        <f t="shared" si="35"/>
        <v>7.0000000000000007E-2</v>
      </c>
      <c r="M131" s="15">
        <f>(1-L131)-((E131/100)*'Water column'!$B$26)</f>
        <v>0.86499999999999999</v>
      </c>
      <c r="N131" s="15">
        <f t="shared" si="36"/>
        <v>918.28000000000009</v>
      </c>
    </row>
    <row r="132" spans="1:14">
      <c r="A132" s="8" t="s">
        <v>27</v>
      </c>
      <c r="B132" s="9">
        <f t="shared" si="30"/>
        <v>18102019</v>
      </c>
      <c r="C132" s="9">
        <v>1215</v>
      </c>
      <c r="D132" s="9">
        <v>526.71</v>
      </c>
      <c r="E132" s="9">
        <v>90</v>
      </c>
      <c r="F132" s="9">
        <v>526.71</v>
      </c>
      <c r="G132" s="9">
        <f t="shared" si="31"/>
        <v>17</v>
      </c>
      <c r="H132" s="9">
        <f t="shared" si="32"/>
        <v>996.19</v>
      </c>
      <c r="I132" s="9">
        <f t="shared" si="33"/>
        <v>52.5</v>
      </c>
      <c r="J132" s="9">
        <f t="shared" si="34"/>
        <v>52.5</v>
      </c>
      <c r="K132" s="9"/>
      <c r="L132" s="15">
        <f t="shared" si="35"/>
        <v>7.0000000000000007E-2</v>
      </c>
      <c r="M132" s="15">
        <f>(1-L132)-((E132/100)*'Water column'!$B$26)</f>
        <v>0.87149999999999994</v>
      </c>
      <c r="N132" s="15">
        <f t="shared" si="36"/>
        <v>917.64300000000003</v>
      </c>
    </row>
    <row r="133" spans="1:14">
      <c r="A133" s="8" t="s">
        <v>28</v>
      </c>
      <c r="B133" s="9">
        <f t="shared" si="30"/>
        <v>18102019</v>
      </c>
      <c r="C133" s="9">
        <v>1215</v>
      </c>
      <c r="D133" s="9">
        <v>525.4</v>
      </c>
      <c r="E133" s="9">
        <v>90</v>
      </c>
      <c r="F133" s="9">
        <v>525.30999999999995</v>
      </c>
      <c r="G133" s="9">
        <f t="shared" si="31"/>
        <v>17</v>
      </c>
      <c r="H133" s="9">
        <f t="shared" si="32"/>
        <v>996.19</v>
      </c>
      <c r="I133" s="9">
        <f t="shared" si="33"/>
        <v>52.5</v>
      </c>
      <c r="J133" s="9">
        <f t="shared" si="34"/>
        <v>52.5</v>
      </c>
      <c r="K133" s="9"/>
      <c r="L133" s="15">
        <f t="shared" si="35"/>
        <v>7.0000000000000007E-2</v>
      </c>
      <c r="M133" s="15">
        <f>(1-L133)-((E133/100)*'Water column'!$B$26)</f>
        <v>0.87149999999999994</v>
      </c>
      <c r="N133" s="15">
        <f t="shared" si="36"/>
        <v>917.64300000000003</v>
      </c>
    </row>
    <row r="134" spans="1:14">
      <c r="A134" s="8" t="s">
        <v>29</v>
      </c>
      <c r="B134" s="9">
        <f t="shared" si="30"/>
        <v>18102019</v>
      </c>
      <c r="C134" s="9">
        <v>1223</v>
      </c>
      <c r="D134" s="9">
        <v>537.03</v>
      </c>
      <c r="E134" s="9">
        <v>70</v>
      </c>
      <c r="F134" s="9">
        <v>536.98</v>
      </c>
      <c r="G134" s="9">
        <f t="shared" si="31"/>
        <v>17</v>
      </c>
      <c r="H134" s="9">
        <f t="shared" si="32"/>
        <v>996.19</v>
      </c>
      <c r="I134" s="9">
        <f t="shared" si="33"/>
        <v>52.5</v>
      </c>
      <c r="J134" s="9">
        <f t="shared" si="34"/>
        <v>52.5</v>
      </c>
      <c r="K134" s="9"/>
      <c r="L134" s="15">
        <f t="shared" si="35"/>
        <v>7.0000000000000007E-2</v>
      </c>
      <c r="M134" s="15">
        <f>(1-L134)-((E134/100)*'Water column'!$B$26)</f>
        <v>0.88449999999999995</v>
      </c>
      <c r="N134" s="15">
        <f t="shared" si="36"/>
        <v>916.36900000000003</v>
      </c>
    </row>
    <row r="135" spans="1:14">
      <c r="A135" s="8" t="s">
        <v>30</v>
      </c>
      <c r="B135" s="9">
        <f t="shared" si="30"/>
        <v>18102019</v>
      </c>
      <c r="C135" s="9">
        <v>1223</v>
      </c>
      <c r="D135" s="9">
        <v>531.28</v>
      </c>
      <c r="E135" s="9">
        <v>60</v>
      </c>
      <c r="F135" s="9">
        <v>531.22</v>
      </c>
      <c r="G135" s="9">
        <f t="shared" si="31"/>
        <v>17</v>
      </c>
      <c r="H135" s="9">
        <f t="shared" si="32"/>
        <v>996.19</v>
      </c>
      <c r="I135" s="9">
        <f t="shared" si="33"/>
        <v>52.5</v>
      </c>
      <c r="J135" s="9">
        <f t="shared" si="34"/>
        <v>52.5</v>
      </c>
      <c r="K135" s="9"/>
      <c r="L135" s="15">
        <f t="shared" si="35"/>
        <v>7.0000000000000007E-2</v>
      </c>
      <c r="M135" s="15">
        <f>(1-L135)-((E135/100)*'Water column'!$B$26)</f>
        <v>0.8909999999999999</v>
      </c>
      <c r="N135" s="15">
        <f t="shared" si="36"/>
        <v>915.73200000000008</v>
      </c>
    </row>
    <row r="136" spans="1:14">
      <c r="A136" s="8" t="s">
        <v>31</v>
      </c>
      <c r="B136" s="9">
        <f t="shared" si="30"/>
        <v>18102019</v>
      </c>
      <c r="C136" s="9">
        <v>1223</v>
      </c>
      <c r="D136" s="9">
        <v>525.05999999999995</v>
      </c>
      <c r="E136" s="9">
        <v>60</v>
      </c>
      <c r="F136" s="9">
        <v>525.04</v>
      </c>
      <c r="G136" s="9">
        <f t="shared" si="31"/>
        <v>17</v>
      </c>
      <c r="H136" s="9">
        <f t="shared" si="32"/>
        <v>996.19</v>
      </c>
      <c r="I136" s="9">
        <f t="shared" si="33"/>
        <v>52.5</v>
      </c>
      <c r="J136" s="9">
        <f t="shared" si="34"/>
        <v>52.5</v>
      </c>
      <c r="K136" s="9"/>
      <c r="L136" s="15">
        <f t="shared" si="35"/>
        <v>7.0000000000000007E-2</v>
      </c>
      <c r="M136" s="15">
        <f>(1-L136)-((E136/100)*'Water column'!$B$26)</f>
        <v>0.8909999999999999</v>
      </c>
      <c r="N136" s="15">
        <f t="shared" si="36"/>
        <v>915.73200000000008</v>
      </c>
    </row>
    <row r="137" spans="1:14">
      <c r="A137" s="8" t="s">
        <v>32</v>
      </c>
      <c r="B137" s="9">
        <f t="shared" si="30"/>
        <v>18102019</v>
      </c>
      <c r="C137" s="9">
        <v>1229</v>
      </c>
      <c r="D137" s="9">
        <v>519.64</v>
      </c>
      <c r="E137" s="9">
        <v>40</v>
      </c>
      <c r="F137" s="9">
        <v>519.61</v>
      </c>
      <c r="G137" s="9">
        <f t="shared" si="31"/>
        <v>17</v>
      </c>
      <c r="H137" s="9">
        <f t="shared" si="32"/>
        <v>996.19</v>
      </c>
      <c r="I137" s="9">
        <f t="shared" si="33"/>
        <v>52.5</v>
      </c>
      <c r="J137" s="9">
        <f t="shared" si="34"/>
        <v>52.5</v>
      </c>
      <c r="K137" s="9"/>
      <c r="L137" s="15">
        <f t="shared" si="35"/>
        <v>7.0000000000000007E-2</v>
      </c>
      <c r="M137" s="15">
        <f>(1-L137)-((E137/100)*'Water column'!$B$26)</f>
        <v>0.90399999999999991</v>
      </c>
      <c r="N137" s="15">
        <f t="shared" si="36"/>
        <v>914.45800000000008</v>
      </c>
    </row>
    <row r="138" spans="1:14">
      <c r="A138" s="8" t="s">
        <v>33</v>
      </c>
      <c r="B138" s="9">
        <f t="shared" si="30"/>
        <v>18102019</v>
      </c>
      <c r="C138" s="9">
        <v>1229</v>
      </c>
      <c r="D138" s="9">
        <v>525.01</v>
      </c>
      <c r="E138" s="9">
        <v>35</v>
      </c>
      <c r="F138" s="9">
        <v>524.98</v>
      </c>
      <c r="G138" s="9">
        <f t="shared" si="31"/>
        <v>17</v>
      </c>
      <c r="H138" s="9">
        <f t="shared" si="32"/>
        <v>996.19</v>
      </c>
      <c r="I138" s="9">
        <f t="shared" si="33"/>
        <v>52.5</v>
      </c>
      <c r="J138" s="9">
        <f t="shared" si="34"/>
        <v>52.5</v>
      </c>
      <c r="K138" s="9"/>
      <c r="L138" s="15">
        <f t="shared" si="35"/>
        <v>7.0000000000000007E-2</v>
      </c>
      <c r="M138" s="15">
        <f>(1-L138)-((E138/100)*'Water column'!$B$26)</f>
        <v>0.90724999999999989</v>
      </c>
      <c r="N138" s="15">
        <f t="shared" si="36"/>
        <v>914.13950000000011</v>
      </c>
    </row>
    <row r="139" spans="1:14">
      <c r="A139" s="8" t="s">
        <v>34</v>
      </c>
      <c r="B139" s="9">
        <f t="shared" si="30"/>
        <v>18102019</v>
      </c>
      <c r="C139" s="9">
        <v>1229</v>
      </c>
      <c r="D139" s="9">
        <v>523.32000000000005</v>
      </c>
      <c r="E139" s="9">
        <v>40</v>
      </c>
      <c r="F139" s="9">
        <v>523.28</v>
      </c>
      <c r="G139" s="9">
        <f t="shared" si="31"/>
        <v>17</v>
      </c>
      <c r="H139" s="9">
        <f t="shared" si="32"/>
        <v>996.19</v>
      </c>
      <c r="I139" s="9">
        <f t="shared" si="33"/>
        <v>52.5</v>
      </c>
      <c r="J139" s="9">
        <f t="shared" si="34"/>
        <v>52.5</v>
      </c>
      <c r="K139" s="9"/>
      <c r="L139" s="15">
        <f t="shared" si="35"/>
        <v>7.0000000000000007E-2</v>
      </c>
      <c r="M139" s="15">
        <f>(1-L139)-((E139/100)*'Water column'!$B$26)</f>
        <v>0.90399999999999991</v>
      </c>
      <c r="N139" s="15">
        <f t="shared" si="36"/>
        <v>914.45800000000008</v>
      </c>
    </row>
    <row r="140" spans="1:14">
      <c r="A140" s="8" t="s">
        <v>35</v>
      </c>
      <c r="B140" s="9">
        <f t="shared" si="30"/>
        <v>18102019</v>
      </c>
      <c r="C140" s="9">
        <v>1238</v>
      </c>
      <c r="D140" s="9">
        <v>522.69000000000005</v>
      </c>
      <c r="E140" s="9">
        <v>40</v>
      </c>
      <c r="F140" s="9">
        <v>522.66</v>
      </c>
      <c r="G140" s="9">
        <f t="shared" si="31"/>
        <v>17</v>
      </c>
      <c r="H140" s="9">
        <f t="shared" si="32"/>
        <v>996.19</v>
      </c>
      <c r="I140" s="9">
        <f t="shared" si="33"/>
        <v>52.5</v>
      </c>
      <c r="J140" s="9">
        <f t="shared" si="34"/>
        <v>52.5</v>
      </c>
      <c r="K140" s="9"/>
      <c r="L140" s="15">
        <f t="shared" si="35"/>
        <v>7.0000000000000007E-2</v>
      </c>
      <c r="M140" s="15">
        <f>(1-L140)-((E140/100)*'Water column'!$B$26)</f>
        <v>0.90399999999999991</v>
      </c>
      <c r="N140" s="15">
        <f t="shared" si="36"/>
        <v>914.45800000000008</v>
      </c>
    </row>
    <row r="141" spans="1:14">
      <c r="A141" s="8" t="s">
        <v>36</v>
      </c>
      <c r="B141" s="9">
        <f t="shared" si="30"/>
        <v>18102019</v>
      </c>
      <c r="C141" s="9">
        <v>1238</v>
      </c>
      <c r="D141" s="9">
        <v>522.19000000000005</v>
      </c>
      <c r="E141" s="9">
        <v>40</v>
      </c>
      <c r="F141" s="9">
        <v>522.19000000000005</v>
      </c>
      <c r="G141" s="9">
        <f t="shared" si="31"/>
        <v>17</v>
      </c>
      <c r="H141" s="9">
        <f t="shared" si="32"/>
        <v>996.19</v>
      </c>
      <c r="I141" s="9">
        <f t="shared" si="33"/>
        <v>52.5</v>
      </c>
      <c r="J141" s="9">
        <f t="shared" si="34"/>
        <v>52.5</v>
      </c>
      <c r="K141" s="9"/>
      <c r="L141" s="15">
        <f t="shared" si="35"/>
        <v>7.0000000000000007E-2</v>
      </c>
      <c r="M141" s="15">
        <f>(1-L141)-((E141/100)*'Water column'!$B$26)</f>
        <v>0.90399999999999991</v>
      </c>
      <c r="N141" s="15">
        <f t="shared" si="36"/>
        <v>914.45800000000008</v>
      </c>
    </row>
    <row r="142" spans="1:14">
      <c r="A142" s="8" t="s">
        <v>37</v>
      </c>
      <c r="B142" s="9">
        <f t="shared" si="30"/>
        <v>18102019</v>
      </c>
      <c r="C142" s="9">
        <v>1238</v>
      </c>
      <c r="D142" s="9">
        <v>522.87</v>
      </c>
      <c r="E142" s="9">
        <v>45</v>
      </c>
      <c r="F142" s="9">
        <v>522.85</v>
      </c>
      <c r="G142" s="9">
        <f t="shared" si="31"/>
        <v>17</v>
      </c>
      <c r="H142" s="9">
        <f t="shared" si="32"/>
        <v>996.19</v>
      </c>
      <c r="I142" s="9">
        <f t="shared" si="33"/>
        <v>52.5</v>
      </c>
      <c r="J142" s="9">
        <f t="shared" si="34"/>
        <v>52.5</v>
      </c>
      <c r="K142" s="9"/>
      <c r="L142" s="15">
        <f t="shared" si="35"/>
        <v>7.0000000000000007E-2</v>
      </c>
      <c r="M142" s="15">
        <f>(1-L142)-((E142/100)*'Water column'!$B$26)</f>
        <v>0.90074999999999994</v>
      </c>
      <c r="N142" s="15">
        <f t="shared" si="36"/>
        <v>914.77650000000006</v>
      </c>
    </row>
    <row r="143" spans="1:14">
      <c r="A143" s="22" t="s">
        <v>55</v>
      </c>
      <c r="B143" s="9">
        <f t="shared" si="30"/>
        <v>18102019</v>
      </c>
      <c r="C143" s="19">
        <v>1209</v>
      </c>
      <c r="D143" s="19">
        <v>527.21</v>
      </c>
      <c r="E143" s="19" t="s">
        <v>18</v>
      </c>
      <c r="F143" s="19">
        <v>527.22</v>
      </c>
      <c r="G143" s="9">
        <f t="shared" si="31"/>
        <v>17</v>
      </c>
      <c r="H143" s="9">
        <f t="shared" si="32"/>
        <v>996.19</v>
      </c>
      <c r="I143" s="9">
        <f t="shared" si="33"/>
        <v>52.5</v>
      </c>
      <c r="J143" s="9">
        <f t="shared" si="34"/>
        <v>52.5</v>
      </c>
      <c r="K143" s="15"/>
      <c r="L143" s="15">
        <f t="shared" si="35"/>
        <v>7.0000000000000007E-2</v>
      </c>
      <c r="M143" s="15" t="s">
        <v>18</v>
      </c>
      <c r="N143" s="15" t="s">
        <v>18</v>
      </c>
    </row>
    <row r="144" spans="1:14">
      <c r="A144" s="22" t="s">
        <v>56</v>
      </c>
      <c r="B144" s="9">
        <f t="shared" si="30"/>
        <v>18102019</v>
      </c>
      <c r="C144" s="19">
        <v>1209</v>
      </c>
      <c r="D144" s="19">
        <v>528.09</v>
      </c>
      <c r="E144" s="19" t="s">
        <v>18</v>
      </c>
      <c r="F144" s="19">
        <v>528.1</v>
      </c>
      <c r="G144" s="9">
        <f t="shared" si="31"/>
        <v>17</v>
      </c>
      <c r="H144" s="9">
        <f t="shared" si="32"/>
        <v>996.19</v>
      </c>
      <c r="I144" s="9">
        <f t="shared" si="33"/>
        <v>52.5</v>
      </c>
      <c r="J144" s="9">
        <f t="shared" si="34"/>
        <v>52.5</v>
      </c>
      <c r="K144" s="15"/>
      <c r="L144" s="15">
        <f t="shared" si="35"/>
        <v>7.0000000000000007E-2</v>
      </c>
      <c r="M144" s="15" t="s">
        <v>18</v>
      </c>
      <c r="N144" s="15" t="s">
        <v>18</v>
      </c>
    </row>
    <row r="145" spans="1:14">
      <c r="A145" s="8" t="s">
        <v>20</v>
      </c>
      <c r="B145" s="9">
        <v>23102019</v>
      </c>
      <c r="C145" s="9">
        <v>1111</v>
      </c>
      <c r="D145" s="9">
        <v>524.37</v>
      </c>
      <c r="E145" s="9">
        <v>100</v>
      </c>
      <c r="F145" s="9">
        <v>524.25</v>
      </c>
      <c r="G145" s="9">
        <v>19</v>
      </c>
      <c r="H145" s="9">
        <v>1014.6</v>
      </c>
      <c r="I145" s="9">
        <v>52.5</v>
      </c>
      <c r="J145" s="9">
        <v>52.5</v>
      </c>
      <c r="K145" s="9"/>
      <c r="L145" s="15">
        <v>7.0000000000000007E-2</v>
      </c>
      <c r="M145" s="15">
        <f>(1-L145)-((E145/100)*'Water column'!$B$26)</f>
        <v>0.86499999999999999</v>
      </c>
      <c r="N145" s="15">
        <f t="shared" ref="N145:N146" si="37">H145-(M145-L145)*98</f>
        <v>936.69</v>
      </c>
    </row>
    <row r="146" spans="1:14">
      <c r="A146" s="8" t="s">
        <v>21</v>
      </c>
      <c r="B146" s="9">
        <f>$B$145</f>
        <v>23102019</v>
      </c>
      <c r="C146" s="9">
        <v>1111</v>
      </c>
      <c r="D146" s="9">
        <v>523.55999999999995</v>
      </c>
      <c r="E146" s="9">
        <v>115</v>
      </c>
      <c r="F146" s="9">
        <v>523.41</v>
      </c>
      <c r="G146" s="9">
        <f>$G$145</f>
        <v>19</v>
      </c>
      <c r="H146" s="9">
        <f>$H$145</f>
        <v>1014.6</v>
      </c>
      <c r="I146" s="9">
        <f>$I$5</f>
        <v>52.5</v>
      </c>
      <c r="J146" s="9">
        <f>$J$5</f>
        <v>52.5</v>
      </c>
      <c r="K146" s="9"/>
      <c r="L146" s="15">
        <f>$L$5</f>
        <v>7.0000000000000007E-2</v>
      </c>
      <c r="M146" s="15">
        <f>(1-L146)-((E146/100)*'Water column'!$B$26)</f>
        <v>0.85524999999999995</v>
      </c>
      <c r="N146" s="15">
        <f t="shared" si="37"/>
        <v>937.64550000000008</v>
      </c>
    </row>
    <row r="147" spans="1:14">
      <c r="A147" s="8" t="s">
        <v>22</v>
      </c>
      <c r="B147" s="9">
        <f t="shared" ref="B147:B164" si="38">$B$145</f>
        <v>23102019</v>
      </c>
      <c r="C147" s="9">
        <v>1111</v>
      </c>
      <c r="D147" s="9">
        <v>524.76</v>
      </c>
      <c r="E147" s="9">
        <v>115</v>
      </c>
      <c r="F147" s="9">
        <v>524.63</v>
      </c>
      <c r="G147" s="9">
        <f t="shared" ref="G147:G164" si="39">$G$145</f>
        <v>19</v>
      </c>
      <c r="H147" s="9">
        <f t="shared" ref="H147:H164" si="40">$H$145</f>
        <v>1014.6</v>
      </c>
      <c r="I147" s="9">
        <f t="shared" ref="I147:I164" si="41">$I$5</f>
        <v>52.5</v>
      </c>
      <c r="J147" s="9">
        <f t="shared" ref="J147:J164" si="42">$J$5</f>
        <v>52.5</v>
      </c>
      <c r="K147" s="9"/>
      <c r="L147" s="15">
        <f t="shared" ref="L147:L164" si="43">$L$5</f>
        <v>7.0000000000000007E-2</v>
      </c>
      <c r="M147" s="15">
        <f>(1-L147)-((E147/100)*'Water column'!$B$26)</f>
        <v>0.85524999999999995</v>
      </c>
      <c r="N147" s="15">
        <f>H147-(M147-L147)*98</f>
        <v>937.64550000000008</v>
      </c>
    </row>
    <row r="148" spans="1:14">
      <c r="A148" s="8" t="s">
        <v>23</v>
      </c>
      <c r="B148" s="9">
        <f t="shared" si="38"/>
        <v>23102019</v>
      </c>
      <c r="C148" s="9">
        <v>1115</v>
      </c>
      <c r="D148" s="9">
        <v>526.20000000000005</v>
      </c>
      <c r="E148" s="9">
        <v>150</v>
      </c>
      <c r="F148" s="9">
        <v>526.02</v>
      </c>
      <c r="G148" s="9">
        <f t="shared" si="39"/>
        <v>19</v>
      </c>
      <c r="H148" s="9">
        <f t="shared" si="40"/>
        <v>1014.6</v>
      </c>
      <c r="I148" s="9">
        <f t="shared" si="41"/>
        <v>52.5</v>
      </c>
      <c r="J148" s="9">
        <f t="shared" si="42"/>
        <v>52.5</v>
      </c>
      <c r="K148" s="9"/>
      <c r="L148" s="15">
        <f t="shared" si="43"/>
        <v>7.0000000000000007E-2</v>
      </c>
      <c r="M148" s="15">
        <f>(1-L148)-((E148/100)*'Water column'!$B$26)</f>
        <v>0.83249999999999991</v>
      </c>
      <c r="N148" s="15">
        <f t="shared" ref="N148:N164" si="44">H148-(M148-L148)*98</f>
        <v>939.875</v>
      </c>
    </row>
    <row r="149" spans="1:14">
      <c r="A149" s="8" t="s">
        <v>24</v>
      </c>
      <c r="B149" s="9">
        <f t="shared" si="38"/>
        <v>23102019</v>
      </c>
      <c r="C149" s="9">
        <v>1115</v>
      </c>
      <c r="D149" s="9">
        <v>522.02</v>
      </c>
      <c r="E149" s="9">
        <v>180</v>
      </c>
      <c r="F149" s="9">
        <v>521.82000000000005</v>
      </c>
      <c r="G149" s="9">
        <f t="shared" si="39"/>
        <v>19</v>
      </c>
      <c r="H149" s="9">
        <f t="shared" si="40"/>
        <v>1014.6</v>
      </c>
      <c r="I149" s="9">
        <f t="shared" si="41"/>
        <v>52.5</v>
      </c>
      <c r="J149" s="9">
        <f t="shared" si="42"/>
        <v>52.5</v>
      </c>
      <c r="K149" s="9"/>
      <c r="L149" s="15">
        <f t="shared" si="43"/>
        <v>7.0000000000000007E-2</v>
      </c>
      <c r="M149" s="15">
        <f>(1-L149)-((E149/100)*'Water column'!$B$26)</f>
        <v>0.81299999999999994</v>
      </c>
      <c r="N149" s="15">
        <f t="shared" si="44"/>
        <v>941.78600000000006</v>
      </c>
    </row>
    <row r="150" spans="1:14">
      <c r="A150" s="8" t="s">
        <v>25</v>
      </c>
      <c r="B150" s="9">
        <f t="shared" si="38"/>
        <v>23102019</v>
      </c>
      <c r="C150" s="9">
        <v>1115</v>
      </c>
      <c r="D150" s="9">
        <v>523.63</v>
      </c>
      <c r="E150" s="9">
        <v>170</v>
      </c>
      <c r="F150" s="9">
        <v>523.45000000000005</v>
      </c>
      <c r="G150" s="9">
        <f t="shared" si="39"/>
        <v>19</v>
      </c>
      <c r="H150" s="9">
        <f t="shared" si="40"/>
        <v>1014.6</v>
      </c>
      <c r="I150" s="9">
        <f t="shared" si="41"/>
        <v>52.5</v>
      </c>
      <c r="J150" s="9">
        <f t="shared" si="42"/>
        <v>52.5</v>
      </c>
      <c r="K150" s="9"/>
      <c r="L150" s="15">
        <f t="shared" si="43"/>
        <v>7.0000000000000007E-2</v>
      </c>
      <c r="M150" s="15">
        <f>(1-L150)-((E150/100)*'Water column'!$B$26)</f>
        <v>0.8194999999999999</v>
      </c>
      <c r="N150" s="15">
        <f t="shared" si="44"/>
        <v>941.149</v>
      </c>
    </row>
    <row r="151" spans="1:14">
      <c r="A151" s="8" t="s">
        <v>26</v>
      </c>
      <c r="B151" s="9">
        <f t="shared" si="38"/>
        <v>23102019</v>
      </c>
      <c r="C151" s="9">
        <v>1035</v>
      </c>
      <c r="D151" s="9">
        <v>529.82000000000005</v>
      </c>
      <c r="E151" s="9">
        <v>110</v>
      </c>
      <c r="F151" s="9">
        <v>529.69000000000005</v>
      </c>
      <c r="G151" s="9">
        <f t="shared" si="39"/>
        <v>19</v>
      </c>
      <c r="H151" s="9">
        <f t="shared" si="40"/>
        <v>1014.6</v>
      </c>
      <c r="I151" s="9">
        <f t="shared" si="41"/>
        <v>52.5</v>
      </c>
      <c r="J151" s="9">
        <f t="shared" si="42"/>
        <v>52.5</v>
      </c>
      <c r="K151" s="9"/>
      <c r="L151" s="15">
        <f t="shared" si="43"/>
        <v>7.0000000000000007E-2</v>
      </c>
      <c r="M151" s="15">
        <f>(1-L151)-((E151/100)*'Water column'!$B$26)</f>
        <v>0.85849999999999993</v>
      </c>
      <c r="N151" s="15">
        <f t="shared" si="44"/>
        <v>937.327</v>
      </c>
    </row>
    <row r="152" spans="1:14">
      <c r="A152" s="8" t="s">
        <v>27</v>
      </c>
      <c r="B152" s="9">
        <f t="shared" si="38"/>
        <v>23102019</v>
      </c>
      <c r="C152" s="9">
        <v>1035</v>
      </c>
      <c r="D152" s="9">
        <v>526.67999999999995</v>
      </c>
      <c r="E152" s="9">
        <v>120</v>
      </c>
      <c r="F152" s="9">
        <v>526.53</v>
      </c>
      <c r="G152" s="9">
        <f t="shared" si="39"/>
        <v>19</v>
      </c>
      <c r="H152" s="9">
        <f t="shared" si="40"/>
        <v>1014.6</v>
      </c>
      <c r="I152" s="9">
        <f t="shared" si="41"/>
        <v>52.5</v>
      </c>
      <c r="J152" s="9">
        <f t="shared" si="42"/>
        <v>52.5</v>
      </c>
      <c r="K152" s="9"/>
      <c r="L152" s="15">
        <f t="shared" si="43"/>
        <v>7.0000000000000007E-2</v>
      </c>
      <c r="M152" s="15">
        <f>(1-L152)-((E152/100)*'Water column'!$B$26)</f>
        <v>0.85199999999999998</v>
      </c>
      <c r="N152" s="15">
        <f t="shared" si="44"/>
        <v>937.96400000000006</v>
      </c>
    </row>
    <row r="153" spans="1:14">
      <c r="A153" s="8" t="s">
        <v>28</v>
      </c>
      <c r="B153" s="9">
        <f t="shared" si="38"/>
        <v>23102019</v>
      </c>
      <c r="C153" s="9">
        <v>1035</v>
      </c>
      <c r="D153" s="9">
        <v>525.26</v>
      </c>
      <c r="E153" s="9">
        <v>115</v>
      </c>
      <c r="F153" s="9">
        <v>525.23</v>
      </c>
      <c r="G153" s="9">
        <f t="shared" si="39"/>
        <v>19</v>
      </c>
      <c r="H153" s="9">
        <f t="shared" si="40"/>
        <v>1014.6</v>
      </c>
      <c r="I153" s="9">
        <f t="shared" si="41"/>
        <v>52.5</v>
      </c>
      <c r="J153" s="9">
        <f t="shared" si="42"/>
        <v>52.5</v>
      </c>
      <c r="K153" s="9"/>
      <c r="L153" s="15">
        <f t="shared" si="43"/>
        <v>7.0000000000000007E-2</v>
      </c>
      <c r="M153" s="15">
        <f>(1-L153)-((E153/100)*'Water column'!$B$26)</f>
        <v>0.85524999999999995</v>
      </c>
      <c r="N153" s="15">
        <f t="shared" si="44"/>
        <v>937.64550000000008</v>
      </c>
    </row>
    <row r="154" spans="1:14">
      <c r="A154" s="8" t="s">
        <v>29</v>
      </c>
      <c r="B154" s="9">
        <f t="shared" si="38"/>
        <v>23102019</v>
      </c>
      <c r="C154" s="9">
        <v>1045</v>
      </c>
      <c r="D154" s="9">
        <v>536.92999999999995</v>
      </c>
      <c r="E154" s="9">
        <v>145</v>
      </c>
      <c r="F154" s="9">
        <v>536.75</v>
      </c>
      <c r="G154" s="9">
        <f t="shared" si="39"/>
        <v>19</v>
      </c>
      <c r="H154" s="9">
        <f t="shared" si="40"/>
        <v>1014.6</v>
      </c>
      <c r="I154" s="9">
        <f t="shared" si="41"/>
        <v>52.5</v>
      </c>
      <c r="J154" s="9">
        <f t="shared" si="42"/>
        <v>52.5</v>
      </c>
      <c r="K154" s="9"/>
      <c r="L154" s="15">
        <f t="shared" si="43"/>
        <v>7.0000000000000007E-2</v>
      </c>
      <c r="M154" s="15">
        <f>(1-L154)-((E154/100)*'Water column'!$B$26)</f>
        <v>0.83574999999999999</v>
      </c>
      <c r="N154" s="15">
        <f t="shared" si="44"/>
        <v>939.55650000000003</v>
      </c>
    </row>
    <row r="155" spans="1:14">
      <c r="A155" s="8" t="s">
        <v>30</v>
      </c>
      <c r="B155" s="9">
        <f t="shared" si="38"/>
        <v>23102019</v>
      </c>
      <c r="C155" s="9">
        <v>1045</v>
      </c>
      <c r="D155" s="9">
        <v>531.16</v>
      </c>
      <c r="E155" s="9">
        <v>270</v>
      </c>
      <c r="F155" s="9">
        <v>530.9</v>
      </c>
      <c r="G155" s="9">
        <f t="shared" si="39"/>
        <v>19</v>
      </c>
      <c r="H155" s="9">
        <f t="shared" si="40"/>
        <v>1014.6</v>
      </c>
      <c r="I155" s="9">
        <f t="shared" si="41"/>
        <v>52.5</v>
      </c>
      <c r="J155" s="9">
        <f t="shared" si="42"/>
        <v>52.5</v>
      </c>
      <c r="K155" s="9"/>
      <c r="L155" s="15">
        <f t="shared" si="43"/>
        <v>7.0000000000000007E-2</v>
      </c>
      <c r="M155" s="15">
        <f>(1-L155)-((E155/100)*'Water column'!$B$26)</f>
        <v>0.75449999999999995</v>
      </c>
      <c r="N155" s="15">
        <f t="shared" si="44"/>
        <v>947.51900000000001</v>
      </c>
    </row>
    <row r="156" spans="1:14">
      <c r="A156" s="8" t="s">
        <v>31</v>
      </c>
      <c r="B156" s="9">
        <f t="shared" si="38"/>
        <v>23102019</v>
      </c>
      <c r="C156" s="9">
        <v>1045</v>
      </c>
      <c r="D156" s="9">
        <v>524.98</v>
      </c>
      <c r="E156" s="9">
        <v>290</v>
      </c>
      <c r="F156" s="9">
        <v>524.70000000000005</v>
      </c>
      <c r="G156" s="9">
        <f t="shared" si="39"/>
        <v>19</v>
      </c>
      <c r="H156" s="9">
        <f t="shared" si="40"/>
        <v>1014.6</v>
      </c>
      <c r="I156" s="9">
        <f t="shared" si="41"/>
        <v>52.5</v>
      </c>
      <c r="J156" s="9">
        <f t="shared" si="42"/>
        <v>52.5</v>
      </c>
      <c r="K156" s="9"/>
      <c r="L156" s="15">
        <f t="shared" si="43"/>
        <v>7.0000000000000007E-2</v>
      </c>
      <c r="M156" s="15">
        <f>(1-L156)-((E156/100)*'Water column'!$B$26)</f>
        <v>0.74149999999999994</v>
      </c>
      <c r="N156" s="15">
        <f t="shared" si="44"/>
        <v>948.79300000000001</v>
      </c>
    </row>
    <row r="157" spans="1:14">
      <c r="A157" s="8" t="s">
        <v>32</v>
      </c>
      <c r="B157" s="9">
        <f t="shared" si="38"/>
        <v>23102019</v>
      </c>
      <c r="C157" s="9">
        <v>1055</v>
      </c>
      <c r="D157" s="9">
        <v>519.58000000000004</v>
      </c>
      <c r="E157" s="9">
        <v>40</v>
      </c>
      <c r="F157" s="9">
        <v>519.52</v>
      </c>
      <c r="G157" s="9">
        <f t="shared" si="39"/>
        <v>19</v>
      </c>
      <c r="H157" s="9">
        <f t="shared" si="40"/>
        <v>1014.6</v>
      </c>
      <c r="I157" s="9">
        <f t="shared" si="41"/>
        <v>52.5</v>
      </c>
      <c r="J157" s="9">
        <f t="shared" si="42"/>
        <v>52.5</v>
      </c>
      <c r="K157" s="9"/>
      <c r="L157" s="15">
        <f t="shared" si="43"/>
        <v>7.0000000000000007E-2</v>
      </c>
      <c r="M157" s="15">
        <f>(1-L157)-((E157/100)*'Water column'!$B$26)</f>
        <v>0.90399999999999991</v>
      </c>
      <c r="N157" s="15">
        <f t="shared" si="44"/>
        <v>932.86800000000005</v>
      </c>
    </row>
    <row r="158" spans="1:14">
      <c r="A158" s="8" t="s">
        <v>33</v>
      </c>
      <c r="B158" s="9">
        <f t="shared" si="38"/>
        <v>23102019</v>
      </c>
      <c r="C158" s="9">
        <v>1055</v>
      </c>
      <c r="D158" s="9">
        <v>524.96</v>
      </c>
      <c r="E158" s="9">
        <v>50</v>
      </c>
      <c r="F158" s="9">
        <v>524.9</v>
      </c>
      <c r="G158" s="9">
        <f t="shared" si="39"/>
        <v>19</v>
      </c>
      <c r="H158" s="9">
        <f t="shared" si="40"/>
        <v>1014.6</v>
      </c>
      <c r="I158" s="9">
        <f t="shared" si="41"/>
        <v>52.5</v>
      </c>
      <c r="J158" s="9">
        <f t="shared" si="42"/>
        <v>52.5</v>
      </c>
      <c r="K158" s="9"/>
      <c r="L158" s="15">
        <f t="shared" si="43"/>
        <v>7.0000000000000007E-2</v>
      </c>
      <c r="M158" s="15">
        <f>(1-L158)-((E158/100)*'Water column'!$B$26)</f>
        <v>0.89749999999999996</v>
      </c>
      <c r="N158" s="15">
        <f t="shared" si="44"/>
        <v>933.505</v>
      </c>
    </row>
    <row r="159" spans="1:14">
      <c r="A159" s="8" t="s">
        <v>34</v>
      </c>
      <c r="B159" s="9">
        <f t="shared" si="38"/>
        <v>23102019</v>
      </c>
      <c r="C159" s="9">
        <v>1055</v>
      </c>
      <c r="D159" s="9">
        <v>523.27</v>
      </c>
      <c r="E159" s="9">
        <v>50</v>
      </c>
      <c r="F159" s="9">
        <v>523.21</v>
      </c>
      <c r="G159" s="9">
        <f t="shared" si="39"/>
        <v>19</v>
      </c>
      <c r="H159" s="9">
        <f t="shared" si="40"/>
        <v>1014.6</v>
      </c>
      <c r="I159" s="9">
        <f t="shared" si="41"/>
        <v>52.5</v>
      </c>
      <c r="J159" s="9">
        <f t="shared" si="42"/>
        <v>52.5</v>
      </c>
      <c r="K159" s="9"/>
      <c r="L159" s="15">
        <f t="shared" si="43"/>
        <v>7.0000000000000007E-2</v>
      </c>
      <c r="M159" s="15">
        <f>(1-L159)-((E159/100)*'Water column'!$B$26)</f>
        <v>0.89749999999999996</v>
      </c>
      <c r="N159" s="15">
        <f t="shared" si="44"/>
        <v>933.505</v>
      </c>
    </row>
    <row r="160" spans="1:14">
      <c r="A160" s="8" t="s">
        <v>35</v>
      </c>
      <c r="B160" s="9">
        <f t="shared" si="38"/>
        <v>23102019</v>
      </c>
      <c r="C160" s="9">
        <v>1105</v>
      </c>
      <c r="D160" s="9">
        <v>522.62</v>
      </c>
      <c r="E160" s="9">
        <v>30</v>
      </c>
      <c r="F160" s="9">
        <v>522.6</v>
      </c>
      <c r="G160" s="9">
        <f t="shared" si="39"/>
        <v>19</v>
      </c>
      <c r="H160" s="9">
        <f t="shared" si="40"/>
        <v>1014.6</v>
      </c>
      <c r="I160" s="9">
        <f t="shared" si="41"/>
        <v>52.5</v>
      </c>
      <c r="J160" s="9">
        <f t="shared" si="42"/>
        <v>52.5</v>
      </c>
      <c r="K160" s="9"/>
      <c r="L160" s="15">
        <f t="shared" si="43"/>
        <v>7.0000000000000007E-2</v>
      </c>
      <c r="M160" s="15">
        <f>(1-L160)-((E160/100)*'Water column'!$B$26)</f>
        <v>0.91049999999999998</v>
      </c>
      <c r="N160" s="15">
        <f t="shared" si="44"/>
        <v>932.23099999999999</v>
      </c>
    </row>
    <row r="161" spans="1:14">
      <c r="A161" s="8" t="s">
        <v>36</v>
      </c>
      <c r="B161" s="9">
        <f t="shared" si="38"/>
        <v>23102019</v>
      </c>
      <c r="C161" s="9">
        <v>1105</v>
      </c>
      <c r="D161" s="9">
        <v>522.19000000000005</v>
      </c>
      <c r="E161" s="9">
        <v>40</v>
      </c>
      <c r="F161" s="9">
        <v>522.14</v>
      </c>
      <c r="G161" s="9">
        <f t="shared" si="39"/>
        <v>19</v>
      </c>
      <c r="H161" s="9">
        <f t="shared" si="40"/>
        <v>1014.6</v>
      </c>
      <c r="I161" s="9">
        <f t="shared" si="41"/>
        <v>52.5</v>
      </c>
      <c r="J161" s="9">
        <f t="shared" si="42"/>
        <v>52.5</v>
      </c>
      <c r="K161" s="9"/>
      <c r="L161" s="15">
        <f t="shared" si="43"/>
        <v>7.0000000000000007E-2</v>
      </c>
      <c r="M161" s="15">
        <f>(1-L161)-((E161/100)*'Water column'!$B$26)</f>
        <v>0.90399999999999991</v>
      </c>
      <c r="N161" s="15">
        <f t="shared" si="44"/>
        <v>932.86800000000005</v>
      </c>
    </row>
    <row r="162" spans="1:14">
      <c r="A162" s="8" t="s">
        <v>37</v>
      </c>
      <c r="B162" s="9">
        <f t="shared" si="38"/>
        <v>23102019</v>
      </c>
      <c r="C162" s="9">
        <v>1105</v>
      </c>
      <c r="D162" s="9">
        <v>522.82000000000005</v>
      </c>
      <c r="E162" s="9">
        <v>40</v>
      </c>
      <c r="F162" s="9">
        <v>522.79</v>
      </c>
      <c r="G162" s="9">
        <f t="shared" si="39"/>
        <v>19</v>
      </c>
      <c r="H162" s="9">
        <f t="shared" si="40"/>
        <v>1014.6</v>
      </c>
      <c r="I162" s="9">
        <f t="shared" si="41"/>
        <v>52.5</v>
      </c>
      <c r="J162" s="9">
        <f t="shared" si="42"/>
        <v>52.5</v>
      </c>
      <c r="K162" s="9"/>
      <c r="L162" s="15">
        <f t="shared" si="43"/>
        <v>7.0000000000000007E-2</v>
      </c>
      <c r="M162" s="15">
        <f>(1-L162)-((E162/100)*'Water column'!$B$26)</f>
        <v>0.90399999999999991</v>
      </c>
      <c r="N162" s="15">
        <f t="shared" si="44"/>
        <v>932.86800000000005</v>
      </c>
    </row>
    <row r="163" spans="1:14">
      <c r="A163" s="22" t="s">
        <v>55</v>
      </c>
      <c r="B163" s="9">
        <f t="shared" si="38"/>
        <v>23102019</v>
      </c>
      <c r="C163" s="19">
        <v>1035</v>
      </c>
      <c r="D163" s="19">
        <v>527.17999999999995</v>
      </c>
      <c r="E163" s="19" t="s">
        <v>18</v>
      </c>
      <c r="F163" s="19">
        <v>527.22</v>
      </c>
      <c r="G163" s="9">
        <f t="shared" si="39"/>
        <v>19</v>
      </c>
      <c r="H163" s="9">
        <f t="shared" si="40"/>
        <v>1014.6</v>
      </c>
      <c r="I163" s="9">
        <f t="shared" si="41"/>
        <v>52.5</v>
      </c>
      <c r="J163" s="9">
        <f t="shared" si="42"/>
        <v>52.5</v>
      </c>
      <c r="K163" s="15"/>
      <c r="L163" s="15">
        <f t="shared" si="43"/>
        <v>7.0000000000000007E-2</v>
      </c>
      <c r="M163" s="15" t="s">
        <v>18</v>
      </c>
      <c r="N163" s="15" t="s">
        <v>18</v>
      </c>
    </row>
    <row r="164" spans="1:14">
      <c r="A164" s="22" t="s">
        <v>56</v>
      </c>
      <c r="B164" s="9">
        <f t="shared" si="38"/>
        <v>23102019</v>
      </c>
      <c r="C164" s="19">
        <v>1035</v>
      </c>
      <c r="D164" s="19">
        <v>528.07000000000005</v>
      </c>
      <c r="E164" s="19" t="s">
        <v>18</v>
      </c>
      <c r="F164" s="19">
        <v>528.11</v>
      </c>
      <c r="G164" s="9">
        <f t="shared" si="39"/>
        <v>19</v>
      </c>
      <c r="H164" s="9">
        <f t="shared" si="40"/>
        <v>1014.6</v>
      </c>
      <c r="I164" s="9">
        <f t="shared" si="41"/>
        <v>52.5</v>
      </c>
      <c r="J164" s="9">
        <f t="shared" si="42"/>
        <v>52.5</v>
      </c>
      <c r="K164" s="15"/>
      <c r="L164" s="15">
        <f t="shared" si="43"/>
        <v>7.0000000000000007E-2</v>
      </c>
      <c r="M164" s="15" t="s">
        <v>18</v>
      </c>
      <c r="N164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9" workbookViewId="0">
      <selection activeCell="D47" sqref="D47"/>
    </sheetView>
  </sheetViews>
  <sheetFormatPr baseColWidth="10" defaultRowHeight="15" x14ac:dyDescent="0"/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20</v>
      </c>
      <c r="B3" s="19">
        <v>8102019</v>
      </c>
      <c r="C3" s="26">
        <v>9.9430000000000004E-2</v>
      </c>
      <c r="D3" s="20">
        <v>0.26423999999999997</v>
      </c>
      <c r="E3" s="20">
        <f>C3/(C3+D3)</f>
        <v>0.27340720983309047</v>
      </c>
    </row>
    <row r="4" spans="1:5">
      <c r="A4" s="19" t="s">
        <v>23</v>
      </c>
      <c r="B4" s="19">
        <f>$B$3</f>
        <v>8102019</v>
      </c>
      <c r="C4" s="26">
        <v>0.12778</v>
      </c>
      <c r="D4" s="20">
        <v>0.32782</v>
      </c>
      <c r="E4" s="20">
        <f t="shared" ref="E4:E20" si="0">C4/(C4+D4)</f>
        <v>0.28046532045654082</v>
      </c>
    </row>
    <row r="5" spans="1:5">
      <c r="A5" s="19" t="s">
        <v>26</v>
      </c>
      <c r="B5" s="19">
        <f t="shared" ref="B5:B8" si="1">$B$3</f>
        <v>8102019</v>
      </c>
      <c r="C5" s="26">
        <v>0.12009</v>
      </c>
      <c r="D5" s="20">
        <v>0.13436000000000001</v>
      </c>
      <c r="E5" s="20">
        <f t="shared" si="0"/>
        <v>0.4719591275299666</v>
      </c>
    </row>
    <row r="6" spans="1:5">
      <c r="A6" s="19" t="s">
        <v>29</v>
      </c>
      <c r="B6" s="19">
        <f t="shared" si="1"/>
        <v>8102019</v>
      </c>
      <c r="C6" s="26">
        <v>4.4589999999999998E-2</v>
      </c>
      <c r="D6" s="20">
        <v>0.22133</v>
      </c>
      <c r="E6" s="20">
        <f t="shared" si="0"/>
        <v>0.16768200962695548</v>
      </c>
    </row>
    <row r="7" spans="1:5">
      <c r="A7" s="19" t="s">
        <v>32</v>
      </c>
      <c r="B7" s="19">
        <f t="shared" si="1"/>
        <v>8102019</v>
      </c>
      <c r="C7" s="26">
        <v>5.323E-2</v>
      </c>
      <c r="D7" s="20">
        <v>0.11565</v>
      </c>
      <c r="E7" s="20">
        <f t="shared" si="0"/>
        <v>0.31519422074846043</v>
      </c>
    </row>
    <row r="8" spans="1:5">
      <c r="A8" s="19" t="s">
        <v>35</v>
      </c>
      <c r="B8" s="19">
        <f t="shared" si="1"/>
        <v>8102019</v>
      </c>
      <c r="C8" s="26">
        <v>2.9309999999999999E-2</v>
      </c>
      <c r="D8" s="20">
        <v>0.10920000000000001</v>
      </c>
      <c r="E8" s="20">
        <f t="shared" si="0"/>
        <v>0.21160927008880226</v>
      </c>
    </row>
    <row r="9" spans="1:5">
      <c r="A9" s="19" t="s">
        <v>20</v>
      </c>
      <c r="B9" s="19">
        <v>9102019</v>
      </c>
      <c r="C9" s="26">
        <v>0.24482999999999999</v>
      </c>
      <c r="D9" s="20">
        <v>0.43619999999999998</v>
      </c>
      <c r="E9" s="20">
        <f t="shared" si="0"/>
        <v>0.35949958151623274</v>
      </c>
    </row>
    <row r="10" spans="1:5">
      <c r="A10" s="19" t="s">
        <v>23</v>
      </c>
      <c r="B10" s="19">
        <f>$B$9</f>
        <v>9102019</v>
      </c>
      <c r="C10" s="26">
        <v>0.24551999999999999</v>
      </c>
      <c r="D10" s="20">
        <v>0.43003000000000002</v>
      </c>
      <c r="E10" s="20">
        <f t="shared" si="0"/>
        <v>0.36343719931907331</v>
      </c>
    </row>
    <row r="11" spans="1:5">
      <c r="A11" s="19" t="s">
        <v>26</v>
      </c>
      <c r="B11" s="19">
        <f t="shared" ref="B11:B14" si="2">$B$9</f>
        <v>9102019</v>
      </c>
      <c r="C11" s="26">
        <v>0.21501999999999999</v>
      </c>
      <c r="D11" s="20">
        <v>0.15387000000000001</v>
      </c>
      <c r="E11" s="20">
        <f t="shared" si="0"/>
        <v>0.58288378649461892</v>
      </c>
    </row>
    <row r="12" spans="1:5">
      <c r="A12" s="19" t="s">
        <v>29</v>
      </c>
      <c r="B12" s="19">
        <f t="shared" si="2"/>
        <v>9102019</v>
      </c>
      <c r="C12" s="26">
        <v>9.2810000000000004E-2</v>
      </c>
      <c r="D12" s="20">
        <v>0.30695</v>
      </c>
      <c r="E12" s="20">
        <f t="shared" si="0"/>
        <v>0.2321642985791475</v>
      </c>
    </row>
    <row r="13" spans="1:5">
      <c r="A13" s="19" t="s">
        <v>32</v>
      </c>
      <c r="B13" s="19">
        <f t="shared" si="2"/>
        <v>9102019</v>
      </c>
      <c r="C13" s="26">
        <v>0.2404</v>
      </c>
      <c r="D13" s="20">
        <v>0.40399000000000002</v>
      </c>
      <c r="E13" s="20">
        <f t="shared" si="0"/>
        <v>0.37306600040348237</v>
      </c>
    </row>
    <row r="14" spans="1:5">
      <c r="A14" s="19" t="s">
        <v>35</v>
      </c>
      <c r="B14" s="19">
        <f t="shared" si="2"/>
        <v>9102019</v>
      </c>
      <c r="C14" s="26">
        <v>8.2549999999999998E-2</v>
      </c>
      <c r="D14" s="20">
        <v>0.15945999999999999</v>
      </c>
      <c r="E14" s="20">
        <f t="shared" si="0"/>
        <v>0.34110160737159623</v>
      </c>
    </row>
    <row r="15" spans="1:5">
      <c r="A15" s="19" t="s">
        <v>20</v>
      </c>
      <c r="B15" s="19">
        <v>10102019</v>
      </c>
      <c r="C15" s="26">
        <v>0.36908000000000002</v>
      </c>
      <c r="D15" s="20">
        <v>0.47891</v>
      </c>
      <c r="E15" s="20">
        <f t="shared" si="0"/>
        <v>0.43524098161534924</v>
      </c>
    </row>
    <row r="16" spans="1:5">
      <c r="A16" s="19" t="s">
        <v>23</v>
      </c>
      <c r="B16" s="19">
        <f>$B$15</f>
        <v>10102019</v>
      </c>
      <c r="C16" s="26">
        <v>0.39289000000000002</v>
      </c>
      <c r="D16" s="20">
        <v>0.45307999999999998</v>
      </c>
      <c r="E16" s="20">
        <f t="shared" si="0"/>
        <v>0.46442545243921179</v>
      </c>
    </row>
    <row r="17" spans="1:5">
      <c r="A17" s="19" t="s">
        <v>26</v>
      </c>
      <c r="B17" s="19">
        <f t="shared" ref="B17:B20" si="3">$B$15</f>
        <v>10102019</v>
      </c>
      <c r="C17" s="26">
        <v>0.42327999999999999</v>
      </c>
      <c r="D17" s="20">
        <v>0.28058</v>
      </c>
      <c r="E17" s="20">
        <f t="shared" si="0"/>
        <v>0.60136959054357408</v>
      </c>
    </row>
    <row r="18" spans="1:5">
      <c r="A18" s="19" t="s">
        <v>29</v>
      </c>
      <c r="B18" s="19">
        <f t="shared" si="3"/>
        <v>10102019</v>
      </c>
      <c r="C18" s="26">
        <v>0.13266</v>
      </c>
      <c r="D18" s="20">
        <v>0.40110400000000002</v>
      </c>
      <c r="E18" s="20">
        <f t="shared" si="0"/>
        <v>0.24853680652872803</v>
      </c>
    </row>
    <row r="19" spans="1:5">
      <c r="A19" s="19" t="s">
        <v>32</v>
      </c>
      <c r="B19" s="19">
        <f t="shared" si="3"/>
        <v>10102019</v>
      </c>
      <c r="C19" s="26">
        <v>0.39842</v>
      </c>
      <c r="D19" s="20">
        <v>0.45328000000000002</v>
      </c>
      <c r="E19" s="20">
        <f t="shared" si="0"/>
        <v>0.46779382411647291</v>
      </c>
    </row>
    <row r="20" spans="1:5">
      <c r="A20" s="19" t="s">
        <v>35</v>
      </c>
      <c r="B20" s="19">
        <f t="shared" si="3"/>
        <v>10102019</v>
      </c>
      <c r="C20" s="26">
        <v>0.13666</v>
      </c>
      <c r="D20" s="20">
        <v>0.18554999999999999</v>
      </c>
      <c r="E20" s="20">
        <f t="shared" si="0"/>
        <v>0.42413332919524538</v>
      </c>
    </row>
    <row r="21" spans="1:5">
      <c r="A21" s="19" t="s">
        <v>20</v>
      </c>
      <c r="B21" s="19">
        <v>11102019</v>
      </c>
      <c r="C21" s="26">
        <v>0.42909999999999998</v>
      </c>
      <c r="D21" s="20">
        <v>0.39743000000000001</v>
      </c>
      <c r="E21" s="20">
        <f t="shared" ref="E21:E32" si="4">C21/(C21+D21)</f>
        <v>0.51915840925314261</v>
      </c>
    </row>
    <row r="22" spans="1:5">
      <c r="A22" s="19" t="s">
        <v>23</v>
      </c>
      <c r="B22" s="19">
        <f>$B$21</f>
        <v>11102019</v>
      </c>
      <c r="C22" s="26">
        <v>0.54478000000000004</v>
      </c>
      <c r="D22" s="20">
        <v>0.31730999999999998</v>
      </c>
      <c r="E22" s="20">
        <f t="shared" si="4"/>
        <v>0.63192938092310547</v>
      </c>
    </row>
    <row r="23" spans="1:5">
      <c r="A23" s="19" t="s">
        <v>26</v>
      </c>
      <c r="B23" s="19">
        <f t="shared" ref="B23:B26" si="5">$B$21</f>
        <v>11102019</v>
      </c>
      <c r="C23" s="26">
        <v>0.44452000000000003</v>
      </c>
      <c r="D23" s="20">
        <v>0.27190999999999999</v>
      </c>
      <c r="E23" s="20">
        <f t="shared" si="4"/>
        <v>0.62046536298033306</v>
      </c>
    </row>
    <row r="24" spans="1:5">
      <c r="A24" s="19" t="s">
        <v>29</v>
      </c>
      <c r="B24" s="19">
        <f t="shared" si="5"/>
        <v>11102019</v>
      </c>
      <c r="C24" s="26">
        <v>0.17232</v>
      </c>
      <c r="D24" s="20">
        <v>0.39771000000000001</v>
      </c>
      <c r="E24" s="20">
        <f t="shared" si="4"/>
        <v>0.30229987895373928</v>
      </c>
    </row>
    <row r="25" spans="1:5">
      <c r="A25" s="19" t="s">
        <v>32</v>
      </c>
      <c r="B25" s="19">
        <f t="shared" si="5"/>
        <v>11102019</v>
      </c>
      <c r="C25" s="26">
        <v>0.44989000000000001</v>
      </c>
      <c r="D25" s="20">
        <v>0.37625999999999998</v>
      </c>
      <c r="E25" s="20">
        <f t="shared" si="4"/>
        <v>0.54456212552199967</v>
      </c>
    </row>
    <row r="26" spans="1:5">
      <c r="A26" s="19" t="s">
        <v>35</v>
      </c>
      <c r="B26" s="19">
        <f t="shared" si="5"/>
        <v>11102019</v>
      </c>
      <c r="C26" s="26">
        <v>0.2006</v>
      </c>
      <c r="D26" s="20">
        <v>0.19633999999999999</v>
      </c>
      <c r="E26" s="20">
        <f t="shared" si="4"/>
        <v>0.50536605028467785</v>
      </c>
    </row>
    <row r="27" spans="1:5">
      <c r="A27" s="19" t="s">
        <v>20</v>
      </c>
      <c r="B27" s="19">
        <v>14102019</v>
      </c>
      <c r="C27" s="26">
        <v>0.51178000000000001</v>
      </c>
      <c r="D27" s="20">
        <v>0.40955999999999998</v>
      </c>
      <c r="E27" s="20">
        <f t="shared" si="4"/>
        <v>0.5554735493954458</v>
      </c>
    </row>
    <row r="28" spans="1:5">
      <c r="A28" s="19" t="s">
        <v>23</v>
      </c>
      <c r="B28" s="19">
        <f>$B$27</f>
        <v>14102019</v>
      </c>
      <c r="C28" s="26">
        <v>0.66751000000000005</v>
      </c>
      <c r="D28" s="20">
        <v>0.30231999999999998</v>
      </c>
      <c r="E28" s="20">
        <f t="shared" si="4"/>
        <v>0.68827526473711897</v>
      </c>
    </row>
    <row r="29" spans="1:5">
      <c r="A29" s="19" t="s">
        <v>26</v>
      </c>
      <c r="B29" s="19">
        <f t="shared" ref="B29:B32" si="6">$B$27</f>
        <v>14102019</v>
      </c>
      <c r="C29" s="26">
        <v>0.52956999999999999</v>
      </c>
      <c r="D29" s="20">
        <v>0.34203</v>
      </c>
      <c r="E29" s="20">
        <f t="shared" si="4"/>
        <v>0.60758375401560349</v>
      </c>
    </row>
    <row r="30" spans="1:5">
      <c r="A30" s="19" t="s">
        <v>29</v>
      </c>
      <c r="B30" s="19">
        <f t="shared" si="6"/>
        <v>14102019</v>
      </c>
      <c r="C30" s="26">
        <v>0.22911000000000001</v>
      </c>
      <c r="D30" s="20">
        <v>0.42438999999999999</v>
      </c>
      <c r="E30" s="20">
        <f t="shared" si="4"/>
        <v>0.3505891354246366</v>
      </c>
    </row>
    <row r="31" spans="1:5">
      <c r="A31" s="19" t="s">
        <v>32</v>
      </c>
      <c r="B31" s="19">
        <f t="shared" si="6"/>
        <v>14102019</v>
      </c>
      <c r="C31" s="26">
        <v>0.51368999999999998</v>
      </c>
      <c r="D31" s="20">
        <v>0.40811999999999998</v>
      </c>
      <c r="E31" s="20">
        <f t="shared" si="4"/>
        <v>0.55726234256517071</v>
      </c>
    </row>
    <row r="32" spans="1:5">
      <c r="A32" s="19" t="s">
        <v>35</v>
      </c>
      <c r="B32" s="19">
        <f t="shared" si="6"/>
        <v>14102019</v>
      </c>
      <c r="C32" s="26">
        <v>0.20735000000000001</v>
      </c>
      <c r="D32" s="20">
        <v>0.18956999999999999</v>
      </c>
      <c r="E32" s="20">
        <f t="shared" si="4"/>
        <v>0.52239746044542978</v>
      </c>
    </row>
    <row r="33" spans="1:5">
      <c r="A33" s="19" t="s">
        <v>20</v>
      </c>
      <c r="B33" s="19">
        <v>16102019</v>
      </c>
      <c r="C33" s="26">
        <v>0.37195</v>
      </c>
      <c r="D33" s="20">
        <v>0.31163999999999997</v>
      </c>
      <c r="E33" s="20">
        <f t="shared" ref="E33:E50" si="7">C33/(C33+D33)</f>
        <v>0.54411269913252103</v>
      </c>
    </row>
    <row r="34" spans="1:5">
      <c r="A34" s="19" t="s">
        <v>23</v>
      </c>
      <c r="B34" s="19">
        <f>$B$33</f>
        <v>16102019</v>
      </c>
      <c r="C34" s="26">
        <v>0.50777000000000005</v>
      </c>
      <c r="D34" s="20">
        <v>0.29460999999999998</v>
      </c>
      <c r="E34" s="20">
        <f t="shared" si="7"/>
        <v>0.63282983125202519</v>
      </c>
    </row>
    <row r="35" spans="1:5">
      <c r="A35" s="19" t="s">
        <v>26</v>
      </c>
      <c r="B35" s="19">
        <f t="shared" ref="B35:B38" si="8">$B$33</f>
        <v>16102019</v>
      </c>
      <c r="C35" s="26">
        <v>0.48847000000000002</v>
      </c>
      <c r="D35" s="20">
        <v>0.35253000000000001</v>
      </c>
      <c r="E35" s="20">
        <f t="shared" si="7"/>
        <v>0.58082045184304398</v>
      </c>
    </row>
    <row r="36" spans="1:5">
      <c r="A36" s="19" t="s">
        <v>29</v>
      </c>
      <c r="B36" s="19">
        <f t="shared" si="8"/>
        <v>16102019</v>
      </c>
      <c r="C36" s="26">
        <v>0.27645999999999998</v>
      </c>
      <c r="D36" s="20">
        <v>0.45086999999999999</v>
      </c>
      <c r="E36" s="20">
        <f t="shared" si="7"/>
        <v>0.38010256692285477</v>
      </c>
    </row>
    <row r="37" spans="1:5">
      <c r="A37" s="19" t="s">
        <v>32</v>
      </c>
      <c r="B37" s="19">
        <f t="shared" si="8"/>
        <v>16102019</v>
      </c>
      <c r="C37" s="26">
        <v>0.41861999999999999</v>
      </c>
      <c r="D37" s="20">
        <v>0.35818</v>
      </c>
      <c r="E37" s="20">
        <f t="shared" si="7"/>
        <v>0.538903192584964</v>
      </c>
    </row>
    <row r="38" spans="1:5">
      <c r="A38" s="19" t="s">
        <v>35</v>
      </c>
      <c r="B38" s="19">
        <f t="shared" si="8"/>
        <v>16102019</v>
      </c>
      <c r="C38" s="26">
        <v>0.22936999999999999</v>
      </c>
      <c r="D38" s="20">
        <v>0.19782</v>
      </c>
      <c r="E38" s="20">
        <f t="shared" si="7"/>
        <v>0.53692736253189455</v>
      </c>
    </row>
    <row r="39" spans="1:5">
      <c r="A39" s="19" t="s">
        <v>20</v>
      </c>
      <c r="B39" s="19">
        <v>18102019</v>
      </c>
      <c r="C39" s="26">
        <v>0.46068999999999999</v>
      </c>
      <c r="D39" s="20">
        <v>0.37217</v>
      </c>
      <c r="E39" s="20">
        <f t="shared" si="7"/>
        <v>0.55314218476094423</v>
      </c>
    </row>
    <row r="40" spans="1:5">
      <c r="A40" s="19" t="s">
        <v>23</v>
      </c>
      <c r="B40" s="19">
        <f>$B$39</f>
        <v>18102019</v>
      </c>
      <c r="C40" s="26">
        <v>0.54462999999999995</v>
      </c>
      <c r="D40" s="20">
        <v>0.33672999999999997</v>
      </c>
      <c r="E40" s="20">
        <f t="shared" si="7"/>
        <v>0.61794272487973134</v>
      </c>
    </row>
    <row r="41" spans="1:5">
      <c r="A41" s="19" t="s">
        <v>26</v>
      </c>
      <c r="B41" s="19">
        <f t="shared" ref="B41:B44" si="9">$B$39</f>
        <v>18102019</v>
      </c>
      <c r="C41" s="26">
        <v>0.44916</v>
      </c>
      <c r="D41" s="20">
        <v>0.33022000000000001</v>
      </c>
      <c r="E41" s="20">
        <f t="shared" si="7"/>
        <v>0.57630424183325213</v>
      </c>
    </row>
    <row r="42" spans="1:5">
      <c r="A42" s="19" t="s">
        <v>29</v>
      </c>
      <c r="B42" s="19">
        <f t="shared" si="9"/>
        <v>18102019</v>
      </c>
      <c r="C42" s="26">
        <v>0.29893999999999998</v>
      </c>
      <c r="D42" s="20">
        <v>0.41950999999999999</v>
      </c>
      <c r="E42" s="20">
        <f t="shared" si="7"/>
        <v>0.41609019416800053</v>
      </c>
    </row>
    <row r="43" spans="1:5">
      <c r="A43" s="19" t="s">
        <v>32</v>
      </c>
      <c r="B43" s="19">
        <f t="shared" si="9"/>
        <v>18102019</v>
      </c>
      <c r="C43" s="26">
        <v>0.39665</v>
      </c>
      <c r="D43" s="20">
        <v>0.34378999999999998</v>
      </c>
      <c r="E43" s="20">
        <f t="shared" si="7"/>
        <v>0.53569499216681971</v>
      </c>
    </row>
    <row r="44" spans="1:5">
      <c r="A44" s="19" t="s">
        <v>35</v>
      </c>
      <c r="B44" s="19">
        <f t="shared" si="9"/>
        <v>18102019</v>
      </c>
      <c r="C44" s="26">
        <v>0.2616</v>
      </c>
      <c r="D44" s="20">
        <v>0.21215000000000001</v>
      </c>
      <c r="E44" s="20">
        <f t="shared" si="7"/>
        <v>0.55218997361477573</v>
      </c>
    </row>
    <row r="45" spans="1:5">
      <c r="A45" s="19" t="s">
        <v>20</v>
      </c>
      <c r="B45" s="19">
        <v>23102019</v>
      </c>
      <c r="C45" s="26">
        <v>0.51232</v>
      </c>
      <c r="D45" s="35">
        <v>0.42</v>
      </c>
      <c r="E45" s="20">
        <f t="shared" si="7"/>
        <v>0.54951089754590698</v>
      </c>
    </row>
    <row r="46" spans="1:5">
      <c r="A46" s="19" t="s">
        <v>23</v>
      </c>
      <c r="B46" s="19">
        <f>$B$45</f>
        <v>23102019</v>
      </c>
      <c r="C46" s="26">
        <v>0.53095999999999999</v>
      </c>
      <c r="D46" s="20">
        <v>0.34826000000000001</v>
      </c>
      <c r="E46" s="20">
        <f t="shared" si="7"/>
        <v>0.6038989103978526</v>
      </c>
    </row>
    <row r="47" spans="1:5">
      <c r="A47" s="19" t="s">
        <v>26</v>
      </c>
      <c r="B47" s="19">
        <f t="shared" ref="B47:B50" si="10">$B$45</f>
        <v>23102019</v>
      </c>
      <c r="C47" s="26">
        <v>0.50631000000000004</v>
      </c>
      <c r="D47" s="20">
        <v>0.37551000000000001</v>
      </c>
      <c r="E47" s="20">
        <f t="shared" si="7"/>
        <v>0.57416479553650401</v>
      </c>
    </row>
    <row r="48" spans="1:5">
      <c r="A48" s="19" t="s">
        <v>29</v>
      </c>
      <c r="B48" s="19">
        <f t="shared" si="10"/>
        <v>23102019</v>
      </c>
      <c r="C48" s="26">
        <v>0.42013</v>
      </c>
      <c r="D48" s="20">
        <v>0.38635999999999998</v>
      </c>
      <c r="E48" s="20">
        <f t="shared" si="7"/>
        <v>0.52093640342719694</v>
      </c>
    </row>
    <row r="49" spans="1:5">
      <c r="A49" s="19" t="s">
        <v>32</v>
      </c>
      <c r="B49" s="19">
        <f t="shared" si="10"/>
        <v>23102019</v>
      </c>
      <c r="C49" s="26">
        <v>0.43251000000000001</v>
      </c>
      <c r="D49" s="26">
        <v>0.35859999999999997</v>
      </c>
      <c r="E49" s="20">
        <f t="shared" si="7"/>
        <v>0.54671284650680696</v>
      </c>
    </row>
    <row r="50" spans="1:5">
      <c r="A50" s="19" t="s">
        <v>35</v>
      </c>
      <c r="B50" s="19">
        <f t="shared" si="10"/>
        <v>23102019</v>
      </c>
      <c r="C50" s="26">
        <v>0.29483999999999999</v>
      </c>
      <c r="D50" s="20">
        <v>0.23100999999999999</v>
      </c>
      <c r="E50" s="20">
        <f t="shared" si="7"/>
        <v>0.56069221260815827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3" sqref="D33"/>
    </sheetView>
  </sheetViews>
  <sheetFormatPr baseColWidth="10" defaultRowHeight="15" x14ac:dyDescent="0"/>
  <sheetData>
    <row r="1" spans="1:11" ht="16">
      <c r="A1" s="29" t="s">
        <v>66</v>
      </c>
      <c r="B1" s="29" t="s">
        <v>67</v>
      </c>
      <c r="C1" s="29" t="s">
        <v>68</v>
      </c>
      <c r="D1" s="29" t="s">
        <v>69</v>
      </c>
      <c r="E1" s="29" t="s">
        <v>6</v>
      </c>
      <c r="F1" s="29" t="s">
        <v>70</v>
      </c>
      <c r="G1" s="29" t="s">
        <v>71</v>
      </c>
      <c r="H1" s="29" t="s">
        <v>72</v>
      </c>
      <c r="I1" s="29" t="s">
        <v>73</v>
      </c>
      <c r="J1" s="29" t="s">
        <v>74</v>
      </c>
      <c r="K1" s="2"/>
    </row>
    <row r="2" spans="1:11">
      <c r="A2" s="12" t="s">
        <v>75</v>
      </c>
      <c r="B2" s="12">
        <v>0.5</v>
      </c>
      <c r="C2" s="12">
        <v>100</v>
      </c>
      <c r="D2" s="12">
        <v>22</v>
      </c>
      <c r="E2" s="12">
        <v>91.5</v>
      </c>
      <c r="F2" s="12"/>
      <c r="G2" s="12">
        <v>101.3</v>
      </c>
      <c r="H2" s="12">
        <v>1.5</v>
      </c>
      <c r="I2" s="12">
        <v>0.5</v>
      </c>
      <c r="J2" s="12"/>
      <c r="K2" s="2"/>
    </row>
    <row r="3" spans="1:11">
      <c r="A3" s="12" t="s">
        <v>75</v>
      </c>
      <c r="B3" s="12">
        <v>1</v>
      </c>
      <c r="C3" s="12">
        <v>250</v>
      </c>
      <c r="D3" s="12">
        <v>22</v>
      </c>
      <c r="E3" s="12">
        <v>93.46</v>
      </c>
      <c r="F3" s="12"/>
      <c r="G3" s="12">
        <v>101.3</v>
      </c>
      <c r="H3" s="12">
        <v>1.3</v>
      </c>
      <c r="I3" s="12">
        <v>0.5</v>
      </c>
      <c r="J3" s="12"/>
      <c r="K3" s="2"/>
    </row>
    <row r="4" spans="1:11">
      <c r="A4" s="12" t="s">
        <v>75</v>
      </c>
      <c r="B4" s="12">
        <v>5</v>
      </c>
      <c r="C4" s="12">
        <v>450</v>
      </c>
      <c r="D4" s="12">
        <v>22</v>
      </c>
      <c r="E4" s="12">
        <v>94.82</v>
      </c>
      <c r="F4" s="12">
        <v>0.5</v>
      </c>
      <c r="G4" s="12">
        <v>100.7</v>
      </c>
      <c r="H4" s="12">
        <v>1.1000000000000001</v>
      </c>
      <c r="I4" s="12">
        <v>0.5</v>
      </c>
      <c r="J4" s="12">
        <v>1</v>
      </c>
      <c r="K4" s="2"/>
    </row>
    <row r="5" spans="1:11">
      <c r="A5" s="12" t="s">
        <v>75</v>
      </c>
      <c r="B5" s="12">
        <v>10</v>
      </c>
      <c r="C5" s="12">
        <v>400</v>
      </c>
      <c r="D5" s="12">
        <v>21</v>
      </c>
      <c r="E5" s="12">
        <v>91.5</v>
      </c>
      <c r="F5" s="12"/>
      <c r="G5" s="12">
        <v>101.3</v>
      </c>
      <c r="H5" s="12">
        <v>1.5</v>
      </c>
      <c r="I5" s="12">
        <v>0.5</v>
      </c>
      <c r="J5" s="12"/>
      <c r="K5" s="2"/>
    </row>
    <row r="6" spans="1:11">
      <c r="A6" s="12" t="s">
        <v>75</v>
      </c>
      <c r="B6" s="12">
        <v>30</v>
      </c>
      <c r="C6" s="12">
        <v>1000</v>
      </c>
      <c r="D6" s="12">
        <v>21</v>
      </c>
      <c r="E6" s="12">
        <v>101.3</v>
      </c>
      <c r="F6" s="12">
        <v>0.55000000000000004</v>
      </c>
      <c r="G6" s="12">
        <v>101.3</v>
      </c>
      <c r="H6" s="12">
        <v>0.5</v>
      </c>
      <c r="I6" s="12">
        <v>0.5</v>
      </c>
      <c r="J6" s="1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 t="s">
        <v>76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6">
      <c r="A11" s="29" t="s">
        <v>66</v>
      </c>
      <c r="B11" s="29" t="s">
        <v>67</v>
      </c>
      <c r="C11" s="29" t="s">
        <v>68</v>
      </c>
      <c r="D11" s="29" t="s">
        <v>69</v>
      </c>
      <c r="E11" s="29" t="s">
        <v>6</v>
      </c>
      <c r="F11" s="29" t="s">
        <v>70</v>
      </c>
      <c r="G11" s="29" t="s">
        <v>71</v>
      </c>
      <c r="H11" s="29" t="s">
        <v>72</v>
      </c>
      <c r="I11" s="29" t="s">
        <v>73</v>
      </c>
      <c r="J11" s="29" t="s">
        <v>74</v>
      </c>
      <c r="K11" s="2"/>
    </row>
    <row r="12" spans="1:11">
      <c r="A12" s="30" t="s">
        <v>75</v>
      </c>
      <c r="B12" s="30">
        <v>0.5</v>
      </c>
      <c r="C12" s="30">
        <v>100</v>
      </c>
      <c r="D12" s="30">
        <v>22</v>
      </c>
      <c r="E12" s="30">
        <v>928.72</v>
      </c>
      <c r="F12" s="30"/>
      <c r="G12" s="30">
        <v>1013</v>
      </c>
      <c r="H12" s="30">
        <v>0.93</v>
      </c>
      <c r="I12" s="30">
        <v>7.0000000000000007E-2</v>
      </c>
      <c r="J12" s="30"/>
      <c r="K12" s="2">
        <v>-98</v>
      </c>
    </row>
    <row r="13" spans="1:11">
      <c r="A13" s="30" t="s">
        <v>75</v>
      </c>
      <c r="B13" s="30">
        <v>1</v>
      </c>
      <c r="C13" s="30">
        <v>250</v>
      </c>
      <c r="D13" s="30">
        <v>22</v>
      </c>
      <c r="E13" s="30">
        <v>938.52</v>
      </c>
      <c r="F13" s="30"/>
      <c r="G13" s="30">
        <v>1013</v>
      </c>
      <c r="H13" s="30">
        <v>0.83</v>
      </c>
      <c r="I13" s="30">
        <v>7.0000000000000007E-2</v>
      </c>
      <c r="J13" s="30"/>
      <c r="K13" s="2"/>
    </row>
    <row r="14" spans="1:11">
      <c r="A14" s="30" t="s">
        <v>75</v>
      </c>
      <c r="B14" s="30">
        <v>5</v>
      </c>
      <c r="C14" s="30">
        <v>450</v>
      </c>
      <c r="D14" s="30">
        <v>22</v>
      </c>
      <c r="E14" s="30">
        <v>948.32</v>
      </c>
      <c r="F14" s="30">
        <v>0.5</v>
      </c>
      <c r="G14" s="30">
        <v>1013</v>
      </c>
      <c r="H14" s="30">
        <v>0.73</v>
      </c>
      <c r="I14" s="30">
        <v>7.0000000000000007E-2</v>
      </c>
      <c r="J14" s="30">
        <v>1</v>
      </c>
      <c r="K14" s="2"/>
    </row>
    <row r="15" spans="1:11">
      <c r="A15" s="30" t="s">
        <v>75</v>
      </c>
      <c r="B15" s="30">
        <v>10</v>
      </c>
      <c r="C15" s="30">
        <v>400</v>
      </c>
      <c r="D15" s="30">
        <v>22</v>
      </c>
      <c r="E15" s="30">
        <v>958.12</v>
      </c>
      <c r="F15" s="30"/>
      <c r="G15" s="30">
        <v>1013</v>
      </c>
      <c r="H15" s="30">
        <v>0.63</v>
      </c>
      <c r="I15" s="30">
        <v>7.0000000000000007E-2</v>
      </c>
      <c r="J15" s="30"/>
      <c r="K15" s="2"/>
    </row>
    <row r="16" spans="1:11">
      <c r="A16" s="30" t="s">
        <v>75</v>
      </c>
      <c r="B16" s="30">
        <v>30</v>
      </c>
      <c r="C16" s="30">
        <v>1000</v>
      </c>
      <c r="D16" s="30">
        <v>22</v>
      </c>
      <c r="E16" s="30">
        <v>967.92</v>
      </c>
      <c r="F16" s="30">
        <v>0.55000000000000004</v>
      </c>
      <c r="G16" s="30">
        <v>1013</v>
      </c>
      <c r="H16" s="30">
        <v>0.53</v>
      </c>
      <c r="I16" s="30">
        <v>7.0000000000000007E-2</v>
      </c>
      <c r="J16" s="30"/>
      <c r="K16" s="2"/>
    </row>
    <row r="17" spans="1:11">
      <c r="A17" s="2"/>
      <c r="B17" s="2"/>
      <c r="C17" s="2"/>
      <c r="D17" s="30">
        <v>22</v>
      </c>
      <c r="E17" s="30">
        <v>977.72</v>
      </c>
      <c r="F17" s="2"/>
      <c r="G17" s="30">
        <v>1013</v>
      </c>
      <c r="H17" s="30">
        <v>0.43</v>
      </c>
      <c r="I17" s="30">
        <v>7.0000000000000007E-2</v>
      </c>
      <c r="J17" s="2"/>
      <c r="K17" s="2"/>
    </row>
    <row r="18" spans="1:11">
      <c r="A18" s="2"/>
      <c r="B18" s="2"/>
      <c r="C18" s="2"/>
      <c r="D18" s="30">
        <v>22</v>
      </c>
      <c r="E18" s="30">
        <v>987.52</v>
      </c>
      <c r="F18" s="2"/>
      <c r="G18" s="30">
        <v>1013</v>
      </c>
      <c r="H18" s="30">
        <v>0.33</v>
      </c>
      <c r="I18" s="30">
        <v>7.0000000000000007E-2</v>
      </c>
      <c r="J18" s="2"/>
      <c r="K18" s="2"/>
    </row>
    <row r="19" spans="1:11">
      <c r="A19" s="2"/>
      <c r="B19" s="2"/>
      <c r="C19" s="2"/>
      <c r="D19" s="30">
        <v>22</v>
      </c>
      <c r="E19" s="30">
        <v>997.32</v>
      </c>
      <c r="F19" s="2"/>
      <c r="G19" s="30">
        <v>1013</v>
      </c>
      <c r="H19" s="30">
        <v>0.23</v>
      </c>
      <c r="I19" s="30">
        <v>7.0000000000000007E-2</v>
      </c>
      <c r="J19" s="2"/>
      <c r="K19" s="2"/>
    </row>
    <row r="20" spans="1:11">
      <c r="A20" s="2"/>
      <c r="B20" s="2"/>
      <c r="C20" s="2"/>
      <c r="D20" s="30">
        <v>22</v>
      </c>
      <c r="E20" s="30">
        <v>1007.12</v>
      </c>
      <c r="F20" s="2"/>
      <c r="G20" s="30">
        <v>1013</v>
      </c>
      <c r="H20" s="30">
        <v>0.13</v>
      </c>
      <c r="I20" s="30">
        <v>7.0000000000000007E-2</v>
      </c>
      <c r="J20" s="2"/>
      <c r="K20" s="2"/>
    </row>
    <row r="21" spans="1:11">
      <c r="A21" s="2"/>
      <c r="B21" s="2"/>
      <c r="C21" s="2"/>
      <c r="D21" s="30">
        <v>22</v>
      </c>
      <c r="E21" s="30">
        <v>1010.06</v>
      </c>
      <c r="F21" s="2"/>
      <c r="G21" s="30">
        <v>1013</v>
      </c>
      <c r="H21" s="30">
        <v>0.1</v>
      </c>
      <c r="I21" s="30">
        <v>7.0000000000000007E-2</v>
      </c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 t="s">
        <v>77</v>
      </c>
      <c r="B23" s="2">
        <v>819.2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 t="s">
        <v>78</v>
      </c>
      <c r="B24" s="2">
        <v>871.37599999999998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79</v>
      </c>
      <c r="B26" s="2">
        <v>6.5000000000000002E-2</v>
      </c>
      <c r="C26" s="2" t="s">
        <v>80</v>
      </c>
      <c r="D26" s="2"/>
      <c r="E26" s="2"/>
      <c r="F26" s="2"/>
      <c r="G26" s="2"/>
      <c r="H26" s="2"/>
      <c r="I26" s="2"/>
      <c r="J26" s="2"/>
      <c r="K26" s="2"/>
    </row>
    <row r="27" spans="1:11">
      <c r="A27" s="2" t="s">
        <v>81</v>
      </c>
      <c r="B27" s="2">
        <v>7.0000000000000007E-2</v>
      </c>
      <c r="C27" s="2" t="s">
        <v>80</v>
      </c>
      <c r="D27" s="2"/>
      <c r="E27" s="2"/>
      <c r="F27" s="2"/>
      <c r="G27" s="2"/>
      <c r="H27" s="2"/>
      <c r="I27" s="2"/>
      <c r="J27" s="2"/>
      <c r="K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4" sqref="B14"/>
    </sheetView>
  </sheetViews>
  <sheetFormatPr baseColWidth="10" defaultRowHeight="15" x14ac:dyDescent="0"/>
  <sheetData>
    <row r="1" spans="1:18">
      <c r="A1" s="1" t="s">
        <v>88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82</v>
      </c>
      <c r="B5" s="9">
        <v>14102019</v>
      </c>
      <c r="C5" s="9">
        <v>1315</v>
      </c>
      <c r="D5" s="15" t="s">
        <v>49</v>
      </c>
      <c r="E5" s="9">
        <v>325.37</v>
      </c>
      <c r="F5" s="19">
        <v>334.34</v>
      </c>
      <c r="G5" s="19">
        <v>533.96</v>
      </c>
      <c r="H5" s="20">
        <f>G5</f>
        <v>533.96</v>
      </c>
      <c r="I5" s="20">
        <f>F5-E5</f>
        <v>8.9699999999999704</v>
      </c>
      <c r="J5" s="20">
        <f>G5-F5</f>
        <v>199.62000000000006</v>
      </c>
      <c r="K5" s="20">
        <f>I5*0.107</f>
        <v>0.95978999999999681</v>
      </c>
      <c r="L5" s="20">
        <f>J5*0.026</f>
        <v>5.1901200000000012</v>
      </c>
      <c r="M5" s="21">
        <f t="shared" ref="M5:M7" si="0">L5/K5</f>
        <v>5.4075579032913641</v>
      </c>
      <c r="N5" s="9">
        <v>300</v>
      </c>
      <c r="O5" s="9">
        <v>18</v>
      </c>
      <c r="P5" s="9">
        <v>1002.15</v>
      </c>
      <c r="Q5" s="9">
        <v>52.5</v>
      </c>
      <c r="R5" s="9"/>
    </row>
    <row r="6" spans="1:18">
      <c r="A6" s="8" t="s">
        <v>83</v>
      </c>
      <c r="B6" s="9">
        <f>$B$5</f>
        <v>14102019</v>
      </c>
      <c r="C6" s="9">
        <f>$C$5</f>
        <v>1315</v>
      </c>
      <c r="D6" s="15" t="s">
        <v>49</v>
      </c>
      <c r="E6" s="9">
        <v>326.45999999999998</v>
      </c>
      <c r="F6" s="19">
        <v>335.88</v>
      </c>
      <c r="G6" s="19">
        <v>538.72</v>
      </c>
      <c r="H6" s="20">
        <f t="shared" ref="H6:H13" si="1">G6</f>
        <v>538.72</v>
      </c>
      <c r="I6" s="20">
        <f t="shared" ref="I6:J13" si="2">F6-E6</f>
        <v>9.4200000000000159</v>
      </c>
      <c r="J6" s="20">
        <f t="shared" si="2"/>
        <v>202.84000000000003</v>
      </c>
      <c r="K6" s="20">
        <f>I6*0.107</f>
        <v>1.0079400000000016</v>
      </c>
      <c r="L6" s="20">
        <f>J6*0.026</f>
        <v>5.2738400000000007</v>
      </c>
      <c r="M6" s="21">
        <f t="shared" si="0"/>
        <v>5.2322955731491874</v>
      </c>
      <c r="N6" s="9">
        <v>300</v>
      </c>
      <c r="O6" s="9">
        <f t="shared" ref="O6:O13" si="3">$O$5</f>
        <v>18</v>
      </c>
      <c r="P6" s="9">
        <f t="shared" ref="P6:P13" si="4">$P$5</f>
        <v>1002.15</v>
      </c>
      <c r="Q6" s="9">
        <f>$Q$5</f>
        <v>52.5</v>
      </c>
      <c r="R6" s="9"/>
    </row>
    <row r="7" spans="1:18">
      <c r="A7" s="8" t="s">
        <v>84</v>
      </c>
      <c r="B7" s="9">
        <f>$B$6</f>
        <v>14102019</v>
      </c>
      <c r="C7" s="9">
        <f t="shared" ref="C7:C13" si="5">$C$5</f>
        <v>1315</v>
      </c>
      <c r="D7" s="15" t="s">
        <v>49</v>
      </c>
      <c r="E7" s="9">
        <v>325.22000000000003</v>
      </c>
      <c r="F7" s="19">
        <v>334.43</v>
      </c>
      <c r="G7" s="19">
        <v>533.87</v>
      </c>
      <c r="H7" s="20">
        <f t="shared" si="1"/>
        <v>533.87</v>
      </c>
      <c r="I7" s="20">
        <f t="shared" si="2"/>
        <v>9.2099999999999795</v>
      </c>
      <c r="J7" s="20">
        <f t="shared" si="2"/>
        <v>199.44</v>
      </c>
      <c r="K7" s="20">
        <f>I7*0.107</f>
        <v>0.98546999999999774</v>
      </c>
      <c r="L7" s="20">
        <f>J7*0.026</f>
        <v>5.1854399999999998</v>
      </c>
      <c r="M7" s="21">
        <f t="shared" si="0"/>
        <v>5.2618953392797465</v>
      </c>
      <c r="N7" s="9">
        <v>300</v>
      </c>
      <c r="O7" s="9">
        <f t="shared" si="3"/>
        <v>18</v>
      </c>
      <c r="P7" s="9">
        <f t="shared" si="4"/>
        <v>1002.15</v>
      </c>
      <c r="Q7" s="9">
        <f t="shared" ref="Q7:Q13" si="6">$Q$5</f>
        <v>52.5</v>
      </c>
      <c r="R7" s="9"/>
    </row>
    <row r="8" spans="1:18">
      <c r="A8" s="8" t="s">
        <v>85</v>
      </c>
      <c r="B8" s="9">
        <f t="shared" ref="B8:B13" si="7">$B$6</f>
        <v>14102019</v>
      </c>
      <c r="C8" s="9">
        <f t="shared" si="5"/>
        <v>1315</v>
      </c>
      <c r="D8" s="15" t="s">
        <v>49</v>
      </c>
      <c r="E8" s="9">
        <v>321.12</v>
      </c>
      <c r="F8" s="19">
        <v>326.05</v>
      </c>
      <c r="G8" s="19">
        <v>528.66999999999996</v>
      </c>
      <c r="H8" s="20">
        <f t="shared" si="1"/>
        <v>528.66999999999996</v>
      </c>
      <c r="I8" s="20">
        <f t="shared" si="2"/>
        <v>4.9300000000000068</v>
      </c>
      <c r="J8" s="20">
        <f t="shared" si="2"/>
        <v>202.61999999999995</v>
      </c>
      <c r="K8" s="20">
        <f>I8*0.107</f>
        <v>0.5275100000000007</v>
      </c>
      <c r="L8" s="20">
        <f>J8*0.026</f>
        <v>5.2681199999999988</v>
      </c>
      <c r="M8" s="21">
        <f>L8/K8</f>
        <v>9.9867680233549923</v>
      </c>
      <c r="N8" s="9">
        <v>300</v>
      </c>
      <c r="O8" s="9">
        <f t="shared" si="3"/>
        <v>18</v>
      </c>
      <c r="P8" s="9">
        <f t="shared" si="4"/>
        <v>1002.15</v>
      </c>
      <c r="Q8" s="9">
        <f t="shared" si="6"/>
        <v>52.5</v>
      </c>
      <c r="R8" s="9"/>
    </row>
    <row r="9" spans="1:18">
      <c r="A9" s="8" t="s">
        <v>86</v>
      </c>
      <c r="B9" s="9">
        <f t="shared" si="7"/>
        <v>14102019</v>
      </c>
      <c r="C9" s="9">
        <f t="shared" si="5"/>
        <v>1315</v>
      </c>
      <c r="D9" s="15" t="s">
        <v>49</v>
      </c>
      <c r="E9" s="9">
        <v>321.52</v>
      </c>
      <c r="F9" s="19">
        <v>326.08999999999997</v>
      </c>
      <c r="G9" s="19">
        <v>526.19000000000005</v>
      </c>
      <c r="H9" s="20">
        <f t="shared" si="1"/>
        <v>526.19000000000005</v>
      </c>
      <c r="I9" s="20">
        <f t="shared" si="2"/>
        <v>4.5699999999999932</v>
      </c>
      <c r="J9" s="20">
        <f t="shared" si="2"/>
        <v>200.10000000000008</v>
      </c>
      <c r="K9" s="20">
        <f>I9*0.107</f>
        <v>0.48898999999999926</v>
      </c>
      <c r="L9" s="20">
        <f>J9*0.026</f>
        <v>5.2026000000000021</v>
      </c>
      <c r="M9" s="21">
        <f t="shared" ref="M9:M13" si="8">L9/K9</f>
        <v>10.639481379987341</v>
      </c>
      <c r="N9" s="9">
        <v>300</v>
      </c>
      <c r="O9" s="9">
        <f t="shared" si="3"/>
        <v>18</v>
      </c>
      <c r="P9" s="9">
        <f t="shared" si="4"/>
        <v>1002.15</v>
      </c>
      <c r="Q9" s="9">
        <f t="shared" si="6"/>
        <v>52.5</v>
      </c>
      <c r="R9" s="9"/>
    </row>
    <row r="10" spans="1:18">
      <c r="A10" s="8" t="s">
        <v>87</v>
      </c>
      <c r="B10" s="9">
        <f t="shared" si="7"/>
        <v>14102019</v>
      </c>
      <c r="C10" s="9">
        <f t="shared" si="5"/>
        <v>1315</v>
      </c>
      <c r="D10" s="15" t="s">
        <v>49</v>
      </c>
      <c r="E10" s="9">
        <v>326.54000000000002</v>
      </c>
      <c r="F10" s="19">
        <v>331.62</v>
      </c>
      <c r="G10" s="19">
        <v>531.69000000000005</v>
      </c>
      <c r="H10" s="20">
        <f t="shared" si="1"/>
        <v>531.69000000000005</v>
      </c>
      <c r="I10" s="20">
        <f t="shared" si="2"/>
        <v>5.0799999999999841</v>
      </c>
      <c r="J10" s="20">
        <f t="shared" si="2"/>
        <v>200.07000000000005</v>
      </c>
      <c r="K10" s="20">
        <f>I10*0.107</f>
        <v>0.54355999999999827</v>
      </c>
      <c r="L10" s="20">
        <f>J10*0.026</f>
        <v>5.2018200000000014</v>
      </c>
      <c r="M10" s="21">
        <f t="shared" si="8"/>
        <v>9.5699094856133975</v>
      </c>
      <c r="N10" s="9">
        <v>300</v>
      </c>
      <c r="O10" s="9">
        <f t="shared" si="3"/>
        <v>18</v>
      </c>
      <c r="P10" s="9">
        <f t="shared" si="4"/>
        <v>1002.15</v>
      </c>
      <c r="Q10" s="9">
        <f t="shared" si="6"/>
        <v>52.5</v>
      </c>
      <c r="R10" s="9"/>
    </row>
    <row r="11" spans="1:18">
      <c r="A11" s="8" t="s">
        <v>35</v>
      </c>
      <c r="B11" s="9">
        <f t="shared" si="7"/>
        <v>14102019</v>
      </c>
      <c r="C11" s="9">
        <f t="shared" si="5"/>
        <v>1315</v>
      </c>
      <c r="D11" s="15" t="s">
        <v>53</v>
      </c>
      <c r="E11" s="9">
        <v>324.72000000000003</v>
      </c>
      <c r="F11" s="19">
        <f>E11</f>
        <v>324.72000000000003</v>
      </c>
      <c r="G11" s="19">
        <v>528.76</v>
      </c>
      <c r="H11" s="20">
        <f t="shared" si="1"/>
        <v>528.76</v>
      </c>
      <c r="I11" s="20">
        <f t="shared" si="2"/>
        <v>0</v>
      </c>
      <c r="J11" s="20">
        <f t="shared" si="2"/>
        <v>204.03999999999996</v>
      </c>
      <c r="K11" s="20">
        <f>I11*0.774</f>
        <v>0</v>
      </c>
      <c r="L11" s="20">
        <f>J11*0.026</f>
        <v>5.3050399999999991</v>
      </c>
      <c r="M11" s="21" t="e">
        <f t="shared" si="8"/>
        <v>#DIV/0!</v>
      </c>
      <c r="N11" s="9">
        <v>300</v>
      </c>
      <c r="O11" s="9">
        <f t="shared" si="3"/>
        <v>18</v>
      </c>
      <c r="P11" s="9">
        <f t="shared" si="4"/>
        <v>1002.15</v>
      </c>
      <c r="Q11" s="9">
        <f t="shared" si="6"/>
        <v>52.5</v>
      </c>
      <c r="R11" s="9"/>
    </row>
    <row r="12" spans="1:18">
      <c r="A12" s="8" t="s">
        <v>36</v>
      </c>
      <c r="B12" s="9">
        <f t="shared" si="7"/>
        <v>14102019</v>
      </c>
      <c r="C12" s="9">
        <f t="shared" si="5"/>
        <v>1315</v>
      </c>
      <c r="D12" s="15" t="s">
        <v>53</v>
      </c>
      <c r="E12" s="9">
        <v>321.07</v>
      </c>
      <c r="F12" s="19">
        <f t="shared" ref="F12:F13" si="9">E12</f>
        <v>321.07</v>
      </c>
      <c r="G12" s="19">
        <v>530.33000000000004</v>
      </c>
      <c r="H12" s="20">
        <f t="shared" si="1"/>
        <v>530.33000000000004</v>
      </c>
      <c r="I12" s="20">
        <f t="shared" si="2"/>
        <v>0</v>
      </c>
      <c r="J12" s="20">
        <f t="shared" si="2"/>
        <v>209.26000000000005</v>
      </c>
      <c r="K12" s="20">
        <f t="shared" ref="K12:K13" si="10">I12*0.774</f>
        <v>0</v>
      </c>
      <c r="L12" s="20">
        <f>J12*0.026</f>
        <v>5.4407600000000009</v>
      </c>
      <c r="M12" s="21" t="e">
        <f t="shared" si="8"/>
        <v>#DIV/0!</v>
      </c>
      <c r="N12" s="9">
        <v>300</v>
      </c>
      <c r="O12" s="9">
        <f t="shared" si="3"/>
        <v>18</v>
      </c>
      <c r="P12" s="9">
        <f t="shared" si="4"/>
        <v>1002.15</v>
      </c>
      <c r="Q12" s="9">
        <f t="shared" si="6"/>
        <v>52.5</v>
      </c>
      <c r="R12" s="9"/>
    </row>
    <row r="13" spans="1:18">
      <c r="A13" s="8" t="s">
        <v>37</v>
      </c>
      <c r="B13" s="9">
        <f t="shared" si="7"/>
        <v>14102019</v>
      </c>
      <c r="C13" s="9">
        <f t="shared" si="5"/>
        <v>1315</v>
      </c>
      <c r="D13" s="15" t="s">
        <v>53</v>
      </c>
      <c r="E13" s="9">
        <v>326.20999999999998</v>
      </c>
      <c r="F13" s="19">
        <f t="shared" si="9"/>
        <v>326.20999999999998</v>
      </c>
      <c r="G13" s="19">
        <v>527.35</v>
      </c>
      <c r="H13" s="20">
        <f t="shared" si="1"/>
        <v>527.35</v>
      </c>
      <c r="I13" s="20">
        <f t="shared" si="2"/>
        <v>0</v>
      </c>
      <c r="J13" s="20">
        <f t="shared" si="2"/>
        <v>201.14000000000004</v>
      </c>
      <c r="K13" s="20">
        <f t="shared" si="10"/>
        <v>0</v>
      </c>
      <c r="L13" s="20">
        <f>J13*0.026</f>
        <v>5.2296400000000007</v>
      </c>
      <c r="M13" s="21" t="e">
        <f t="shared" si="8"/>
        <v>#DIV/0!</v>
      </c>
      <c r="N13" s="9">
        <v>300</v>
      </c>
      <c r="O13" s="9">
        <f t="shared" si="3"/>
        <v>18</v>
      </c>
      <c r="P13" s="9">
        <f t="shared" si="4"/>
        <v>1002.15</v>
      </c>
      <c r="Q13" s="9">
        <f t="shared" si="6"/>
        <v>52.5</v>
      </c>
      <c r="R13" s="9"/>
    </row>
    <row r="14" spans="1:18">
      <c r="A14" s="34"/>
    </row>
    <row r="15" spans="1:18">
      <c r="A15" s="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9" workbookViewId="0">
      <selection activeCell="F44" sqref="F44"/>
    </sheetView>
  </sheetViews>
  <sheetFormatPr baseColWidth="10" defaultRowHeight="15" x14ac:dyDescent="0"/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82</v>
      </c>
      <c r="B5" s="9">
        <v>16102019</v>
      </c>
      <c r="C5" s="9">
        <v>1000</v>
      </c>
      <c r="D5" s="9">
        <v>533.88</v>
      </c>
      <c r="E5" s="9">
        <v>260</v>
      </c>
      <c r="F5" s="9">
        <v>533.58000000000004</v>
      </c>
      <c r="G5" s="9">
        <v>18</v>
      </c>
      <c r="H5" s="9">
        <v>1002.3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0.7609999999999999</v>
      </c>
      <c r="N5" s="15">
        <f t="shared" ref="N5:N6" si="0">H5-(M5-L5)*98</f>
        <v>934.58199999999999</v>
      </c>
    </row>
    <row r="6" spans="1:14">
      <c r="A6" s="8" t="s">
        <v>83</v>
      </c>
      <c r="B6" s="9">
        <f>$B$5</f>
        <v>16102019</v>
      </c>
      <c r="C6" s="9">
        <v>1000</v>
      </c>
      <c r="D6" s="9">
        <v>538.66</v>
      </c>
      <c r="E6" s="9">
        <v>260</v>
      </c>
      <c r="F6" s="9">
        <v>538.32000000000005</v>
      </c>
      <c r="G6" s="9">
        <f>$G$5</f>
        <v>18</v>
      </c>
      <c r="H6" s="9">
        <f>$H$5</f>
        <v>1002.3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0.7609999999999999</v>
      </c>
      <c r="N6" s="15">
        <f t="shared" si="0"/>
        <v>934.58199999999999</v>
      </c>
    </row>
    <row r="7" spans="1:14">
      <c r="A7" s="8" t="s">
        <v>84</v>
      </c>
      <c r="B7" s="9">
        <f>$B$6</f>
        <v>16102019</v>
      </c>
      <c r="C7" s="9">
        <v>1000</v>
      </c>
      <c r="D7" s="9">
        <v>533.80999999999995</v>
      </c>
      <c r="E7" s="9">
        <v>265</v>
      </c>
      <c r="F7" s="9">
        <v>533.52</v>
      </c>
      <c r="G7" s="9">
        <f t="shared" ref="G7:G13" si="1">$G$5</f>
        <v>18</v>
      </c>
      <c r="H7" s="9">
        <f t="shared" ref="H7:H13" si="2">$H$5</f>
        <v>1002.3</v>
      </c>
      <c r="I7" s="9">
        <f t="shared" ref="I7:I13" si="3">$I$5</f>
        <v>52.5</v>
      </c>
      <c r="J7" s="9">
        <f t="shared" ref="J7:J13" si="4">$J$5</f>
        <v>52.5</v>
      </c>
      <c r="K7" s="9"/>
      <c r="L7" s="15">
        <f t="shared" ref="L7:L13" si="5">$L$5</f>
        <v>7.0000000000000007E-2</v>
      </c>
      <c r="M7" s="15">
        <f>(1-L7)-((E7/100)*'Water column'!$B$26)</f>
        <v>0.75774999999999992</v>
      </c>
      <c r="N7" s="15">
        <f>H7-(M7-L7)*98</f>
        <v>934.90049999999997</v>
      </c>
    </row>
    <row r="8" spans="1:14">
      <c r="A8" s="8" t="s">
        <v>85</v>
      </c>
      <c r="B8" s="9">
        <f t="shared" ref="B8:B13" si="6">$B$6</f>
        <v>16102019</v>
      </c>
      <c r="C8" s="9">
        <v>955</v>
      </c>
      <c r="D8" s="9">
        <v>528.6</v>
      </c>
      <c r="E8" s="9">
        <v>320</v>
      </c>
      <c r="F8" s="9">
        <v>528.21</v>
      </c>
      <c r="G8" s="9">
        <f t="shared" si="1"/>
        <v>18</v>
      </c>
      <c r="H8" s="9">
        <f t="shared" si="2"/>
        <v>1002.3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0.72199999999999998</v>
      </c>
      <c r="N8" s="15">
        <f t="shared" ref="N8:N15" si="7">H8-(M8-L8)*98</f>
        <v>938.404</v>
      </c>
    </row>
    <row r="9" spans="1:14">
      <c r="A9" s="8" t="s">
        <v>86</v>
      </c>
      <c r="B9" s="9">
        <f t="shared" si="6"/>
        <v>16102019</v>
      </c>
      <c r="C9" s="9">
        <v>955</v>
      </c>
      <c r="D9" s="9">
        <v>526.14</v>
      </c>
      <c r="E9" s="9">
        <v>320</v>
      </c>
      <c r="F9" s="9">
        <v>525.74</v>
      </c>
      <c r="G9" s="9">
        <f t="shared" si="1"/>
        <v>18</v>
      </c>
      <c r="H9" s="9">
        <f t="shared" si="2"/>
        <v>1002.3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0.72199999999999998</v>
      </c>
      <c r="N9" s="15">
        <f t="shared" si="7"/>
        <v>938.404</v>
      </c>
    </row>
    <row r="10" spans="1:14">
      <c r="A10" s="8" t="s">
        <v>87</v>
      </c>
      <c r="B10" s="9">
        <f t="shared" si="6"/>
        <v>16102019</v>
      </c>
      <c r="C10" s="9">
        <v>955</v>
      </c>
      <c r="D10" s="9">
        <v>531.63</v>
      </c>
      <c r="E10" s="9">
        <v>310</v>
      </c>
      <c r="F10" s="9">
        <v>531.26</v>
      </c>
      <c r="G10" s="9">
        <f t="shared" si="1"/>
        <v>18</v>
      </c>
      <c r="H10" s="9">
        <f t="shared" si="2"/>
        <v>1002.3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0.72849999999999993</v>
      </c>
      <c r="N10" s="15">
        <f t="shared" si="7"/>
        <v>937.76699999999994</v>
      </c>
    </row>
    <row r="11" spans="1:14">
      <c r="A11" s="8" t="s">
        <v>35</v>
      </c>
      <c r="B11" s="9">
        <f t="shared" si="6"/>
        <v>16102019</v>
      </c>
      <c r="C11" s="9">
        <v>950</v>
      </c>
      <c r="D11" s="9">
        <v>527.33000000000004</v>
      </c>
      <c r="E11" s="9">
        <v>435</v>
      </c>
      <c r="F11" s="9">
        <v>526.86</v>
      </c>
      <c r="G11" s="9">
        <f t="shared" si="1"/>
        <v>18</v>
      </c>
      <c r="H11" s="9">
        <f t="shared" si="2"/>
        <v>1002.3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0.64724999999999988</v>
      </c>
      <c r="N11" s="15">
        <f t="shared" si="7"/>
        <v>945.72949999999992</v>
      </c>
    </row>
    <row r="12" spans="1:14">
      <c r="A12" s="8" t="s">
        <v>36</v>
      </c>
      <c r="B12" s="9">
        <f t="shared" si="6"/>
        <v>16102019</v>
      </c>
      <c r="C12" s="9">
        <v>950</v>
      </c>
      <c r="D12" s="9">
        <v>530.36</v>
      </c>
      <c r="E12" s="9">
        <v>445</v>
      </c>
      <c r="F12" s="9">
        <v>529.83000000000004</v>
      </c>
      <c r="G12" s="9">
        <f t="shared" si="1"/>
        <v>18</v>
      </c>
      <c r="H12" s="9">
        <f t="shared" si="2"/>
        <v>1002.3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0.64074999999999993</v>
      </c>
      <c r="N12" s="15">
        <f t="shared" si="7"/>
        <v>946.36649999999997</v>
      </c>
    </row>
    <row r="13" spans="1:14">
      <c r="A13" s="8" t="s">
        <v>37</v>
      </c>
      <c r="B13" s="9">
        <f t="shared" si="6"/>
        <v>16102019</v>
      </c>
      <c r="C13" s="9">
        <v>950</v>
      </c>
      <c r="D13" s="9">
        <v>528.76</v>
      </c>
      <c r="E13" s="9">
        <v>420</v>
      </c>
      <c r="F13" s="9">
        <v>528.29</v>
      </c>
      <c r="G13" s="9">
        <f t="shared" si="1"/>
        <v>18</v>
      </c>
      <c r="H13" s="9">
        <f t="shared" si="2"/>
        <v>1002.3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0.65699999999999992</v>
      </c>
      <c r="N13" s="15">
        <f t="shared" si="7"/>
        <v>944.774</v>
      </c>
    </row>
    <row r="14" spans="1:14">
      <c r="A14" s="8" t="s">
        <v>55</v>
      </c>
      <c r="B14" s="9">
        <f>$B$6</f>
        <v>16102019</v>
      </c>
      <c r="C14" s="9">
        <v>901</v>
      </c>
      <c r="D14" s="9">
        <v>527.20000000000005</v>
      </c>
      <c r="E14" s="9" t="s">
        <v>18</v>
      </c>
      <c r="F14" s="9">
        <v>527.23</v>
      </c>
      <c r="G14" s="9">
        <f>$G$5</f>
        <v>18</v>
      </c>
      <c r="H14" s="9">
        <f>$H$5</f>
        <v>1002.3</v>
      </c>
      <c r="I14" s="9">
        <f>$I$5</f>
        <v>52.5</v>
      </c>
      <c r="J14" s="9">
        <f>$J$5</f>
        <v>52.5</v>
      </c>
      <c r="K14" s="9"/>
      <c r="L14" s="15">
        <f>$L$5</f>
        <v>7.0000000000000007E-2</v>
      </c>
      <c r="M14" s="15" t="s">
        <v>18</v>
      </c>
      <c r="N14" s="15" t="s">
        <v>18</v>
      </c>
    </row>
    <row r="15" spans="1:14">
      <c r="A15" s="8" t="s">
        <v>56</v>
      </c>
      <c r="B15" s="9">
        <f>$B$6</f>
        <v>16102019</v>
      </c>
      <c r="C15" s="9">
        <v>901</v>
      </c>
      <c r="D15" s="9">
        <v>528.1</v>
      </c>
      <c r="E15" s="9" t="s">
        <v>18</v>
      </c>
      <c r="F15" s="9">
        <v>528.11</v>
      </c>
      <c r="G15" s="9">
        <f>$G$5</f>
        <v>18</v>
      </c>
      <c r="H15" s="9">
        <f>$H$5</f>
        <v>1002.3</v>
      </c>
      <c r="I15" s="9">
        <f>$I$5</f>
        <v>52.5</v>
      </c>
      <c r="J15" s="9">
        <f>$J$5</f>
        <v>52.5</v>
      </c>
      <c r="K15" s="9"/>
      <c r="L15" s="15">
        <f>$L$5</f>
        <v>7.0000000000000007E-2</v>
      </c>
      <c r="M15" s="15" t="s">
        <v>18</v>
      </c>
      <c r="N15" s="15" t="s">
        <v>18</v>
      </c>
    </row>
    <row r="16" spans="1:14">
      <c r="A16" s="8" t="s">
        <v>82</v>
      </c>
      <c r="B16" s="9">
        <v>18102019</v>
      </c>
      <c r="C16" s="9">
        <v>1305</v>
      </c>
      <c r="D16" s="9">
        <v>533.55999999999995</v>
      </c>
      <c r="E16" s="9">
        <v>170</v>
      </c>
      <c r="F16" s="9">
        <v>533.34</v>
      </c>
      <c r="G16" s="9">
        <v>17</v>
      </c>
      <c r="H16" s="9">
        <v>996.19</v>
      </c>
      <c r="I16" s="9">
        <v>52.5</v>
      </c>
      <c r="J16" s="9">
        <v>52.5</v>
      </c>
      <c r="K16" s="9"/>
      <c r="L16" s="15">
        <v>7.0000000000000007E-2</v>
      </c>
      <c r="M16" s="15">
        <f>(1-L16)-((E16/100)*'Water column'!$B$26)</f>
        <v>0.8194999999999999</v>
      </c>
      <c r="N16" s="15">
        <f t="shared" ref="N16:N17" si="8">H16-(M16-L16)*98</f>
        <v>922.73900000000003</v>
      </c>
    </row>
    <row r="17" spans="1:14">
      <c r="A17" s="8" t="s">
        <v>83</v>
      </c>
      <c r="B17" s="9">
        <f>$B$16</f>
        <v>18102019</v>
      </c>
      <c r="C17" s="9">
        <v>1305</v>
      </c>
      <c r="D17" s="9">
        <v>538.33000000000004</v>
      </c>
      <c r="E17" s="9">
        <v>170</v>
      </c>
      <c r="F17" s="9">
        <v>538.1</v>
      </c>
      <c r="G17" s="9">
        <f>$G$16</f>
        <v>17</v>
      </c>
      <c r="H17" s="9">
        <f>$H$16</f>
        <v>996.19</v>
      </c>
      <c r="I17" s="9">
        <f>$I$5</f>
        <v>52.5</v>
      </c>
      <c r="J17" s="9">
        <f>$J$5</f>
        <v>52.5</v>
      </c>
      <c r="K17" s="9"/>
      <c r="L17" s="15">
        <f>$L$5</f>
        <v>7.0000000000000007E-2</v>
      </c>
      <c r="M17" s="15">
        <f>(1-L17)-((E17/100)*'Water column'!$B$26)</f>
        <v>0.8194999999999999</v>
      </c>
      <c r="N17" s="15">
        <f t="shared" si="8"/>
        <v>922.73900000000003</v>
      </c>
    </row>
    <row r="18" spans="1:14">
      <c r="A18" s="8" t="s">
        <v>84</v>
      </c>
      <c r="B18" s="9">
        <f t="shared" ref="B18:B26" si="9">$B$16</f>
        <v>18102019</v>
      </c>
      <c r="C18" s="9">
        <v>1305</v>
      </c>
      <c r="D18" s="9">
        <v>533.51</v>
      </c>
      <c r="E18" s="9">
        <v>190</v>
      </c>
      <c r="F18" s="9">
        <v>533.27</v>
      </c>
      <c r="G18" s="9">
        <f t="shared" ref="G18:G26" si="10">$G$16</f>
        <v>17</v>
      </c>
      <c r="H18" s="9">
        <f t="shared" ref="H18:H26" si="11">$H$16</f>
        <v>996.19</v>
      </c>
      <c r="I18" s="9">
        <f t="shared" ref="I18:I24" si="12">$I$5</f>
        <v>52.5</v>
      </c>
      <c r="J18" s="9">
        <f t="shared" ref="J18:J24" si="13">$J$5</f>
        <v>52.5</v>
      </c>
      <c r="K18" s="9"/>
      <c r="L18" s="15">
        <f t="shared" ref="L18:L24" si="14">$L$5</f>
        <v>7.0000000000000007E-2</v>
      </c>
      <c r="M18" s="15">
        <f>(1-L18)-((E18/100)*'Water column'!$B$26)</f>
        <v>0.80649999999999999</v>
      </c>
      <c r="N18" s="15">
        <f>H18-(M18-L18)*98</f>
        <v>924.01300000000003</v>
      </c>
    </row>
    <row r="19" spans="1:14">
      <c r="A19" s="8" t="s">
        <v>85</v>
      </c>
      <c r="B19" s="9">
        <f t="shared" si="9"/>
        <v>18102019</v>
      </c>
      <c r="C19" s="9">
        <v>1310</v>
      </c>
      <c r="D19" s="9">
        <v>528.21</v>
      </c>
      <c r="E19" s="9">
        <v>350</v>
      </c>
      <c r="F19" s="9">
        <v>527.80999999999995</v>
      </c>
      <c r="G19" s="9">
        <f t="shared" si="10"/>
        <v>17</v>
      </c>
      <c r="H19" s="9">
        <f t="shared" si="11"/>
        <v>996.19</v>
      </c>
      <c r="I19" s="9">
        <f t="shared" si="12"/>
        <v>52.5</v>
      </c>
      <c r="J19" s="9">
        <f t="shared" si="13"/>
        <v>52.5</v>
      </c>
      <c r="K19" s="9"/>
      <c r="L19" s="15">
        <f t="shared" si="14"/>
        <v>7.0000000000000007E-2</v>
      </c>
      <c r="M19" s="15">
        <f>(1-L19)-((E19/100)*'Water column'!$B$26)</f>
        <v>0.7024999999999999</v>
      </c>
      <c r="N19" s="15">
        <f t="shared" ref="N19:N26" si="15">H19-(M19-L19)*98</f>
        <v>934.20500000000004</v>
      </c>
    </row>
    <row r="20" spans="1:14">
      <c r="A20" s="8" t="s">
        <v>86</v>
      </c>
      <c r="B20" s="9">
        <f t="shared" si="9"/>
        <v>18102019</v>
      </c>
      <c r="C20" s="9">
        <v>1310</v>
      </c>
      <c r="D20" s="9">
        <v>525.74</v>
      </c>
      <c r="E20" s="9">
        <v>355</v>
      </c>
      <c r="F20" s="9">
        <v>525.34</v>
      </c>
      <c r="G20" s="9">
        <f t="shared" si="10"/>
        <v>17</v>
      </c>
      <c r="H20" s="9">
        <f t="shared" si="11"/>
        <v>996.19</v>
      </c>
      <c r="I20" s="9">
        <f t="shared" si="12"/>
        <v>52.5</v>
      </c>
      <c r="J20" s="9">
        <f t="shared" si="13"/>
        <v>52.5</v>
      </c>
      <c r="K20" s="9"/>
      <c r="L20" s="15">
        <f t="shared" si="14"/>
        <v>7.0000000000000007E-2</v>
      </c>
      <c r="M20" s="15">
        <f>(1-L20)-((E20/100)*'Water column'!$B$26)</f>
        <v>0.69924999999999993</v>
      </c>
      <c r="N20" s="15">
        <f t="shared" si="15"/>
        <v>934.52350000000001</v>
      </c>
    </row>
    <row r="21" spans="1:14">
      <c r="A21" s="8" t="s">
        <v>87</v>
      </c>
      <c r="B21" s="9">
        <f t="shared" si="9"/>
        <v>18102019</v>
      </c>
      <c r="C21" s="9">
        <v>1310</v>
      </c>
      <c r="D21" s="9">
        <v>531.25</v>
      </c>
      <c r="E21" s="9">
        <v>335</v>
      </c>
      <c r="F21" s="9">
        <v>530.86</v>
      </c>
      <c r="G21" s="9">
        <f t="shared" si="10"/>
        <v>17</v>
      </c>
      <c r="H21" s="9">
        <f t="shared" si="11"/>
        <v>996.19</v>
      </c>
      <c r="I21" s="9">
        <f t="shared" si="12"/>
        <v>52.5</v>
      </c>
      <c r="J21" s="9">
        <f t="shared" si="13"/>
        <v>52.5</v>
      </c>
      <c r="K21" s="9"/>
      <c r="L21" s="15">
        <f t="shared" si="14"/>
        <v>7.0000000000000007E-2</v>
      </c>
      <c r="M21" s="15">
        <f>(1-L21)-((E21/100)*'Water column'!$B$26)</f>
        <v>0.71224999999999994</v>
      </c>
      <c r="N21" s="15">
        <f t="shared" si="15"/>
        <v>933.24950000000001</v>
      </c>
    </row>
    <row r="22" spans="1:14">
      <c r="A22" s="8" t="s">
        <v>35</v>
      </c>
      <c r="B22" s="9">
        <f t="shared" si="9"/>
        <v>18102019</v>
      </c>
      <c r="C22" s="9">
        <v>1316</v>
      </c>
      <c r="D22" s="9">
        <v>526.83000000000004</v>
      </c>
      <c r="E22" s="9">
        <v>420</v>
      </c>
      <c r="F22" s="9">
        <v>526.39</v>
      </c>
      <c r="G22" s="9">
        <f t="shared" si="10"/>
        <v>17</v>
      </c>
      <c r="H22" s="9">
        <f t="shared" si="11"/>
        <v>996.19</v>
      </c>
      <c r="I22" s="9">
        <f t="shared" si="12"/>
        <v>52.5</v>
      </c>
      <c r="J22" s="9">
        <f t="shared" si="13"/>
        <v>52.5</v>
      </c>
      <c r="K22" s="9"/>
      <c r="L22" s="15">
        <f t="shared" si="14"/>
        <v>7.0000000000000007E-2</v>
      </c>
      <c r="M22" s="15">
        <f>(1-L22)-((E22/100)*'Water column'!$B$26)</f>
        <v>0.65699999999999992</v>
      </c>
      <c r="N22" s="15">
        <f t="shared" si="15"/>
        <v>938.6640000000001</v>
      </c>
    </row>
    <row r="23" spans="1:14">
      <c r="A23" s="8" t="s">
        <v>36</v>
      </c>
      <c r="B23" s="9">
        <f t="shared" si="9"/>
        <v>18102019</v>
      </c>
      <c r="C23" s="9">
        <v>1316</v>
      </c>
      <c r="D23" s="9">
        <v>529.83000000000004</v>
      </c>
      <c r="E23" s="9">
        <v>460</v>
      </c>
      <c r="F23" s="9">
        <v>529.35</v>
      </c>
      <c r="G23" s="9">
        <f t="shared" si="10"/>
        <v>17</v>
      </c>
      <c r="H23" s="9">
        <f t="shared" si="11"/>
        <v>996.19</v>
      </c>
      <c r="I23" s="9">
        <f t="shared" si="12"/>
        <v>52.5</v>
      </c>
      <c r="J23" s="9">
        <f t="shared" si="13"/>
        <v>52.5</v>
      </c>
      <c r="K23" s="9"/>
      <c r="L23" s="15">
        <f t="shared" si="14"/>
        <v>7.0000000000000007E-2</v>
      </c>
      <c r="M23" s="15">
        <f>(1-L23)-((E23/100)*'Water column'!$B$26)</f>
        <v>0.63100000000000001</v>
      </c>
      <c r="N23" s="15">
        <f t="shared" si="15"/>
        <v>941.2120000000001</v>
      </c>
    </row>
    <row r="24" spans="1:14">
      <c r="A24" s="8" t="s">
        <v>37</v>
      </c>
      <c r="B24" s="9">
        <f t="shared" si="9"/>
        <v>18102019</v>
      </c>
      <c r="C24" s="9">
        <v>1316</v>
      </c>
      <c r="D24" s="9">
        <v>528.25</v>
      </c>
      <c r="E24" s="9">
        <v>430</v>
      </c>
      <c r="F24" s="9">
        <v>527.80999999999995</v>
      </c>
      <c r="G24" s="9">
        <f t="shared" si="10"/>
        <v>17</v>
      </c>
      <c r="H24" s="9">
        <f t="shared" si="11"/>
        <v>996.19</v>
      </c>
      <c r="I24" s="9">
        <f t="shared" si="12"/>
        <v>52.5</v>
      </c>
      <c r="J24" s="9">
        <f t="shared" si="13"/>
        <v>52.5</v>
      </c>
      <c r="K24" s="9"/>
      <c r="L24" s="15">
        <f t="shared" si="14"/>
        <v>7.0000000000000007E-2</v>
      </c>
      <c r="M24" s="15">
        <f>(1-L24)-((E24/100)*'Water column'!$B$26)</f>
        <v>0.65049999999999997</v>
      </c>
      <c r="N24" s="15">
        <f t="shared" si="15"/>
        <v>939.30100000000004</v>
      </c>
    </row>
    <row r="25" spans="1:14">
      <c r="A25" s="8" t="s">
        <v>55</v>
      </c>
      <c r="B25" s="9">
        <f t="shared" si="9"/>
        <v>18102019</v>
      </c>
      <c r="C25" s="9">
        <v>1209</v>
      </c>
      <c r="D25" s="9">
        <v>527.21</v>
      </c>
      <c r="E25" s="9" t="s">
        <v>18</v>
      </c>
      <c r="F25" s="9">
        <v>527.22</v>
      </c>
      <c r="G25" s="9">
        <f t="shared" si="10"/>
        <v>17</v>
      </c>
      <c r="H25" s="9">
        <f t="shared" si="11"/>
        <v>996.19</v>
      </c>
      <c r="I25" s="9">
        <f>$I$5</f>
        <v>52.5</v>
      </c>
      <c r="J25" s="9">
        <f>$J$5</f>
        <v>52.5</v>
      </c>
      <c r="K25" s="9"/>
      <c r="L25" s="15">
        <f>$L$5</f>
        <v>7.0000000000000007E-2</v>
      </c>
      <c r="M25" s="15" t="s">
        <v>18</v>
      </c>
      <c r="N25" s="15" t="s">
        <v>18</v>
      </c>
    </row>
    <row r="26" spans="1:14">
      <c r="A26" s="8" t="s">
        <v>56</v>
      </c>
      <c r="B26" s="9">
        <f t="shared" si="9"/>
        <v>18102019</v>
      </c>
      <c r="C26" s="9">
        <v>1209</v>
      </c>
      <c r="D26" s="9">
        <v>528.09</v>
      </c>
      <c r="E26" s="9" t="s">
        <v>18</v>
      </c>
      <c r="F26" s="9">
        <v>528.1</v>
      </c>
      <c r="G26" s="9">
        <f t="shared" si="10"/>
        <v>17</v>
      </c>
      <c r="H26" s="9">
        <f t="shared" si="11"/>
        <v>996.19</v>
      </c>
      <c r="I26" s="9">
        <f>$I$5</f>
        <v>52.5</v>
      </c>
      <c r="J26" s="9">
        <f>$J$5</f>
        <v>52.5</v>
      </c>
      <c r="K26" s="9"/>
      <c r="L26" s="15">
        <f>$L$5</f>
        <v>7.0000000000000007E-2</v>
      </c>
      <c r="M26" s="15" t="s">
        <v>18</v>
      </c>
      <c r="N26" s="15" t="s">
        <v>18</v>
      </c>
    </row>
    <row r="27" spans="1:14">
      <c r="A27" s="8" t="s">
        <v>82</v>
      </c>
      <c r="B27" s="9">
        <v>21102019</v>
      </c>
      <c r="C27" s="9">
        <v>1205</v>
      </c>
      <c r="D27" s="9">
        <v>533.30999999999995</v>
      </c>
      <c r="E27" s="9">
        <v>170</v>
      </c>
      <c r="F27" s="9">
        <v>533.11</v>
      </c>
      <c r="G27" s="9">
        <v>17</v>
      </c>
      <c r="H27" s="9">
        <v>1012.04</v>
      </c>
      <c r="I27" s="9">
        <f t="shared" ref="I27:I48" si="16">$I$5</f>
        <v>52.5</v>
      </c>
      <c r="J27" s="9">
        <f t="shared" ref="J27:J48" si="17">$J$5</f>
        <v>52.5</v>
      </c>
      <c r="K27" s="9"/>
      <c r="L27" s="15">
        <v>7.0000000000000007E-2</v>
      </c>
      <c r="M27" s="15">
        <f>(1-L27)-((E27/100)*'Water column'!$B$26)</f>
        <v>0.8194999999999999</v>
      </c>
      <c r="N27" s="15">
        <f t="shared" ref="N27:N28" si="18">H27-(M27-L27)*98</f>
        <v>938.58899999999994</v>
      </c>
    </row>
    <row r="28" spans="1:14">
      <c r="A28" s="8" t="s">
        <v>83</v>
      </c>
      <c r="B28" s="9">
        <f>$B$27</f>
        <v>21102019</v>
      </c>
      <c r="C28" s="9">
        <v>1205</v>
      </c>
      <c r="D28" s="9">
        <v>538.05999999999995</v>
      </c>
      <c r="E28" s="9">
        <v>170</v>
      </c>
      <c r="F28" s="9">
        <v>537.85</v>
      </c>
      <c r="G28" s="9">
        <f>$G$27</f>
        <v>17</v>
      </c>
      <c r="H28" s="9">
        <f>$H$27</f>
        <v>1012.04</v>
      </c>
      <c r="I28" s="9">
        <f t="shared" si="16"/>
        <v>52.5</v>
      </c>
      <c r="J28" s="9">
        <f t="shared" si="17"/>
        <v>52.5</v>
      </c>
      <c r="K28" s="9"/>
      <c r="L28" s="15">
        <f>$L$5</f>
        <v>7.0000000000000007E-2</v>
      </c>
      <c r="M28" s="15">
        <f>(1-L28)-((E28/100)*'Water column'!$B$26)</f>
        <v>0.8194999999999999</v>
      </c>
      <c r="N28" s="15">
        <f t="shared" si="18"/>
        <v>938.58899999999994</v>
      </c>
    </row>
    <row r="29" spans="1:14">
      <c r="A29" s="8" t="s">
        <v>84</v>
      </c>
      <c r="B29" s="9">
        <f t="shared" ref="B29:B37" si="19">$B$27</f>
        <v>21102019</v>
      </c>
      <c r="C29" s="9">
        <v>1205</v>
      </c>
      <c r="D29" s="9">
        <v>533.22</v>
      </c>
      <c r="E29" s="9">
        <v>175</v>
      </c>
      <c r="F29" s="9">
        <v>532.98</v>
      </c>
      <c r="G29" s="9">
        <v>17</v>
      </c>
      <c r="H29" s="9">
        <v>1012.04</v>
      </c>
      <c r="I29" s="9">
        <f t="shared" si="16"/>
        <v>52.5</v>
      </c>
      <c r="J29" s="9">
        <f t="shared" si="17"/>
        <v>52.5</v>
      </c>
      <c r="K29" s="9"/>
      <c r="L29" s="15">
        <f t="shared" ref="L29:L35" si="20">$L$5</f>
        <v>7.0000000000000007E-2</v>
      </c>
      <c r="M29" s="15">
        <f>(1-L29)-((E29/100)*'Water column'!$B$26)</f>
        <v>0.81624999999999992</v>
      </c>
      <c r="N29" s="15">
        <f>H29-(M29-L29)*98</f>
        <v>938.90750000000003</v>
      </c>
    </row>
    <row r="30" spans="1:14">
      <c r="A30" s="8" t="s">
        <v>85</v>
      </c>
      <c r="B30" s="9">
        <f t="shared" si="19"/>
        <v>21102019</v>
      </c>
      <c r="C30" s="9">
        <v>1201</v>
      </c>
      <c r="D30" s="9">
        <v>527.78</v>
      </c>
      <c r="E30" s="9">
        <v>415</v>
      </c>
      <c r="F30" s="9">
        <v>527.33000000000004</v>
      </c>
      <c r="G30" s="9">
        <f t="shared" ref="G30:G37" si="21">$G$27</f>
        <v>17</v>
      </c>
      <c r="H30" s="9">
        <f t="shared" ref="H30:H37" si="22">$H$27</f>
        <v>1012.04</v>
      </c>
      <c r="I30" s="9">
        <f t="shared" si="16"/>
        <v>52.5</v>
      </c>
      <c r="J30" s="9">
        <f t="shared" si="17"/>
        <v>52.5</v>
      </c>
      <c r="K30" s="9"/>
      <c r="L30" s="15">
        <f t="shared" si="20"/>
        <v>7.0000000000000007E-2</v>
      </c>
      <c r="M30" s="15">
        <f>(1-L30)-((E30/100)*'Water column'!$B$26)</f>
        <v>0.66024999999999989</v>
      </c>
      <c r="N30" s="15">
        <f t="shared" ref="N30:N37" si="23">H30-(M30-L30)*98</f>
        <v>954.19549999999992</v>
      </c>
    </row>
    <row r="31" spans="1:14">
      <c r="A31" s="8" t="s">
        <v>86</v>
      </c>
      <c r="B31" s="9">
        <f t="shared" si="19"/>
        <v>21102019</v>
      </c>
      <c r="C31" s="9">
        <v>1201</v>
      </c>
      <c r="D31" s="9">
        <v>525.29</v>
      </c>
      <c r="E31" s="9">
        <v>410</v>
      </c>
      <c r="F31" s="9">
        <v>524.86</v>
      </c>
      <c r="G31" s="9">
        <v>17</v>
      </c>
      <c r="H31" s="9">
        <v>1012.04</v>
      </c>
      <c r="I31" s="9">
        <f t="shared" si="16"/>
        <v>52.5</v>
      </c>
      <c r="J31" s="9">
        <f t="shared" si="17"/>
        <v>52.5</v>
      </c>
      <c r="K31" s="9"/>
      <c r="L31" s="15">
        <f t="shared" si="20"/>
        <v>7.0000000000000007E-2</v>
      </c>
      <c r="M31" s="15">
        <f>(1-L31)-((E31/100)*'Water column'!$B$26)</f>
        <v>0.66349999999999998</v>
      </c>
      <c r="N31" s="15">
        <f t="shared" si="23"/>
        <v>953.87699999999995</v>
      </c>
    </row>
    <row r="32" spans="1:14">
      <c r="A32" s="8" t="s">
        <v>87</v>
      </c>
      <c r="B32" s="9">
        <f t="shared" si="19"/>
        <v>21102019</v>
      </c>
      <c r="C32" s="9">
        <v>1201</v>
      </c>
      <c r="D32" s="9">
        <v>530.82000000000005</v>
      </c>
      <c r="E32" s="9">
        <v>435</v>
      </c>
      <c r="F32" s="9">
        <v>530.36</v>
      </c>
      <c r="G32" s="9">
        <f t="shared" ref="G32:G37" si="24">$G$27</f>
        <v>17</v>
      </c>
      <c r="H32" s="9">
        <f t="shared" ref="H32:H37" si="25">$H$27</f>
        <v>1012.04</v>
      </c>
      <c r="I32" s="9">
        <f t="shared" si="16"/>
        <v>52.5</v>
      </c>
      <c r="J32" s="9">
        <f t="shared" si="17"/>
        <v>52.5</v>
      </c>
      <c r="K32" s="9"/>
      <c r="L32" s="15">
        <f t="shared" si="20"/>
        <v>7.0000000000000007E-2</v>
      </c>
      <c r="M32" s="15">
        <f>(1-L32)-((E32/100)*'Water column'!$B$26)</f>
        <v>0.64724999999999988</v>
      </c>
      <c r="N32" s="15">
        <f t="shared" si="23"/>
        <v>955.46949999999993</v>
      </c>
    </row>
    <row r="33" spans="1:14">
      <c r="A33" s="8" t="s">
        <v>35</v>
      </c>
      <c r="B33" s="9">
        <f t="shared" si="19"/>
        <v>21102019</v>
      </c>
      <c r="C33" s="9">
        <v>1207</v>
      </c>
      <c r="D33" s="9">
        <v>526.35</v>
      </c>
      <c r="E33" s="9">
        <v>280</v>
      </c>
      <c r="F33" s="9">
        <v>526.07000000000005</v>
      </c>
      <c r="G33" s="9">
        <v>17</v>
      </c>
      <c r="H33" s="9">
        <v>1012.04</v>
      </c>
      <c r="I33" s="9">
        <f t="shared" si="16"/>
        <v>52.5</v>
      </c>
      <c r="J33" s="9">
        <f t="shared" si="17"/>
        <v>52.5</v>
      </c>
      <c r="K33" s="9"/>
      <c r="L33" s="15">
        <f t="shared" si="20"/>
        <v>7.0000000000000007E-2</v>
      </c>
      <c r="M33" s="15">
        <f>(1-L33)-((E33/100)*'Water column'!$B$26)</f>
        <v>0.748</v>
      </c>
      <c r="N33" s="15">
        <f t="shared" si="23"/>
        <v>945.596</v>
      </c>
    </row>
    <row r="34" spans="1:14">
      <c r="A34" s="8" t="s">
        <v>36</v>
      </c>
      <c r="B34" s="9">
        <f t="shared" si="19"/>
        <v>21102019</v>
      </c>
      <c r="C34" s="9">
        <v>1207</v>
      </c>
      <c r="D34" s="9">
        <v>529.32000000000005</v>
      </c>
      <c r="E34" s="9">
        <v>295</v>
      </c>
      <c r="F34" s="9">
        <v>528.99</v>
      </c>
      <c r="G34" s="9">
        <f t="shared" ref="G34:G37" si="26">$G$27</f>
        <v>17</v>
      </c>
      <c r="H34" s="9">
        <f t="shared" ref="H34:H37" si="27">$H$27</f>
        <v>1012.04</v>
      </c>
      <c r="I34" s="9">
        <f t="shared" si="16"/>
        <v>52.5</v>
      </c>
      <c r="J34" s="9">
        <f t="shared" si="17"/>
        <v>52.5</v>
      </c>
      <c r="K34" s="9"/>
      <c r="L34" s="15">
        <f t="shared" si="20"/>
        <v>7.0000000000000007E-2</v>
      </c>
      <c r="M34" s="15">
        <f>(1-L34)-((E34/100)*'Water column'!$B$26)</f>
        <v>0.73824999999999985</v>
      </c>
      <c r="N34" s="15">
        <f t="shared" si="23"/>
        <v>946.55150000000003</v>
      </c>
    </row>
    <row r="35" spans="1:14">
      <c r="A35" s="8" t="s">
        <v>37</v>
      </c>
      <c r="B35" s="9">
        <f t="shared" si="19"/>
        <v>21102019</v>
      </c>
      <c r="C35" s="9">
        <v>1207</v>
      </c>
      <c r="D35" s="9">
        <v>527.75</v>
      </c>
      <c r="E35" s="9">
        <v>280</v>
      </c>
      <c r="F35" s="9">
        <v>527.44000000000005</v>
      </c>
      <c r="G35" s="9">
        <v>17</v>
      </c>
      <c r="H35" s="9">
        <v>1012.04</v>
      </c>
      <c r="I35" s="9">
        <f t="shared" si="16"/>
        <v>52.5</v>
      </c>
      <c r="J35" s="9">
        <f t="shared" si="17"/>
        <v>52.5</v>
      </c>
      <c r="K35" s="9"/>
      <c r="L35" s="15">
        <f t="shared" si="20"/>
        <v>7.0000000000000007E-2</v>
      </c>
      <c r="M35" s="15">
        <f>(1-L35)-((E35/100)*'Water column'!$B$26)</f>
        <v>0.748</v>
      </c>
      <c r="N35" s="15">
        <f t="shared" si="23"/>
        <v>945.596</v>
      </c>
    </row>
    <row r="36" spans="1:14">
      <c r="A36" s="8" t="s">
        <v>55</v>
      </c>
      <c r="B36" s="9">
        <f t="shared" si="19"/>
        <v>21102019</v>
      </c>
      <c r="C36" s="9">
        <v>1200</v>
      </c>
      <c r="D36" s="9">
        <v>527.16999999999996</v>
      </c>
      <c r="E36" s="9" t="s">
        <v>18</v>
      </c>
      <c r="F36" s="9">
        <v>527.19000000000005</v>
      </c>
      <c r="G36" s="9">
        <f t="shared" ref="G36:G37" si="28">$G$27</f>
        <v>17</v>
      </c>
      <c r="H36" s="9">
        <f t="shared" ref="H36:H37" si="29">$H$27</f>
        <v>1012.04</v>
      </c>
      <c r="I36" s="9">
        <f t="shared" si="16"/>
        <v>52.5</v>
      </c>
      <c r="J36" s="9">
        <f t="shared" si="17"/>
        <v>52.5</v>
      </c>
      <c r="K36" s="9"/>
      <c r="L36" s="15">
        <f>$L$5</f>
        <v>7.0000000000000007E-2</v>
      </c>
      <c r="M36" s="15" t="s">
        <v>18</v>
      </c>
      <c r="N36" s="15" t="s">
        <v>18</v>
      </c>
    </row>
    <row r="37" spans="1:14">
      <c r="A37" s="8" t="s">
        <v>56</v>
      </c>
      <c r="B37" s="9">
        <f t="shared" si="19"/>
        <v>21102019</v>
      </c>
      <c r="C37" s="9">
        <v>1200</v>
      </c>
      <c r="D37" s="9">
        <v>528.05999999999995</v>
      </c>
      <c r="E37" s="9" t="s">
        <v>18</v>
      </c>
      <c r="F37" s="9">
        <v>528.08000000000004</v>
      </c>
      <c r="G37" s="9">
        <v>17</v>
      </c>
      <c r="H37" s="9">
        <v>1012.04</v>
      </c>
      <c r="I37" s="9">
        <f t="shared" si="16"/>
        <v>52.5</v>
      </c>
      <c r="J37" s="9">
        <f t="shared" si="17"/>
        <v>52.5</v>
      </c>
      <c r="K37" s="9"/>
      <c r="L37" s="15">
        <f>$L$5</f>
        <v>7.0000000000000007E-2</v>
      </c>
      <c r="M37" s="15" t="s">
        <v>18</v>
      </c>
      <c r="N37" s="15" t="s">
        <v>18</v>
      </c>
    </row>
    <row r="38" spans="1:14">
      <c r="A38" s="8" t="s">
        <v>82</v>
      </c>
      <c r="B38" s="9">
        <v>23102019</v>
      </c>
      <c r="C38" s="9">
        <v>1136</v>
      </c>
      <c r="D38" s="9">
        <v>533.12</v>
      </c>
      <c r="E38" s="9">
        <v>100</v>
      </c>
      <c r="F38" s="9">
        <v>533</v>
      </c>
      <c r="G38" s="9">
        <f t="shared" ref="G38:G45" si="30">$G$47</f>
        <v>19</v>
      </c>
      <c r="H38" s="9">
        <f t="shared" ref="H38:H45" si="31">$H$47</f>
        <v>1014.6</v>
      </c>
      <c r="I38" s="9">
        <f t="shared" si="16"/>
        <v>52.5</v>
      </c>
      <c r="J38" s="9">
        <f t="shared" si="17"/>
        <v>52.5</v>
      </c>
      <c r="K38" s="9"/>
      <c r="L38" s="15">
        <v>7.0000000000000007E-2</v>
      </c>
      <c r="M38" s="15">
        <f>(1-L38)-((E38/100)*'Water column'!$B$26)</f>
        <v>0.86499999999999999</v>
      </c>
      <c r="N38" s="15">
        <f t="shared" ref="N38:N39" si="32">H38-(M38-L38)*98</f>
        <v>936.69</v>
      </c>
    </row>
    <row r="39" spans="1:14">
      <c r="A39" s="8" t="s">
        <v>83</v>
      </c>
      <c r="B39" s="9">
        <f>$B$38</f>
        <v>23102019</v>
      </c>
      <c r="C39" s="9">
        <v>1136</v>
      </c>
      <c r="D39" s="9">
        <v>537.84</v>
      </c>
      <c r="E39" s="9">
        <v>100</v>
      </c>
      <c r="F39" s="9">
        <v>537.71</v>
      </c>
      <c r="G39" s="9">
        <f t="shared" si="30"/>
        <v>19</v>
      </c>
      <c r="H39" s="9">
        <f t="shared" si="31"/>
        <v>1014.6</v>
      </c>
      <c r="I39" s="9">
        <f t="shared" si="16"/>
        <v>52.5</v>
      </c>
      <c r="J39" s="9">
        <f t="shared" si="17"/>
        <v>52.5</v>
      </c>
      <c r="K39" s="9"/>
      <c r="L39" s="15">
        <f>$L$5</f>
        <v>7.0000000000000007E-2</v>
      </c>
      <c r="M39" s="15">
        <f>(1-L39)-((E39/100)*'Water column'!$B$26)</f>
        <v>0.86499999999999999</v>
      </c>
      <c r="N39" s="15">
        <f t="shared" si="32"/>
        <v>936.69</v>
      </c>
    </row>
    <row r="40" spans="1:14">
      <c r="A40" s="8" t="s">
        <v>84</v>
      </c>
      <c r="B40" s="9">
        <f t="shared" ref="B40:B48" si="33">$B$38</f>
        <v>23102019</v>
      </c>
      <c r="C40" s="9">
        <v>1136</v>
      </c>
      <c r="D40" s="9">
        <v>532.99</v>
      </c>
      <c r="E40" s="9">
        <v>110</v>
      </c>
      <c r="F40" s="9">
        <v>532.85</v>
      </c>
      <c r="G40" s="9">
        <f t="shared" si="30"/>
        <v>19</v>
      </c>
      <c r="H40" s="9">
        <f t="shared" si="31"/>
        <v>1014.6</v>
      </c>
      <c r="I40" s="9">
        <f t="shared" si="16"/>
        <v>52.5</v>
      </c>
      <c r="J40" s="9">
        <f t="shared" si="17"/>
        <v>52.5</v>
      </c>
      <c r="K40" s="9"/>
      <c r="L40" s="15">
        <f t="shared" ref="L40:L46" si="34">$L$5</f>
        <v>7.0000000000000007E-2</v>
      </c>
      <c r="M40" s="15">
        <f>(1-L40)-((E40/100)*'Water column'!$B$26)</f>
        <v>0.85849999999999993</v>
      </c>
      <c r="N40" s="15">
        <f>H40-(M40-L40)*98</f>
        <v>937.327</v>
      </c>
    </row>
    <row r="41" spans="1:14">
      <c r="A41" s="8" t="s">
        <v>85</v>
      </c>
      <c r="B41" s="9">
        <f t="shared" si="33"/>
        <v>23102019</v>
      </c>
      <c r="C41" s="9">
        <v>1142</v>
      </c>
      <c r="D41" s="9">
        <v>527.36</v>
      </c>
      <c r="E41" s="9">
        <v>180</v>
      </c>
      <c r="F41" s="9">
        <v>527.16</v>
      </c>
      <c r="G41" s="9">
        <f t="shared" si="30"/>
        <v>19</v>
      </c>
      <c r="H41" s="9">
        <f t="shared" si="31"/>
        <v>1014.6</v>
      </c>
      <c r="I41" s="9">
        <f t="shared" si="16"/>
        <v>52.5</v>
      </c>
      <c r="J41" s="9">
        <f t="shared" si="17"/>
        <v>52.5</v>
      </c>
      <c r="K41" s="9"/>
      <c r="L41" s="15">
        <f t="shared" si="34"/>
        <v>7.0000000000000007E-2</v>
      </c>
      <c r="M41" s="15">
        <f>(1-L41)-((E41/100)*'Water column'!$B$26)</f>
        <v>0.81299999999999994</v>
      </c>
      <c r="N41" s="15">
        <f t="shared" ref="N41:N48" si="35">H41-(M41-L41)*98</f>
        <v>941.78600000000006</v>
      </c>
    </row>
    <row r="42" spans="1:14">
      <c r="A42" s="8" t="s">
        <v>86</v>
      </c>
      <c r="B42" s="9">
        <f t="shared" si="33"/>
        <v>23102019</v>
      </c>
      <c r="C42" s="9">
        <v>1142</v>
      </c>
      <c r="D42" s="9">
        <v>524.86</v>
      </c>
      <c r="E42" s="9">
        <v>180</v>
      </c>
      <c r="F42" s="9">
        <v>524.66</v>
      </c>
      <c r="G42" s="9">
        <f t="shared" si="30"/>
        <v>19</v>
      </c>
      <c r="H42" s="9">
        <f t="shared" si="31"/>
        <v>1014.6</v>
      </c>
      <c r="I42" s="9">
        <f t="shared" si="16"/>
        <v>52.5</v>
      </c>
      <c r="J42" s="9">
        <f t="shared" si="17"/>
        <v>52.5</v>
      </c>
      <c r="K42" s="9"/>
      <c r="L42" s="15">
        <f t="shared" si="34"/>
        <v>7.0000000000000007E-2</v>
      </c>
      <c r="M42" s="15">
        <f>(1-L42)-((E42/100)*'Water column'!$B$26)</f>
        <v>0.81299999999999994</v>
      </c>
      <c r="N42" s="15">
        <f t="shared" si="35"/>
        <v>941.78600000000006</v>
      </c>
    </row>
    <row r="43" spans="1:14">
      <c r="A43" s="8" t="s">
        <v>87</v>
      </c>
      <c r="B43" s="9">
        <f t="shared" si="33"/>
        <v>23102019</v>
      </c>
      <c r="C43" s="9">
        <v>1142</v>
      </c>
      <c r="D43" s="9">
        <v>530.37</v>
      </c>
      <c r="E43" s="9">
        <v>190</v>
      </c>
      <c r="F43" s="9">
        <v>530.16999999999996</v>
      </c>
      <c r="G43" s="9">
        <f t="shared" si="30"/>
        <v>19</v>
      </c>
      <c r="H43" s="9">
        <f t="shared" si="31"/>
        <v>1014.6</v>
      </c>
      <c r="I43" s="9">
        <f t="shared" si="16"/>
        <v>52.5</v>
      </c>
      <c r="J43" s="9">
        <f t="shared" si="17"/>
        <v>52.5</v>
      </c>
      <c r="K43" s="9"/>
      <c r="L43" s="15">
        <f t="shared" si="34"/>
        <v>7.0000000000000007E-2</v>
      </c>
      <c r="M43" s="15">
        <f>(1-L43)-((E43/100)*'Water column'!$B$26)</f>
        <v>0.80649999999999999</v>
      </c>
      <c r="N43" s="15">
        <f t="shared" si="35"/>
        <v>942.423</v>
      </c>
    </row>
    <row r="44" spans="1:14">
      <c r="A44" s="8" t="s">
        <v>35</v>
      </c>
      <c r="B44" s="9">
        <f t="shared" si="33"/>
        <v>23102019</v>
      </c>
      <c r="C44" s="9">
        <v>1132</v>
      </c>
      <c r="D44" s="9">
        <v>526.08000000000004</v>
      </c>
      <c r="E44" s="9">
        <v>150</v>
      </c>
      <c r="F44" s="9">
        <v>525.89</v>
      </c>
      <c r="G44" s="9">
        <f t="shared" si="30"/>
        <v>19</v>
      </c>
      <c r="H44" s="9">
        <f t="shared" si="31"/>
        <v>1014.6</v>
      </c>
      <c r="I44" s="9">
        <f t="shared" si="16"/>
        <v>52.5</v>
      </c>
      <c r="J44" s="9">
        <f t="shared" si="17"/>
        <v>52.5</v>
      </c>
      <c r="K44" s="9"/>
      <c r="L44" s="15">
        <f t="shared" si="34"/>
        <v>7.0000000000000007E-2</v>
      </c>
      <c r="M44" s="15">
        <f>(1-L44)-((E44/100)*'Water column'!$B$26)</f>
        <v>0.83249999999999991</v>
      </c>
      <c r="N44" s="15">
        <f t="shared" si="35"/>
        <v>939.875</v>
      </c>
    </row>
    <row r="45" spans="1:14">
      <c r="A45" s="8" t="s">
        <v>36</v>
      </c>
      <c r="B45" s="9">
        <f t="shared" si="33"/>
        <v>23102019</v>
      </c>
      <c r="C45" s="9">
        <v>1132</v>
      </c>
      <c r="D45" s="9">
        <v>529.01</v>
      </c>
      <c r="E45" s="9">
        <v>160</v>
      </c>
      <c r="F45" s="9">
        <v>528.82000000000005</v>
      </c>
      <c r="G45" s="9">
        <f t="shared" si="30"/>
        <v>19</v>
      </c>
      <c r="H45" s="9">
        <f t="shared" si="31"/>
        <v>1014.6</v>
      </c>
      <c r="I45" s="9">
        <f t="shared" si="16"/>
        <v>52.5</v>
      </c>
      <c r="J45" s="9">
        <f t="shared" si="17"/>
        <v>52.5</v>
      </c>
      <c r="K45" s="9"/>
      <c r="L45" s="15">
        <f t="shared" si="34"/>
        <v>7.0000000000000007E-2</v>
      </c>
      <c r="M45" s="15">
        <f>(1-L45)-((E45/100)*'Water column'!$B$26)</f>
        <v>0.82599999999999996</v>
      </c>
      <c r="N45" s="15">
        <f t="shared" si="35"/>
        <v>940.51200000000006</v>
      </c>
    </row>
    <row r="46" spans="1:14">
      <c r="A46" s="8" t="s">
        <v>37</v>
      </c>
      <c r="B46" s="9">
        <f t="shared" si="33"/>
        <v>23102019</v>
      </c>
      <c r="C46" s="9">
        <v>1132</v>
      </c>
      <c r="D46" s="9">
        <v>527.45000000000005</v>
      </c>
      <c r="E46" s="9">
        <v>150</v>
      </c>
      <c r="F46" s="9">
        <v>527.28</v>
      </c>
      <c r="G46" s="9">
        <f>$G$47</f>
        <v>19</v>
      </c>
      <c r="H46" s="9">
        <f>$H$47</f>
        <v>1014.6</v>
      </c>
      <c r="I46" s="9">
        <f t="shared" si="16"/>
        <v>52.5</v>
      </c>
      <c r="J46" s="9">
        <f t="shared" si="17"/>
        <v>52.5</v>
      </c>
      <c r="K46" s="9"/>
      <c r="L46" s="15">
        <f t="shared" si="34"/>
        <v>7.0000000000000007E-2</v>
      </c>
      <c r="M46" s="15">
        <f>(1-L46)-((E46/100)*'Water column'!$B$26)</f>
        <v>0.83249999999999991</v>
      </c>
      <c r="N46" s="15">
        <f t="shared" si="35"/>
        <v>939.875</v>
      </c>
    </row>
    <row r="47" spans="1:14">
      <c r="A47" s="8" t="s">
        <v>55</v>
      </c>
      <c r="B47" s="9">
        <f t="shared" si="33"/>
        <v>23102019</v>
      </c>
      <c r="C47" s="9">
        <v>1035</v>
      </c>
      <c r="D47" s="9">
        <v>527.17999999999995</v>
      </c>
      <c r="E47" s="9" t="s">
        <v>18</v>
      </c>
      <c r="F47" s="9">
        <v>527.22</v>
      </c>
      <c r="G47" s="9">
        <v>19</v>
      </c>
      <c r="H47" s="9">
        <v>1014.6</v>
      </c>
      <c r="I47" s="9">
        <f t="shared" si="16"/>
        <v>52.5</v>
      </c>
      <c r="J47" s="9">
        <f t="shared" si="17"/>
        <v>52.5</v>
      </c>
      <c r="K47" s="9"/>
      <c r="L47" s="15">
        <f>$L$5</f>
        <v>7.0000000000000007E-2</v>
      </c>
      <c r="M47" s="15" t="s">
        <v>18</v>
      </c>
      <c r="N47" s="15" t="s">
        <v>18</v>
      </c>
    </row>
    <row r="48" spans="1:14">
      <c r="A48" s="8" t="s">
        <v>56</v>
      </c>
      <c r="B48" s="9">
        <f t="shared" si="33"/>
        <v>23102019</v>
      </c>
      <c r="C48" s="9">
        <v>1035</v>
      </c>
      <c r="D48" s="9">
        <v>528.07000000000005</v>
      </c>
      <c r="E48" s="9" t="s">
        <v>18</v>
      </c>
      <c r="F48" s="9">
        <v>528.11</v>
      </c>
      <c r="G48" s="9">
        <f>G47</f>
        <v>19</v>
      </c>
      <c r="H48" s="9">
        <f>H47</f>
        <v>1014.6</v>
      </c>
      <c r="I48" s="9">
        <f t="shared" si="16"/>
        <v>52.5</v>
      </c>
      <c r="J48" s="9">
        <f t="shared" si="17"/>
        <v>52.5</v>
      </c>
      <c r="K48" s="9"/>
      <c r="L48" s="15">
        <f>$L$5</f>
        <v>7.0000000000000007E-2</v>
      </c>
      <c r="M48" s="15" t="s">
        <v>18</v>
      </c>
      <c r="N48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baseColWidth="10" defaultRowHeight="15" x14ac:dyDescent="0"/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82</v>
      </c>
      <c r="B3" s="19">
        <v>16102019</v>
      </c>
      <c r="C3" s="26">
        <v>7.1432999999999996E-2</v>
      </c>
      <c r="D3" s="20">
        <v>0.27759</v>
      </c>
      <c r="E3" s="20">
        <f>C3/(C3+D3)</f>
        <v>0.20466559510404758</v>
      </c>
    </row>
    <row r="4" spans="1:5">
      <c r="A4" s="19" t="s">
        <v>85</v>
      </c>
      <c r="B4" s="19">
        <v>16102019</v>
      </c>
      <c r="C4" s="26">
        <v>0.13954</v>
      </c>
      <c r="D4" s="20">
        <v>0.21920999999999999</v>
      </c>
      <c r="E4" s="20">
        <f t="shared" ref="E4:E14" si="0">C4/(C4+D4)</f>
        <v>0.38896167247386759</v>
      </c>
    </row>
    <row r="5" spans="1:5">
      <c r="A5" s="19" t="s">
        <v>35</v>
      </c>
      <c r="B5" s="19">
        <f t="shared" ref="B5" si="1">$B$3</f>
        <v>16102019</v>
      </c>
      <c r="C5" s="26">
        <v>0.27167999999999998</v>
      </c>
      <c r="D5" s="20">
        <v>0.20219000000000001</v>
      </c>
      <c r="E5" s="20">
        <f t="shared" si="0"/>
        <v>0.57332179711735276</v>
      </c>
    </row>
    <row r="6" spans="1:5">
      <c r="A6" s="19" t="s">
        <v>82</v>
      </c>
      <c r="B6" s="19">
        <v>18102019</v>
      </c>
      <c r="C6" s="26">
        <v>0.16614999999999999</v>
      </c>
      <c r="D6" s="20">
        <v>0.41010999999999997</v>
      </c>
      <c r="E6" s="20">
        <f t="shared" si="0"/>
        <v>0.28832471453857633</v>
      </c>
    </row>
    <row r="7" spans="1:5">
      <c r="A7" s="19" t="s">
        <v>85</v>
      </c>
      <c r="B7" s="19">
        <v>18102019</v>
      </c>
      <c r="C7" s="26">
        <v>0.36430000000000001</v>
      </c>
      <c r="D7" s="20">
        <v>0.31274000000000002</v>
      </c>
      <c r="E7" s="20">
        <f t="shared" si="0"/>
        <v>0.53807751388396541</v>
      </c>
    </row>
    <row r="8" spans="1:5">
      <c r="A8" s="19" t="s">
        <v>35</v>
      </c>
      <c r="B8" s="19">
        <v>18102019</v>
      </c>
      <c r="C8" s="26">
        <v>0.48024</v>
      </c>
      <c r="D8" s="20">
        <v>0.26723999999999998</v>
      </c>
      <c r="E8" s="20">
        <f t="shared" si="0"/>
        <v>0.6424787285278537</v>
      </c>
    </row>
    <row r="9" spans="1:5">
      <c r="A9" s="19" t="s">
        <v>82</v>
      </c>
      <c r="B9" s="19">
        <v>21102019</v>
      </c>
      <c r="C9" s="26">
        <v>0.25185999999999997</v>
      </c>
      <c r="D9" s="20">
        <v>0.46131</v>
      </c>
      <c r="E9" s="20">
        <f t="shared" si="0"/>
        <v>0.3531556290926427</v>
      </c>
    </row>
    <row r="10" spans="1:5">
      <c r="A10" s="19" t="s">
        <v>85</v>
      </c>
      <c r="B10" s="19">
        <f>$B$9</f>
        <v>21102019</v>
      </c>
      <c r="C10" s="26">
        <v>0.53517000000000003</v>
      </c>
      <c r="D10" s="20">
        <v>0.29727999999999999</v>
      </c>
      <c r="E10" s="20">
        <f t="shared" si="0"/>
        <v>0.64288545858610124</v>
      </c>
    </row>
    <row r="11" spans="1:5">
      <c r="A11" s="19" t="s">
        <v>35</v>
      </c>
      <c r="B11" s="19">
        <f>$B$10</f>
        <v>21102019</v>
      </c>
      <c r="C11" s="26">
        <v>0.50041999999999998</v>
      </c>
      <c r="D11" s="20">
        <v>0.34181</v>
      </c>
      <c r="E11" s="20">
        <f t="shared" si="0"/>
        <v>0.59416073994039631</v>
      </c>
    </row>
    <row r="12" spans="1:5">
      <c r="A12" s="19" t="s">
        <v>82</v>
      </c>
      <c r="B12" s="19">
        <v>23102019</v>
      </c>
      <c r="C12" s="26">
        <v>0.28062999999999999</v>
      </c>
      <c r="D12" s="20">
        <v>0.50114999999999998</v>
      </c>
      <c r="E12" s="20">
        <f t="shared" si="0"/>
        <v>0.35896287958249129</v>
      </c>
    </row>
    <row r="13" spans="1:5">
      <c r="A13" s="19" t="s">
        <v>85</v>
      </c>
      <c r="B13" s="19">
        <v>23102019</v>
      </c>
      <c r="C13" s="26">
        <v>0.55225000000000002</v>
      </c>
      <c r="D13" s="20">
        <v>0.36875999999999998</v>
      </c>
      <c r="E13" s="20">
        <f t="shared" si="0"/>
        <v>0.59961346782336788</v>
      </c>
    </row>
    <row r="14" spans="1:5">
      <c r="A14" s="19" t="s">
        <v>35</v>
      </c>
      <c r="B14" s="19">
        <v>23102019</v>
      </c>
      <c r="C14" s="26">
        <v>0.49180000000000001</v>
      </c>
      <c r="D14" s="20">
        <v>0.43160999999999999</v>
      </c>
      <c r="E14" s="20">
        <f t="shared" si="0"/>
        <v>0.53259115669096069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setup</vt:lpstr>
      <vt:lpstr>biogas</vt:lpstr>
      <vt:lpstr>gc</vt:lpstr>
      <vt:lpstr>Water column</vt:lpstr>
      <vt:lpstr>setup FG5</vt:lpstr>
      <vt:lpstr>biogas FG5</vt:lpstr>
      <vt:lpstr>gc FG5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2019-10-04T06:22:41Z</dcterms:created>
  <dcterms:modified xsi:type="dcterms:W3CDTF">2019-10-24T08:47:29Z</dcterms:modified>
</cp:coreProperties>
</file>