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40" yWindow="240" windowWidth="25360" windowHeight="15300" tabRatio="500"/>
  </bookViews>
  <sheets>
    <sheet name="Bag setup" sheetId="1" r:id="rId1"/>
    <sheet name="Chain setup" sheetId="2" r:id="rId2"/>
    <sheet name="macrocube_AU" sheetId="3" r:id="rId3"/>
    <sheet name="inoculum_parameters" sheetId="4" r:id="rId4"/>
    <sheet name="Alkalinity" sheetId="5" r:id="rId5"/>
    <sheet name="CHS_agro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9" i="1"/>
  <c r="I23" i="1"/>
  <c r="I24" i="1"/>
  <c r="I25" i="1"/>
  <c r="I26" i="1"/>
  <c r="I27" i="1"/>
  <c r="I28" i="1"/>
  <c r="I29" i="1"/>
  <c r="I30" i="1"/>
  <c r="I31" i="1"/>
  <c r="I32" i="1"/>
  <c r="I33" i="1"/>
  <c r="I38" i="1"/>
  <c r="I39" i="1"/>
  <c r="I40" i="1"/>
  <c r="I41" i="1"/>
  <c r="I42" i="1"/>
  <c r="I43" i="1"/>
  <c r="I44" i="1"/>
  <c r="I45" i="1"/>
  <c r="I46" i="1"/>
  <c r="I47" i="1"/>
  <c r="I48" i="1"/>
  <c r="I49" i="1"/>
  <c r="I53" i="1"/>
  <c r="I54" i="1"/>
  <c r="I55" i="1"/>
  <c r="I56" i="1"/>
  <c r="I57" i="1"/>
  <c r="I58" i="1"/>
  <c r="I59" i="1"/>
  <c r="I60" i="1"/>
  <c r="I61" i="1"/>
  <c r="I62" i="1"/>
  <c r="I63" i="1"/>
  <c r="I64" i="1"/>
  <c r="I68" i="1"/>
  <c r="I69" i="1"/>
  <c r="I70" i="1"/>
  <c r="I71" i="1"/>
  <c r="I72" i="1"/>
  <c r="I73" i="1"/>
  <c r="I74" i="1"/>
  <c r="I75" i="1"/>
  <c r="I76" i="1"/>
  <c r="I77" i="1"/>
  <c r="I78" i="1"/>
  <c r="I79" i="1"/>
  <c r="I83" i="1"/>
  <c r="I84" i="1"/>
  <c r="I85" i="1"/>
  <c r="I86" i="1"/>
  <c r="I87" i="1"/>
  <c r="I88" i="1"/>
  <c r="I89" i="1"/>
  <c r="I90" i="1"/>
  <c r="I91" i="1"/>
  <c r="I92" i="1"/>
  <c r="I93" i="1"/>
  <c r="I98" i="1"/>
  <c r="I100" i="1"/>
  <c r="I101" i="1"/>
  <c r="I102" i="1"/>
  <c r="I103" i="1"/>
  <c r="I104" i="1"/>
  <c r="I105" i="1"/>
  <c r="I106" i="1"/>
  <c r="I107" i="1"/>
  <c r="I108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J112" i="1"/>
  <c r="J111" i="1"/>
  <c r="J82" i="1"/>
  <c r="J81" i="1"/>
  <c r="J52" i="1"/>
  <c r="J51" i="1"/>
  <c r="J22" i="1"/>
  <c r="J21" i="1"/>
  <c r="J97" i="1"/>
  <c r="J96" i="1"/>
  <c r="J67" i="1"/>
  <c r="J66" i="1"/>
  <c r="J37" i="1"/>
  <c r="J36" i="1"/>
  <c r="J7" i="1"/>
  <c r="J6" i="1"/>
  <c r="D112" i="1"/>
  <c r="D111" i="1"/>
  <c r="D110" i="1"/>
  <c r="D97" i="1"/>
  <c r="D96" i="1"/>
  <c r="D95" i="1"/>
  <c r="D82" i="1"/>
  <c r="D81" i="1"/>
  <c r="D80" i="1"/>
  <c r="D67" i="1"/>
  <c r="D66" i="1"/>
  <c r="D65" i="1"/>
  <c r="D52" i="1"/>
  <c r="D51" i="1"/>
  <c r="D50" i="1"/>
  <c r="D37" i="1"/>
  <c r="D36" i="1"/>
  <c r="D35" i="1"/>
  <c r="D22" i="1"/>
  <c r="D21" i="1"/>
  <c r="D20" i="1"/>
  <c r="D6" i="1"/>
  <c r="D7" i="1"/>
  <c r="D5" i="1"/>
  <c r="D123" i="1"/>
  <c r="D124" i="1"/>
  <c r="D120" i="1"/>
  <c r="D121" i="1"/>
  <c r="D117" i="1"/>
  <c r="D118" i="1"/>
  <c r="D115" i="1"/>
  <c r="D108" i="1"/>
  <c r="D109" i="1"/>
  <c r="D105" i="1"/>
  <c r="D106" i="1"/>
  <c r="D102" i="1"/>
  <c r="D103" i="1"/>
  <c r="D100" i="1"/>
  <c r="D93" i="1"/>
  <c r="D94" i="1"/>
  <c r="D90" i="1"/>
  <c r="D91" i="1"/>
  <c r="D87" i="1"/>
  <c r="D88" i="1"/>
  <c r="D85" i="1"/>
  <c r="D78" i="1"/>
  <c r="D79" i="1"/>
  <c r="D75" i="1"/>
  <c r="D76" i="1"/>
  <c r="D72" i="1"/>
  <c r="D73" i="1"/>
  <c r="D70" i="1"/>
  <c r="D63" i="1"/>
  <c r="D64" i="1"/>
  <c r="D60" i="1"/>
  <c r="D61" i="1"/>
  <c r="D57" i="1"/>
  <c r="D58" i="1"/>
  <c r="D55" i="1"/>
  <c r="D48" i="1"/>
  <c r="D49" i="1"/>
  <c r="D45" i="1"/>
  <c r="D46" i="1"/>
  <c r="D42" i="1"/>
  <c r="D43" i="1"/>
  <c r="D40" i="1"/>
  <c r="D33" i="1"/>
  <c r="D34" i="1"/>
  <c r="D30" i="1"/>
  <c r="D31" i="1"/>
  <c r="D27" i="1"/>
  <c r="D28" i="1"/>
  <c r="D25" i="1"/>
  <c r="D18" i="1"/>
  <c r="D19" i="1"/>
  <c r="D15" i="1"/>
  <c r="D16" i="1"/>
  <c r="D12" i="1"/>
  <c r="D13" i="1"/>
  <c r="D10" i="1"/>
  <c r="C19" i="1"/>
  <c r="C23" i="1"/>
  <c r="C24" i="1"/>
  <c r="C25" i="1"/>
  <c r="C26" i="1"/>
  <c r="C27" i="1"/>
  <c r="C28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5" i="1"/>
  <c r="C46" i="1"/>
  <c r="C47" i="1"/>
  <c r="C48" i="1"/>
  <c r="C49" i="1"/>
  <c r="C53" i="1"/>
  <c r="C54" i="1"/>
  <c r="C55" i="1"/>
  <c r="C56" i="1"/>
  <c r="C57" i="1"/>
  <c r="C58" i="1"/>
  <c r="C59" i="1"/>
  <c r="C60" i="1"/>
  <c r="C61" i="1"/>
  <c r="C62" i="1"/>
  <c r="C63" i="1"/>
  <c r="C64" i="1"/>
  <c r="C68" i="1"/>
  <c r="C69" i="1"/>
  <c r="C70" i="1"/>
  <c r="C71" i="1"/>
  <c r="C72" i="1"/>
  <c r="C73" i="1"/>
  <c r="C74" i="1"/>
  <c r="C75" i="1"/>
  <c r="C76" i="1"/>
  <c r="C77" i="1"/>
  <c r="C78" i="1"/>
  <c r="C79" i="1"/>
  <c r="C83" i="1"/>
  <c r="C84" i="1"/>
  <c r="C85" i="1"/>
  <c r="C86" i="1"/>
  <c r="C87" i="1"/>
  <c r="C88" i="1"/>
  <c r="C89" i="1"/>
  <c r="C90" i="1"/>
  <c r="C91" i="1"/>
  <c r="C92" i="1"/>
  <c r="C93" i="1"/>
  <c r="C94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J124" i="1"/>
  <c r="J123" i="1"/>
  <c r="J122" i="1"/>
  <c r="J121" i="1"/>
  <c r="J120" i="1"/>
  <c r="J119" i="1"/>
  <c r="J118" i="1"/>
  <c r="J117" i="1"/>
  <c r="J116" i="1"/>
  <c r="J115" i="1"/>
  <c r="J114" i="1"/>
  <c r="J109" i="1"/>
  <c r="J108" i="1"/>
  <c r="J107" i="1"/>
  <c r="J106" i="1"/>
  <c r="J105" i="1"/>
  <c r="J104" i="1"/>
  <c r="J103" i="1"/>
  <c r="J102" i="1"/>
  <c r="J101" i="1"/>
  <c r="J100" i="1"/>
  <c r="J99" i="1"/>
  <c r="J94" i="1"/>
  <c r="J93" i="1"/>
  <c r="J92" i="1"/>
  <c r="J91" i="1"/>
  <c r="J90" i="1"/>
  <c r="J89" i="1"/>
  <c r="J88" i="1"/>
  <c r="J87" i="1"/>
  <c r="J86" i="1"/>
  <c r="J85" i="1"/>
  <c r="J84" i="1"/>
  <c r="J79" i="1"/>
  <c r="J78" i="1"/>
  <c r="J77" i="1"/>
  <c r="J76" i="1"/>
  <c r="J75" i="1"/>
  <c r="J74" i="1"/>
  <c r="J73" i="1"/>
  <c r="J72" i="1"/>
  <c r="J71" i="1"/>
  <c r="J70" i="1"/>
  <c r="J69" i="1"/>
  <c r="J64" i="1"/>
  <c r="J63" i="1"/>
  <c r="J62" i="1"/>
  <c r="J61" i="1"/>
  <c r="J60" i="1"/>
  <c r="J59" i="1"/>
  <c r="J58" i="1"/>
  <c r="J57" i="1"/>
  <c r="J56" i="1"/>
  <c r="J55" i="1"/>
  <c r="J54" i="1"/>
  <c r="J49" i="1"/>
  <c r="J48" i="1"/>
  <c r="J47" i="1"/>
  <c r="J46" i="1"/>
  <c r="J45" i="1"/>
  <c r="J44" i="1"/>
  <c r="J43" i="1"/>
  <c r="J42" i="1"/>
  <c r="J41" i="1"/>
  <c r="J40" i="1"/>
  <c r="J39" i="1"/>
  <c r="J34" i="1"/>
  <c r="J25" i="1"/>
  <c r="J26" i="1"/>
  <c r="J27" i="1"/>
  <c r="J28" i="1"/>
  <c r="J29" i="1"/>
  <c r="J30" i="1"/>
  <c r="J31" i="1"/>
  <c r="J32" i="1"/>
  <c r="J33" i="1"/>
  <c r="J24" i="1"/>
  <c r="J10" i="1"/>
  <c r="J11" i="1"/>
  <c r="J12" i="1"/>
  <c r="J13" i="1"/>
  <c r="J14" i="1"/>
  <c r="J15" i="1"/>
  <c r="J16" i="1"/>
  <c r="J17" i="1"/>
  <c r="J18" i="1"/>
  <c r="J19" i="1"/>
  <c r="J9" i="1"/>
  <c r="F16" i="3"/>
  <c r="E16" i="3"/>
  <c r="F15" i="3"/>
  <c r="E15" i="3"/>
  <c r="F14" i="3"/>
  <c r="E14" i="3"/>
  <c r="E116" i="6"/>
  <c r="H9" i="4"/>
  <c r="G9" i="4"/>
  <c r="G7" i="4"/>
  <c r="H7" i="4"/>
  <c r="H8" i="4"/>
  <c r="H10" i="4"/>
  <c r="G10" i="4"/>
  <c r="H6" i="4"/>
  <c r="G6" i="4"/>
  <c r="N5" i="5"/>
  <c r="N8" i="5"/>
  <c r="M8" i="5"/>
  <c r="M5" i="5"/>
  <c r="H7" i="5"/>
  <c r="H6" i="5"/>
  <c r="G8" i="4"/>
  <c r="H5" i="4"/>
  <c r="G5" i="4"/>
  <c r="B10" i="4"/>
  <c r="B9" i="4"/>
  <c r="B7" i="4"/>
  <c r="B6" i="4"/>
  <c r="C10" i="4"/>
  <c r="C9" i="4"/>
  <c r="C8" i="4"/>
  <c r="L4" i="4"/>
  <c r="K4" i="4"/>
  <c r="J1" i="4"/>
  <c r="J2" i="4"/>
  <c r="J3" i="4"/>
  <c r="J4" i="4"/>
  <c r="C7" i="4"/>
  <c r="C6" i="4"/>
  <c r="C5" i="4"/>
  <c r="B8" i="4"/>
  <c r="B5" i="4"/>
  <c r="D6" i="4"/>
  <c r="D7" i="4"/>
  <c r="D8" i="4"/>
  <c r="D9" i="4"/>
  <c r="D10" i="4"/>
  <c r="D5" i="4"/>
  <c r="H10" i="5"/>
  <c r="I10" i="5"/>
  <c r="J10" i="5"/>
  <c r="L10" i="5"/>
  <c r="K10" i="5"/>
  <c r="H9" i="5"/>
  <c r="I9" i="5"/>
  <c r="J9" i="5"/>
  <c r="L9" i="5"/>
  <c r="K9" i="5"/>
  <c r="H8" i="5"/>
  <c r="I8" i="5"/>
  <c r="J8" i="5"/>
  <c r="L8" i="5"/>
  <c r="K8" i="5"/>
  <c r="I7" i="5"/>
  <c r="J7" i="5"/>
  <c r="L7" i="5"/>
  <c r="K7" i="5"/>
  <c r="I6" i="5"/>
  <c r="J6" i="5"/>
  <c r="L6" i="5"/>
  <c r="K6" i="5"/>
  <c r="H5" i="5"/>
  <c r="I5" i="5"/>
  <c r="J5" i="5"/>
  <c r="L5" i="5"/>
  <c r="K5" i="5"/>
  <c r="E8" i="3"/>
  <c r="F8" i="3"/>
  <c r="E9" i="3"/>
  <c r="F9" i="3"/>
  <c r="E10" i="3"/>
  <c r="F10" i="3"/>
  <c r="E11" i="3"/>
  <c r="F11" i="3"/>
  <c r="E12" i="3"/>
  <c r="F12" i="3"/>
  <c r="E13" i="3"/>
  <c r="F13" i="3"/>
  <c r="F7" i="3"/>
  <c r="E7" i="3"/>
  <c r="F6" i="3"/>
  <c r="E6" i="3"/>
  <c r="F5" i="3"/>
  <c r="E5" i="3"/>
  <c r="G9" i="1"/>
  <c r="G10" i="1"/>
  <c r="G11" i="1"/>
  <c r="G12" i="1"/>
  <c r="G13" i="1"/>
  <c r="G14" i="1"/>
  <c r="G15" i="1"/>
  <c r="G16" i="1"/>
  <c r="G17" i="1"/>
  <c r="G18" i="1"/>
  <c r="G19" i="1"/>
  <c r="G23" i="1"/>
  <c r="G24" i="1"/>
  <c r="G25" i="1"/>
  <c r="G26" i="1"/>
  <c r="G27" i="1"/>
  <c r="G28" i="1"/>
  <c r="G29" i="1"/>
  <c r="G30" i="1"/>
  <c r="G31" i="1"/>
  <c r="G32" i="1"/>
  <c r="G33" i="1"/>
  <c r="G34" i="1"/>
  <c r="G38" i="1"/>
  <c r="G39" i="1"/>
  <c r="G40" i="1"/>
  <c r="G41" i="1"/>
  <c r="G42" i="1"/>
  <c r="G43" i="1"/>
  <c r="G44" i="1"/>
  <c r="G45" i="1"/>
  <c r="G46" i="1"/>
  <c r="G47" i="1"/>
  <c r="G48" i="1"/>
  <c r="G49" i="1"/>
  <c r="G53" i="1"/>
  <c r="G54" i="1"/>
  <c r="G55" i="1"/>
  <c r="G56" i="1"/>
  <c r="G57" i="1"/>
  <c r="G58" i="1"/>
  <c r="G59" i="1"/>
  <c r="G60" i="1"/>
  <c r="G61" i="1"/>
  <c r="G62" i="1"/>
  <c r="G63" i="1"/>
  <c r="G64" i="1"/>
  <c r="G68" i="1"/>
  <c r="G69" i="1"/>
  <c r="G70" i="1"/>
  <c r="G71" i="1"/>
  <c r="G72" i="1"/>
  <c r="G73" i="1"/>
  <c r="G74" i="1"/>
  <c r="G75" i="1"/>
  <c r="G76" i="1"/>
  <c r="G77" i="1"/>
  <c r="G78" i="1"/>
  <c r="G79" i="1"/>
  <c r="G83" i="1"/>
  <c r="G84" i="1"/>
  <c r="G85" i="1"/>
  <c r="G86" i="1"/>
  <c r="G87" i="1"/>
  <c r="G88" i="1"/>
  <c r="G89" i="1"/>
  <c r="G90" i="1"/>
  <c r="G91" i="1"/>
  <c r="G92" i="1"/>
  <c r="G93" i="1"/>
  <c r="G94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8" i="1"/>
  <c r="C10" i="1"/>
  <c r="C11" i="1"/>
  <c r="C12" i="1"/>
  <c r="C13" i="1"/>
  <c r="C14" i="1"/>
  <c r="C15" i="1"/>
  <c r="C16" i="1"/>
  <c r="C17" i="1"/>
  <c r="C18" i="1"/>
  <c r="C9" i="1"/>
</calcChain>
</file>

<file path=xl/comments1.xml><?xml version="1.0" encoding="utf-8"?>
<comments xmlns="http://schemas.openxmlformats.org/spreadsheetml/2006/main">
  <authors>
    <author>ususario</author>
  </authors>
  <commentList>
    <comment ref="K4" authorId="0">
      <text>
        <r>
          <rPr>
            <b/>
            <sz val="9"/>
            <color indexed="81"/>
            <rFont val="Tahoma"/>
            <family val="2"/>
          </rPr>
          <t>Yoli:</t>
        </r>
        <r>
          <rPr>
            <sz val="9"/>
            <color indexed="81"/>
            <rFont val="Tahoma"/>
            <family val="2"/>
          </rPr>
          <t xml:space="preserve">
the value should not exceed 0.4 to prevent
overacidification (Wirth, 2014)</t>
        </r>
      </text>
    </comment>
  </commentList>
</comments>
</file>

<file path=xl/sharedStrings.xml><?xml version="1.0" encoding="utf-8"?>
<sst xmlns="http://schemas.openxmlformats.org/spreadsheetml/2006/main" count="468" uniqueCount="150">
  <si>
    <t>Date:</t>
  </si>
  <si>
    <t>Initials:</t>
  </si>
  <si>
    <t>JMOR</t>
  </si>
  <si>
    <t>Bag</t>
  </si>
  <si>
    <t>Bag + substrate</t>
  </si>
  <si>
    <t xml:space="preserve">Substrate </t>
  </si>
  <si>
    <t>ID</t>
  </si>
  <si>
    <t>Date</t>
  </si>
  <si>
    <t>JMOR master thesis continuous experiment</t>
  </si>
  <si>
    <t>JMOR master thesis continuous experiment - Chain setup</t>
  </si>
  <si>
    <t>CGP</t>
  </si>
  <si>
    <t>CM</t>
  </si>
  <si>
    <t>HHW</t>
  </si>
  <si>
    <t>FG</t>
  </si>
  <si>
    <t>JMOR master thesis batch experiment</t>
  </si>
  <si>
    <t>id</t>
  </si>
  <si>
    <t>Mass tin foil (g)</t>
  </si>
  <si>
    <t>Mass tin foil + sample (g)</t>
  </si>
  <si>
    <t>Mass tin foil + sample + tungsten (g)</t>
  </si>
  <si>
    <t>mass sample (g)</t>
  </si>
  <si>
    <t>mass tungsten (g)</t>
  </si>
  <si>
    <t>C (%)</t>
  </si>
  <si>
    <t>H (%)</t>
  </si>
  <si>
    <t>N (%)</t>
  </si>
  <si>
    <t>S (%)</t>
  </si>
  <si>
    <t>CGP T0 1</t>
  </si>
  <si>
    <t>CGP T0 2</t>
  </si>
  <si>
    <t>CGP T0 3</t>
  </si>
  <si>
    <t>HHW 1</t>
  </si>
  <si>
    <t>HHW 2</t>
  </si>
  <si>
    <t>HHW 3</t>
  </si>
  <si>
    <t>CM 1</t>
  </si>
  <si>
    <t>CM 2</t>
  </si>
  <si>
    <t>CM 3</t>
  </si>
  <si>
    <t>Alkalinity</t>
  </si>
  <si>
    <t>pH</t>
  </si>
  <si>
    <t>Termo 1</t>
  </si>
  <si>
    <t>Termo 2</t>
  </si>
  <si>
    <t>Termo 3</t>
  </si>
  <si>
    <t>Meso 1</t>
  </si>
  <si>
    <t>Meso 2</t>
  </si>
  <si>
    <t>Meso 3</t>
  </si>
  <si>
    <t>NH4 (mg/L)</t>
  </si>
  <si>
    <t>TOTAL ALKALINITY</t>
  </si>
  <si>
    <t>N</t>
  </si>
  <si>
    <t>pH_1</t>
  </si>
  <si>
    <t>mg CaCO3/eq</t>
  </si>
  <si>
    <t>pH_2</t>
  </si>
  <si>
    <t>type</t>
  </si>
  <si>
    <t>Day</t>
  </si>
  <si>
    <t>start pH</t>
  </si>
  <si>
    <t>Sample weight 
(g)</t>
  </si>
  <si>
    <t>Acid volume_1 
(ml)</t>
  </si>
  <si>
    <t>Acid volume_2
(ml)</t>
  </si>
  <si>
    <t>TA</t>
  </si>
  <si>
    <t>PA</t>
  </si>
  <si>
    <t>IA</t>
  </si>
  <si>
    <t>IA:PA</t>
  </si>
  <si>
    <t>IA:TA</t>
  </si>
  <si>
    <t>VFA (mg/L)</t>
  </si>
  <si>
    <t>% S</t>
  </si>
  <si>
    <t>C</t>
  </si>
  <si>
    <t>cgp</t>
  </si>
  <si>
    <t>Svovl:</t>
  </si>
  <si>
    <t>X</t>
  </si>
  <si>
    <t>cm</t>
  </si>
  <si>
    <t>hhw</t>
  </si>
  <si>
    <t>t-D3cgp1</t>
  </si>
  <si>
    <t>t-d3cm1</t>
  </si>
  <si>
    <t>t-d3hhw1</t>
  </si>
  <si>
    <t>t-d3fg1</t>
  </si>
  <si>
    <t>m-d3cgp1</t>
  </si>
  <si>
    <t>m-d3cm1</t>
  </si>
  <si>
    <t>m-d3hhw1</t>
  </si>
  <si>
    <t>m-d3fg1</t>
  </si>
  <si>
    <t>t-d7cgp1</t>
  </si>
  <si>
    <t>t-d7cm1</t>
  </si>
  <si>
    <t>t-d7hhw1</t>
  </si>
  <si>
    <t>t-d7fg1</t>
  </si>
  <si>
    <t>m-d7cgp1</t>
  </si>
  <si>
    <t>m-d7cm1</t>
  </si>
  <si>
    <t>m-d7hhw1</t>
  </si>
  <si>
    <t>m-d7fg1</t>
  </si>
  <si>
    <t>t-d14cgp1</t>
  </si>
  <si>
    <t>t-d14cm1</t>
  </si>
  <si>
    <t>t-d14hhw1</t>
  </si>
  <si>
    <t>t-d14fg1</t>
  </si>
  <si>
    <t>m-d14cm1</t>
  </si>
  <si>
    <t>m-d14cgp1</t>
  </si>
  <si>
    <t>m-d14hhw1</t>
  </si>
  <si>
    <t>m-d14fg1</t>
  </si>
  <si>
    <t>t-d30cgp1</t>
  </si>
  <si>
    <t>t-d30cm1</t>
  </si>
  <si>
    <t>t-d30hhw1</t>
  </si>
  <si>
    <t>t-d30fg1</t>
  </si>
  <si>
    <t>m-d30cgp1</t>
  </si>
  <si>
    <t>m-d30cm1</t>
  </si>
  <si>
    <t>m-fgd301</t>
  </si>
  <si>
    <t>m-d30hhw1</t>
  </si>
  <si>
    <t>bd3 1</t>
  </si>
  <si>
    <t>bd7 1</t>
  </si>
  <si>
    <t>bd14 1</t>
  </si>
  <si>
    <t>bd30 1</t>
  </si>
  <si>
    <t>b24d30 1</t>
  </si>
  <si>
    <t>Total:</t>
  </si>
  <si>
    <t>%N</t>
  </si>
  <si>
    <t>%C</t>
  </si>
  <si>
    <t>NA</t>
  </si>
  <si>
    <t>T-CGP 01</t>
  </si>
  <si>
    <t>T-CGP 02</t>
  </si>
  <si>
    <t>T-CGP 03</t>
  </si>
  <si>
    <t>M-CGP 01</t>
  </si>
  <si>
    <t>M-CGP 02</t>
  </si>
  <si>
    <t>M-CGP 03</t>
  </si>
  <si>
    <t>T-CM 01</t>
  </si>
  <si>
    <t>T-CM 02</t>
  </si>
  <si>
    <t>T-CM 03</t>
  </si>
  <si>
    <t>M-CM 01</t>
  </si>
  <si>
    <t>M-CM 02</t>
  </si>
  <si>
    <t>M-CM 03</t>
  </si>
  <si>
    <t>T-HHW 01</t>
  </si>
  <si>
    <t>T-HHW 02</t>
  </si>
  <si>
    <t>T-HHW 03</t>
  </si>
  <si>
    <t>M-HHW 01</t>
  </si>
  <si>
    <t>M-HHW 02</t>
  </si>
  <si>
    <t>M-HHW 03</t>
  </si>
  <si>
    <t>T-FG 01</t>
  </si>
  <si>
    <t>T-FG 02</t>
  </si>
  <si>
    <t>T-FG 03</t>
  </si>
  <si>
    <t>M-FG 01</t>
  </si>
  <si>
    <t>M-FG 02</t>
  </si>
  <si>
    <t>M-FG 03</t>
  </si>
  <si>
    <t>FG 1</t>
  </si>
  <si>
    <t>FG 2</t>
  </si>
  <si>
    <t>FG 3</t>
  </si>
  <si>
    <t>Thermophilic</t>
  </si>
  <si>
    <t>Mesophilic</t>
  </si>
  <si>
    <t>mass.loss</t>
  </si>
  <si>
    <t>Bag + substrate after washing and drying (post experiment) (g)</t>
  </si>
  <si>
    <t>mass.dry</t>
  </si>
  <si>
    <t>mass.sub</t>
  </si>
  <si>
    <t>mass.in</t>
  </si>
  <si>
    <t>mass.bag</t>
  </si>
  <si>
    <t>days</t>
  </si>
  <si>
    <t>start.date</t>
  </si>
  <si>
    <t>end.date</t>
  </si>
  <si>
    <t>condition</t>
  </si>
  <si>
    <t>note</t>
  </si>
  <si>
    <t>Mass loss in g from bag</t>
  </si>
  <si>
    <t>Reactor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</si>
</sst>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2" x14ac:knownFonts="1">
    <font>
      <sz val="12"/>
      <color theme="1"/>
      <name val="Calibri"/>
      <family val="2"/>
      <scheme val="minor"/>
    </font>
    <font>
      <b/>
      <sz val="11"/>
      <name val="Verdana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7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Border="1"/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0" fontId="0" fillId="0" borderId="11" xfId="0" applyBorder="1"/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5" xfId="0" applyBorder="1"/>
    <xf numFmtId="0" fontId="0" fillId="0" borderId="12" xfId="0" applyFill="1" applyBorder="1"/>
    <xf numFmtId="0" fontId="0" fillId="0" borderId="6" xfId="0" applyFill="1" applyBorder="1"/>
    <xf numFmtId="0" fontId="0" fillId="0" borderId="6" xfId="0" applyBorder="1"/>
    <xf numFmtId="0" fontId="0" fillId="0" borderId="7" xfId="0" applyFill="1" applyBorder="1" applyAlignment="1">
      <alignment horizontal="center"/>
    </xf>
    <xf numFmtId="0" fontId="0" fillId="0" borderId="7" xfId="0" applyFill="1" applyBorder="1"/>
    <xf numFmtId="0" fontId="8" fillId="2" borderId="0" xfId="25" applyFont="1" applyFill="1"/>
    <xf numFmtId="0" fontId="7" fillId="0" borderId="0" xfId="25"/>
    <xf numFmtId="0" fontId="8" fillId="3" borderId="11" xfId="25" applyFont="1" applyFill="1" applyBorder="1" applyAlignment="1">
      <alignment horizontal="center" vertical="center"/>
    </xf>
    <xf numFmtId="0" fontId="8" fillId="3" borderId="22" xfId="25" applyFont="1" applyFill="1" applyBorder="1" applyAlignment="1">
      <alignment horizontal="center" vertical="center"/>
    </xf>
    <xf numFmtId="0" fontId="8" fillId="3" borderId="2" xfId="25" applyFont="1" applyFill="1" applyBorder="1" applyAlignment="1">
      <alignment horizontal="center" vertical="center"/>
    </xf>
    <xf numFmtId="0" fontId="8" fillId="4" borderId="22" xfId="25" applyFont="1" applyFill="1" applyBorder="1" applyAlignment="1">
      <alignment vertical="center"/>
    </xf>
    <xf numFmtId="0" fontId="8" fillId="4" borderId="2" xfId="25" applyFont="1" applyFill="1" applyBorder="1" applyAlignment="1">
      <alignment horizontal="center" vertical="center" wrapText="1"/>
    </xf>
    <xf numFmtId="0" fontId="8" fillId="4" borderId="22" xfId="25" applyFont="1" applyFill="1" applyBorder="1" applyAlignment="1">
      <alignment horizontal="center" vertical="center" wrapText="1"/>
    </xf>
    <xf numFmtId="0" fontId="8" fillId="4" borderId="0" xfId="25" applyFont="1" applyFill="1" applyBorder="1" applyAlignment="1">
      <alignment horizontal="center" vertical="center" wrapText="1"/>
    </xf>
    <xf numFmtId="0" fontId="8" fillId="5" borderId="22" xfId="25" applyFont="1" applyFill="1" applyBorder="1" applyAlignment="1">
      <alignment horizontal="center" vertical="center"/>
    </xf>
    <xf numFmtId="0" fontId="8" fillId="5" borderId="0" xfId="25" applyFont="1" applyFill="1" applyBorder="1" applyAlignment="1">
      <alignment horizontal="center" vertical="center"/>
    </xf>
    <xf numFmtId="14" fontId="7" fillId="0" borderId="24" xfId="0" applyNumberFormat="1" applyFont="1" applyFill="1" applyBorder="1"/>
    <xf numFmtId="0" fontId="0" fillId="0" borderId="24" xfId="0" applyFill="1" applyBorder="1"/>
    <xf numFmtId="2" fontId="0" fillId="0" borderId="25" xfId="0" applyNumberFormat="1" applyFill="1" applyBorder="1"/>
    <xf numFmtId="0" fontId="0" fillId="0" borderId="25" xfId="0" applyFill="1" applyBorder="1"/>
    <xf numFmtId="0" fontId="7" fillId="0" borderId="24" xfId="25" applyBorder="1"/>
    <xf numFmtId="0" fontId="7" fillId="0" borderId="25" xfId="25" applyBorder="1"/>
    <xf numFmtId="14" fontId="7" fillId="0" borderId="27" xfId="0" applyNumberFormat="1" applyFont="1" applyFill="1" applyBorder="1"/>
    <xf numFmtId="0" fontId="0" fillId="0" borderId="27" xfId="0" applyFill="1" applyBorder="1"/>
    <xf numFmtId="0" fontId="0" fillId="0" borderId="8" xfId="0" applyFill="1" applyBorder="1"/>
    <xf numFmtId="0" fontId="7" fillId="0" borderId="27" xfId="25" applyBorder="1"/>
    <xf numFmtId="0" fontId="7" fillId="0" borderId="8" xfId="25" applyBorder="1"/>
    <xf numFmtId="2" fontId="0" fillId="0" borderId="8" xfId="0" applyNumberFormat="1" applyFill="1" applyBorder="1"/>
    <xf numFmtId="165" fontId="0" fillId="0" borderId="27" xfId="0" applyNumberFormat="1" applyFill="1" applyBorder="1"/>
    <xf numFmtId="14" fontId="7" fillId="0" borderId="29" xfId="0" applyNumberFormat="1" applyFont="1" applyFill="1" applyBorder="1"/>
    <xf numFmtId="0" fontId="0" fillId="0" borderId="29" xfId="0" applyFill="1" applyBorder="1"/>
    <xf numFmtId="0" fontId="0" fillId="0" borderId="30" xfId="0" applyFill="1" applyBorder="1"/>
    <xf numFmtId="0" fontId="7" fillId="0" borderId="29" xfId="25" applyBorder="1"/>
    <xf numFmtId="0" fontId="7" fillId="0" borderId="30" xfId="25" applyBorder="1"/>
    <xf numFmtId="0" fontId="4" fillId="0" borderId="0" xfId="0" applyFont="1"/>
    <xf numFmtId="2" fontId="11" fillId="0" borderId="7" xfId="0" applyNumberFormat="1" applyFont="1" applyBorder="1" applyAlignment="1">
      <alignment horizontal="center"/>
    </xf>
    <xf numFmtId="2" fontId="11" fillId="0" borderId="9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7" fillId="0" borderId="16" xfId="25" applyBorder="1" applyAlignment="1">
      <alignment horizontal="center"/>
    </xf>
    <xf numFmtId="0" fontId="7" fillId="0" borderId="17" xfId="25" applyBorder="1" applyAlignment="1">
      <alignment horizontal="center"/>
    </xf>
    <xf numFmtId="0" fontId="7" fillId="0" borderId="18" xfId="25" applyBorder="1" applyAlignment="1">
      <alignment horizontal="center"/>
    </xf>
    <xf numFmtId="0" fontId="7" fillId="0" borderId="19" xfId="25" applyBorder="1" applyAlignment="1">
      <alignment horizontal="center"/>
    </xf>
    <xf numFmtId="0" fontId="7" fillId="0" borderId="20" xfId="25" applyBorder="1" applyAlignment="1">
      <alignment horizontal="center"/>
    </xf>
    <xf numFmtId="0" fontId="7" fillId="0" borderId="21" xfId="25" applyBorder="1" applyAlignment="1">
      <alignment horizontal="center"/>
    </xf>
    <xf numFmtId="14" fontId="0" fillId="0" borderId="23" xfId="0" applyNumberFormat="1" applyFill="1" applyBorder="1" applyAlignment="1">
      <alignment horizontal="center" vertical="center" wrapText="1"/>
    </xf>
    <xf numFmtId="14" fontId="0" fillId="0" borderId="26" xfId="0" applyNumberFormat="1" applyFill="1" applyBorder="1" applyAlignment="1">
      <alignment horizontal="center" vertical="center" wrapText="1"/>
    </xf>
    <xf numFmtId="14" fontId="0" fillId="0" borderId="28" xfId="0" applyNumberFormat="1" applyFill="1" applyBorder="1" applyAlignment="1">
      <alignment horizontal="center" vertical="center" wrapText="1"/>
    </xf>
    <xf numFmtId="0" fontId="7" fillId="0" borderId="25" xfId="25" applyBorder="1" applyAlignment="1">
      <alignment horizontal="center" vertical="center"/>
    </xf>
    <xf numFmtId="0" fontId="7" fillId="0" borderId="8" xfId="25" applyBorder="1" applyAlignment="1">
      <alignment horizontal="center" vertical="center"/>
    </xf>
    <xf numFmtId="0" fontId="7" fillId="0" borderId="30" xfId="25" applyBorder="1" applyAlignment="1">
      <alignment horizontal="center" vertical="center"/>
    </xf>
  </cellXfs>
  <cellStyles count="176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7" builtinId="9" hidden="1"/>
    <cellStyle name="Besøgt link" xfId="29" builtinId="9" hidden="1"/>
    <cellStyle name="Besøgt link" xfId="31" builtinId="9" hidden="1"/>
    <cellStyle name="Besøgt link" xfId="33" builtinId="9" hidden="1"/>
    <cellStyle name="Besøgt link" xfId="35" builtinId="9" hidden="1"/>
    <cellStyle name="Besøgt link" xfId="37" builtinId="9" hidden="1"/>
    <cellStyle name="Besøgt link" xfId="39" builtinId="9" hidden="1"/>
    <cellStyle name="Besøgt link" xfId="41" builtinId="9" hidden="1"/>
    <cellStyle name="Besøgt link" xfId="43" builtinId="9" hidden="1"/>
    <cellStyle name="Besøgt link" xfId="45" builtinId="9" hidden="1"/>
    <cellStyle name="Besøgt link" xfId="47" builtinId="9" hidden="1"/>
    <cellStyle name="Besøgt link" xfId="49" builtinId="9" hidden="1"/>
    <cellStyle name="Besøgt link" xfId="51" builtinId="9" hidden="1"/>
    <cellStyle name="Besøgt link" xfId="53" builtinId="9" hidden="1"/>
    <cellStyle name="Besøgt link" xfId="55" builtinId="9" hidden="1"/>
    <cellStyle name="Besøgt link" xfId="57" builtinId="9" hidden="1"/>
    <cellStyle name="Besøgt link" xfId="59" builtinId="9" hidden="1"/>
    <cellStyle name="Besøgt link" xfId="61" builtinId="9" hidden="1"/>
    <cellStyle name="Besøgt link" xfId="63" builtinId="9" hidden="1"/>
    <cellStyle name="Besøgt link" xfId="65" builtinId="9" hidden="1"/>
    <cellStyle name="Besøgt link" xfId="67" builtinId="9" hidden="1"/>
    <cellStyle name="Besøgt link" xfId="69" builtinId="9" hidden="1"/>
    <cellStyle name="Besøgt link" xfId="71" builtinId="9" hidden="1"/>
    <cellStyle name="Besøgt link" xfId="73" builtinId="9" hidden="1"/>
    <cellStyle name="Besøgt link" xfId="75" builtinId="9" hidden="1"/>
    <cellStyle name="Besøgt link" xfId="77" builtinId="9" hidden="1"/>
    <cellStyle name="Besøgt link" xfId="79" builtinId="9" hidden="1"/>
    <cellStyle name="Besøgt link" xfId="81" builtinId="9" hidden="1"/>
    <cellStyle name="Besøgt link" xfId="83" builtinId="9" hidden="1"/>
    <cellStyle name="Besøgt link" xfId="85" builtinId="9" hidden="1"/>
    <cellStyle name="Besøgt link" xfId="87" builtinId="9" hidden="1"/>
    <cellStyle name="Besøgt link" xfId="89" builtinId="9" hidden="1"/>
    <cellStyle name="Besøgt link" xfId="91" builtinId="9" hidden="1"/>
    <cellStyle name="Besøgt link" xfId="93" builtinId="9" hidden="1"/>
    <cellStyle name="Besøgt link" xfId="95" builtinId="9" hidden="1"/>
    <cellStyle name="Besøgt link" xfId="97" builtinId="9" hidden="1"/>
    <cellStyle name="Besøgt link" xfId="99" builtinId="9" hidden="1"/>
    <cellStyle name="Besøgt link" xfId="101" builtinId="9" hidden="1"/>
    <cellStyle name="Besøgt link" xfId="103" builtinId="9" hidden="1"/>
    <cellStyle name="Besøgt link" xfId="105" builtinId="9" hidden="1"/>
    <cellStyle name="Besøgt link" xfId="107" builtinId="9" hidden="1"/>
    <cellStyle name="Besøgt link" xfId="109" builtinId="9" hidden="1"/>
    <cellStyle name="Besøgt link" xfId="111" builtinId="9" hidden="1"/>
    <cellStyle name="Besøgt link" xfId="113" builtinId="9" hidden="1"/>
    <cellStyle name="Besøgt link" xfId="115" builtinId="9" hidden="1"/>
    <cellStyle name="Besøgt link" xfId="117" builtinId="9" hidden="1"/>
    <cellStyle name="Besøgt link" xfId="119" builtinId="9" hidden="1"/>
    <cellStyle name="Besøgt link" xfId="121" builtinId="9" hidden="1"/>
    <cellStyle name="Besøgt link" xfId="123" builtinId="9" hidden="1"/>
    <cellStyle name="Besøgt link" xfId="125" builtinId="9" hidden="1"/>
    <cellStyle name="Besøgt link" xfId="127" builtinId="9" hidden="1"/>
    <cellStyle name="Besøgt link" xfId="129" builtinId="9" hidden="1"/>
    <cellStyle name="Besøgt link" xfId="131" builtinId="9" hidden="1"/>
    <cellStyle name="Besøgt link" xfId="133" builtinId="9" hidden="1"/>
    <cellStyle name="Besøgt link" xfId="135" builtinId="9" hidden="1"/>
    <cellStyle name="Besøgt link" xfId="137" builtinId="9" hidden="1"/>
    <cellStyle name="Besøgt link" xfId="139" builtinId="9" hidden="1"/>
    <cellStyle name="Besøgt link" xfId="141" builtinId="9" hidden="1"/>
    <cellStyle name="Besøgt link" xfId="143" builtinId="9" hidden="1"/>
    <cellStyle name="Besøgt link" xfId="145" builtinId="9" hidden="1"/>
    <cellStyle name="Besøgt link" xfId="147" builtinId="9" hidden="1"/>
    <cellStyle name="Besøgt link" xfId="149" builtinId="9" hidden="1"/>
    <cellStyle name="Besøgt link" xfId="151" builtinId="9" hidden="1"/>
    <cellStyle name="Besøgt link" xfId="153" builtinId="9" hidden="1"/>
    <cellStyle name="Besøgt link" xfId="155" builtinId="9" hidden="1"/>
    <cellStyle name="Besøgt link" xfId="157" builtinId="9" hidden="1"/>
    <cellStyle name="Besøgt link" xfId="159" builtinId="9" hidden="1"/>
    <cellStyle name="Besøgt link" xfId="161" builtinId="9" hidden="1"/>
    <cellStyle name="Besøgt link" xfId="163" builtinId="9" hidden="1"/>
    <cellStyle name="Besøgt link" xfId="165" builtinId="9" hidden="1"/>
    <cellStyle name="Besøgt link" xfId="167" builtinId="9" hidden="1"/>
    <cellStyle name="Besøgt link" xfId="169" builtinId="9" hidden="1"/>
    <cellStyle name="Besøgt link" xfId="171" builtinId="9" hidden="1"/>
    <cellStyle name="Besøgt link" xfId="173" builtinId="9" hidden="1"/>
    <cellStyle name="Besøgt link" xfId="17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Normal" xfId="0" builtinId="0"/>
    <cellStyle name="Normal 15" xfId="2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4</xdr:col>
      <xdr:colOff>590826</xdr:colOff>
      <xdr:row>23</xdr:row>
      <xdr:rowOff>0</xdr:rowOff>
    </xdr:to>
    <xdr:pic>
      <xdr:nvPicPr>
        <xdr:cNvPr id="4" name="Billede 3" descr="Skærmbillede 2019-09-23 kl. 10.15.04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0"/>
          <a:ext cx="3892826" cy="3810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</xdr:row>
      <xdr:rowOff>38100</xdr:rowOff>
    </xdr:from>
    <xdr:to>
      <xdr:col>4</xdr:col>
      <xdr:colOff>419100</xdr:colOff>
      <xdr:row>21</xdr:row>
      <xdr:rowOff>63500</xdr:rowOff>
    </xdr:to>
    <xdr:sp macro="" textlink="">
      <xdr:nvSpPr>
        <xdr:cNvPr id="5" name="Tekstfelt 4"/>
        <xdr:cNvSpPr txBox="1"/>
      </xdr:nvSpPr>
      <xdr:spPr>
        <a:xfrm>
          <a:off x="2476500" y="3467100"/>
          <a:ext cx="12446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CGP 3</a:t>
          </a:r>
        </a:p>
        <a:p>
          <a:r>
            <a:rPr lang="da-DK" sz="1100"/>
            <a:t>CGP 2</a:t>
          </a:r>
        </a:p>
        <a:p>
          <a:r>
            <a:rPr lang="da-DK" sz="1100"/>
            <a:t>CGP 1</a:t>
          </a:r>
        </a:p>
      </xdr:txBody>
    </xdr:sp>
    <xdr:clientData/>
  </xdr:twoCellAnchor>
  <xdr:twoCellAnchor>
    <xdr:from>
      <xdr:col>3</xdr:col>
      <xdr:colOff>0</xdr:colOff>
      <xdr:row>14</xdr:row>
      <xdr:rowOff>88900</xdr:rowOff>
    </xdr:from>
    <xdr:to>
      <xdr:col>4</xdr:col>
      <xdr:colOff>419100</xdr:colOff>
      <xdr:row>17</xdr:row>
      <xdr:rowOff>114300</xdr:rowOff>
    </xdr:to>
    <xdr:sp macro="" textlink="">
      <xdr:nvSpPr>
        <xdr:cNvPr id="6" name="Tekstfelt 5"/>
        <xdr:cNvSpPr txBox="1"/>
      </xdr:nvSpPr>
      <xdr:spPr>
        <a:xfrm>
          <a:off x="2476500" y="2755900"/>
          <a:ext cx="12446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CM 3</a:t>
          </a:r>
        </a:p>
        <a:p>
          <a:r>
            <a:rPr lang="da-DK" sz="1100"/>
            <a:t>CM</a:t>
          </a:r>
          <a:r>
            <a:rPr lang="da-DK" sz="1100" baseline="0"/>
            <a:t> 2</a:t>
          </a:r>
        </a:p>
        <a:p>
          <a:r>
            <a:rPr lang="da-DK" sz="1100"/>
            <a:t>CM 1</a:t>
          </a:r>
        </a:p>
      </xdr:txBody>
    </xdr:sp>
    <xdr:clientData/>
  </xdr:twoCellAnchor>
  <xdr:twoCellAnchor>
    <xdr:from>
      <xdr:col>3</xdr:col>
      <xdr:colOff>0</xdr:colOff>
      <xdr:row>10</xdr:row>
      <xdr:rowOff>12700</xdr:rowOff>
    </xdr:from>
    <xdr:to>
      <xdr:col>4</xdr:col>
      <xdr:colOff>419100</xdr:colOff>
      <xdr:row>14</xdr:row>
      <xdr:rowOff>12700</xdr:rowOff>
    </xdr:to>
    <xdr:sp macro="" textlink="">
      <xdr:nvSpPr>
        <xdr:cNvPr id="7" name="Tekstfelt 6"/>
        <xdr:cNvSpPr txBox="1"/>
      </xdr:nvSpPr>
      <xdr:spPr>
        <a:xfrm>
          <a:off x="2476500" y="1917700"/>
          <a:ext cx="12446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HHW 3</a:t>
          </a:r>
        </a:p>
        <a:p>
          <a:r>
            <a:rPr lang="da-DK" sz="1100"/>
            <a:t>HHW 2</a:t>
          </a:r>
        </a:p>
        <a:p>
          <a:endParaRPr lang="da-DK" sz="1100"/>
        </a:p>
        <a:p>
          <a:r>
            <a:rPr lang="da-DK" sz="1100"/>
            <a:t>HHW 1</a:t>
          </a:r>
        </a:p>
      </xdr:txBody>
    </xdr:sp>
    <xdr:clientData/>
  </xdr:twoCellAnchor>
  <xdr:twoCellAnchor>
    <xdr:from>
      <xdr:col>3</xdr:col>
      <xdr:colOff>0</xdr:colOff>
      <xdr:row>6</xdr:row>
      <xdr:rowOff>50800</xdr:rowOff>
    </xdr:from>
    <xdr:to>
      <xdr:col>4</xdr:col>
      <xdr:colOff>419100</xdr:colOff>
      <xdr:row>9</xdr:row>
      <xdr:rowOff>139700</xdr:rowOff>
    </xdr:to>
    <xdr:sp macro="" textlink="">
      <xdr:nvSpPr>
        <xdr:cNvPr id="8" name="Tekstfelt 7"/>
        <xdr:cNvSpPr txBox="1"/>
      </xdr:nvSpPr>
      <xdr:spPr>
        <a:xfrm>
          <a:off x="2476500" y="1193800"/>
          <a:ext cx="1244600" cy="660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FG 3</a:t>
          </a:r>
        </a:p>
        <a:p>
          <a:r>
            <a:rPr lang="da-DK" sz="1100"/>
            <a:t>FG 2</a:t>
          </a:r>
        </a:p>
        <a:p>
          <a:r>
            <a:rPr lang="da-DK" sz="1100"/>
            <a:t>FG 1</a:t>
          </a:r>
        </a:p>
      </xdr:txBody>
    </xdr:sp>
    <xdr:clientData/>
  </xdr:twoCellAnchor>
  <xdr:twoCellAnchor>
    <xdr:from>
      <xdr:col>0</xdr:col>
      <xdr:colOff>228600</xdr:colOff>
      <xdr:row>4</xdr:row>
      <xdr:rowOff>50800</xdr:rowOff>
    </xdr:from>
    <xdr:to>
      <xdr:col>4</xdr:col>
      <xdr:colOff>76200</xdr:colOff>
      <xdr:row>4</xdr:row>
      <xdr:rowOff>134619</xdr:rowOff>
    </xdr:to>
    <xdr:sp macro="" textlink="">
      <xdr:nvSpPr>
        <xdr:cNvPr id="9" name="Tekstfelt 8"/>
        <xdr:cNvSpPr txBox="1"/>
      </xdr:nvSpPr>
      <xdr:spPr>
        <a:xfrm>
          <a:off x="228600" y="812800"/>
          <a:ext cx="3149600" cy="838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tabSelected="1" workbookViewId="0">
      <selection activeCell="I2" sqref="I2"/>
    </sheetView>
  </sheetViews>
  <sheetFormatPr baseColWidth="10" defaultRowHeight="15" x14ac:dyDescent="0"/>
  <cols>
    <col min="2" max="2" width="12.6640625" customWidth="1"/>
    <col min="3" max="3" width="12.5" customWidth="1"/>
    <col min="4" max="4" width="15.1640625" customWidth="1"/>
    <col min="5" max="5" width="12.1640625" customWidth="1"/>
    <col min="6" max="7" width="49.33203125" bestFit="1" customWidth="1"/>
    <col min="8" max="8" width="52" bestFit="1" customWidth="1"/>
    <col min="9" max="9" width="20.1640625" bestFit="1" customWidth="1"/>
    <col min="10" max="10" width="16.5" bestFit="1" customWidth="1"/>
  </cols>
  <sheetData>
    <row r="1" spans="1:14">
      <c r="A1" s="1" t="s">
        <v>8</v>
      </c>
    </row>
    <row r="2" spans="1:14">
      <c r="A2" s="2" t="s">
        <v>0</v>
      </c>
      <c r="B2">
        <v>1102019</v>
      </c>
      <c r="D2" t="s">
        <v>1</v>
      </c>
      <c r="E2" t="s">
        <v>2</v>
      </c>
    </row>
    <row r="3" spans="1:14">
      <c r="A3" s="3"/>
      <c r="B3" s="3"/>
      <c r="C3" s="3"/>
      <c r="D3" s="3"/>
      <c r="E3" s="4" t="s">
        <v>3</v>
      </c>
      <c r="F3" s="3" t="s">
        <v>4</v>
      </c>
      <c r="G3" s="3" t="s">
        <v>5</v>
      </c>
      <c r="H3" s="3" t="s">
        <v>138</v>
      </c>
      <c r="I3" s="5" t="s">
        <v>148</v>
      </c>
      <c r="J3" s="3" t="s">
        <v>149</v>
      </c>
      <c r="K3" s="3"/>
      <c r="L3" s="3"/>
      <c r="M3" s="3"/>
      <c r="N3" s="3"/>
    </row>
    <row r="4" spans="1:14">
      <c r="A4" s="58" t="s">
        <v>6</v>
      </c>
      <c r="B4" s="62" t="s">
        <v>143</v>
      </c>
      <c r="C4" s="58" t="s">
        <v>144</v>
      </c>
      <c r="D4" s="63" t="s">
        <v>145</v>
      </c>
      <c r="E4" s="59" t="s">
        <v>142</v>
      </c>
      <c r="F4" s="58" t="s">
        <v>141</v>
      </c>
      <c r="G4" s="60" t="s">
        <v>140</v>
      </c>
      <c r="H4" s="60" t="s">
        <v>139</v>
      </c>
      <c r="I4" s="7" t="s">
        <v>137</v>
      </c>
      <c r="J4" s="7" t="s">
        <v>146</v>
      </c>
      <c r="K4" s="58" t="s">
        <v>147</v>
      </c>
      <c r="L4" s="60" t="s">
        <v>105</v>
      </c>
      <c r="M4" s="60" t="s">
        <v>106</v>
      </c>
      <c r="N4" s="60" t="s">
        <v>60</v>
      </c>
    </row>
    <row r="5" spans="1:14">
      <c r="A5" s="9" t="s">
        <v>108</v>
      </c>
      <c r="B5" s="9">
        <v>0</v>
      </c>
      <c r="C5" s="9">
        <v>1102019</v>
      </c>
      <c r="D5" s="9">
        <f>C5</f>
        <v>1102019</v>
      </c>
      <c r="E5" s="9" t="s">
        <v>107</v>
      </c>
      <c r="F5" s="9" t="s">
        <v>107</v>
      </c>
      <c r="G5" s="9" t="s">
        <v>107</v>
      </c>
      <c r="H5" s="9" t="s">
        <v>107</v>
      </c>
      <c r="I5" s="9">
        <v>0</v>
      </c>
      <c r="J5" s="9" t="s">
        <v>135</v>
      </c>
      <c r="K5" s="9"/>
      <c r="L5" s="9"/>
      <c r="M5" s="9"/>
      <c r="N5" s="9"/>
    </row>
    <row r="6" spans="1:14">
      <c r="A6" s="9" t="s">
        <v>109</v>
      </c>
      <c r="B6" s="9">
        <v>0</v>
      </c>
      <c r="C6" s="9">
        <v>1102019</v>
      </c>
      <c r="D6" s="9">
        <f t="shared" ref="D6:D7" si="0">C6</f>
        <v>1102019</v>
      </c>
      <c r="E6" s="9" t="s">
        <v>107</v>
      </c>
      <c r="F6" s="9" t="s">
        <v>107</v>
      </c>
      <c r="G6" s="9" t="s">
        <v>107</v>
      </c>
      <c r="H6" s="9" t="s">
        <v>107</v>
      </c>
      <c r="I6" s="9">
        <v>0</v>
      </c>
      <c r="J6" s="9" t="str">
        <f>$J$8</f>
        <v>Thermophilic</v>
      </c>
      <c r="K6" s="9"/>
      <c r="L6" s="9"/>
      <c r="M6" s="9"/>
      <c r="N6" s="9"/>
    </row>
    <row r="7" spans="1:14">
      <c r="A7" s="9" t="s">
        <v>110</v>
      </c>
      <c r="B7" s="9">
        <v>0</v>
      </c>
      <c r="C7" s="9">
        <v>1102019</v>
      </c>
      <c r="D7" s="9">
        <f t="shared" si="0"/>
        <v>1102019</v>
      </c>
      <c r="E7" s="9" t="s">
        <v>107</v>
      </c>
      <c r="F7" s="9" t="s">
        <v>107</v>
      </c>
      <c r="G7" s="9" t="s">
        <v>107</v>
      </c>
      <c r="H7" s="9" t="s">
        <v>107</v>
      </c>
      <c r="I7" s="9">
        <v>0</v>
      </c>
      <c r="J7" s="9" t="str">
        <f>$J$8</f>
        <v>Thermophilic</v>
      </c>
      <c r="K7" s="9"/>
      <c r="L7" s="9"/>
      <c r="M7" s="9"/>
      <c r="N7" s="9"/>
    </row>
    <row r="8" spans="1:14">
      <c r="A8" s="9" t="s">
        <v>108</v>
      </c>
      <c r="B8" s="9">
        <v>3</v>
      </c>
      <c r="C8" s="12">
        <v>1102019</v>
      </c>
      <c r="D8" s="9">
        <v>4102019</v>
      </c>
      <c r="E8" s="12">
        <v>1.657</v>
      </c>
      <c r="F8" s="13">
        <v>26.658999999999999</v>
      </c>
      <c r="G8" s="10">
        <f>F8-E8</f>
        <v>25.001999999999999</v>
      </c>
      <c r="H8" s="9">
        <v>19.577999999999999</v>
      </c>
      <c r="I8" s="9">
        <f t="shared" ref="I8:I69" si="1">G8-H8</f>
        <v>5.4239999999999995</v>
      </c>
      <c r="J8" s="9" t="s">
        <v>135</v>
      </c>
      <c r="K8" s="12"/>
      <c r="L8" s="54">
        <v>3</v>
      </c>
      <c r="M8" s="54">
        <v>48.53</v>
      </c>
      <c r="N8" s="9"/>
    </row>
    <row r="9" spans="1:14">
      <c r="A9" s="9" t="s">
        <v>109</v>
      </c>
      <c r="B9" s="9">
        <v>3</v>
      </c>
      <c r="C9" s="12">
        <f t="shared" ref="C9:C19" si="2">$C$8</f>
        <v>1102019</v>
      </c>
      <c r="D9" s="9">
        <v>4102019</v>
      </c>
      <c r="E9" s="12">
        <v>1.655</v>
      </c>
      <c r="F9" s="13">
        <v>26.448</v>
      </c>
      <c r="G9" s="10">
        <f t="shared" ref="G9:G19" si="3">F9-E9</f>
        <v>24.792999999999999</v>
      </c>
      <c r="H9" s="9">
        <v>19.126999999999999</v>
      </c>
      <c r="I9" s="9">
        <f t="shared" si="1"/>
        <v>5.6660000000000004</v>
      </c>
      <c r="J9" s="9" t="str">
        <f t="shared" ref="J9:J19" si="4">$J$8</f>
        <v>Thermophilic</v>
      </c>
      <c r="K9" s="12"/>
      <c r="L9" s="54">
        <v>3.07</v>
      </c>
      <c r="M9" s="54">
        <v>48.55</v>
      </c>
      <c r="N9" s="9"/>
    </row>
    <row r="10" spans="1:14">
      <c r="A10" s="9" t="s">
        <v>110</v>
      </c>
      <c r="B10" s="9">
        <v>3</v>
      </c>
      <c r="C10" s="12">
        <f t="shared" si="2"/>
        <v>1102019</v>
      </c>
      <c r="D10" s="9">
        <f>D9</f>
        <v>4102019</v>
      </c>
      <c r="E10" s="12">
        <v>1.6719999999999999</v>
      </c>
      <c r="F10" s="13">
        <v>27.265999999999998</v>
      </c>
      <c r="G10" s="10">
        <f t="shared" si="3"/>
        <v>25.593999999999998</v>
      </c>
      <c r="H10" s="9">
        <v>20.280999999999999</v>
      </c>
      <c r="I10" s="9">
        <f t="shared" si="1"/>
        <v>5.3129999999999988</v>
      </c>
      <c r="J10" s="9" t="str">
        <f t="shared" si="4"/>
        <v>Thermophilic</v>
      </c>
      <c r="K10" s="12"/>
      <c r="L10" s="54">
        <v>2.54</v>
      </c>
      <c r="M10" s="54">
        <v>48.05</v>
      </c>
      <c r="N10" s="9"/>
    </row>
    <row r="11" spans="1:14">
      <c r="A11" s="9" t="s">
        <v>108</v>
      </c>
      <c r="B11" s="9">
        <v>7</v>
      </c>
      <c r="C11" s="12">
        <f t="shared" si="2"/>
        <v>1102019</v>
      </c>
      <c r="D11" s="9">
        <v>8102019</v>
      </c>
      <c r="E11" s="12">
        <v>1.7050000000000001</v>
      </c>
      <c r="F11" s="13">
        <v>26.890999999999998</v>
      </c>
      <c r="G11" s="10">
        <f t="shared" si="3"/>
        <v>25.186</v>
      </c>
      <c r="H11" s="9">
        <v>14.699</v>
      </c>
      <c r="I11" s="9">
        <f t="shared" si="1"/>
        <v>10.487</v>
      </c>
      <c r="J11" s="9" t="str">
        <f t="shared" si="4"/>
        <v>Thermophilic</v>
      </c>
      <c r="K11" s="12"/>
      <c r="L11" s="54">
        <v>3.13</v>
      </c>
      <c r="M11" s="54">
        <v>49.1</v>
      </c>
      <c r="N11" s="9"/>
    </row>
    <row r="12" spans="1:14">
      <c r="A12" s="9" t="s">
        <v>109</v>
      </c>
      <c r="B12" s="9">
        <v>7</v>
      </c>
      <c r="C12" s="12">
        <f t="shared" si="2"/>
        <v>1102019</v>
      </c>
      <c r="D12" s="9">
        <f>D11</f>
        <v>8102019</v>
      </c>
      <c r="E12" s="12">
        <v>1.6539999999999999</v>
      </c>
      <c r="F12" s="13">
        <v>26.654</v>
      </c>
      <c r="G12" s="10">
        <f t="shared" si="3"/>
        <v>25</v>
      </c>
      <c r="H12" s="9">
        <v>14.275</v>
      </c>
      <c r="I12" s="9">
        <f t="shared" si="1"/>
        <v>10.725</v>
      </c>
      <c r="J12" s="9" t="str">
        <f t="shared" si="4"/>
        <v>Thermophilic</v>
      </c>
      <c r="K12" s="12"/>
      <c r="L12" s="54">
        <v>3.31</v>
      </c>
      <c r="M12" s="54">
        <v>49.11</v>
      </c>
      <c r="N12" s="9"/>
    </row>
    <row r="13" spans="1:14">
      <c r="A13" s="9" t="s">
        <v>110</v>
      </c>
      <c r="B13" s="9">
        <v>7</v>
      </c>
      <c r="C13" s="12">
        <f t="shared" si="2"/>
        <v>1102019</v>
      </c>
      <c r="D13" s="9">
        <f>D12</f>
        <v>8102019</v>
      </c>
      <c r="E13" s="12">
        <v>1.7430000000000001</v>
      </c>
      <c r="F13" s="13">
        <v>26.221</v>
      </c>
      <c r="G13" s="10">
        <f t="shared" si="3"/>
        <v>24.478000000000002</v>
      </c>
      <c r="H13" s="9">
        <v>13.768000000000001</v>
      </c>
      <c r="I13" s="9">
        <f t="shared" si="1"/>
        <v>10.71</v>
      </c>
      <c r="J13" s="9" t="str">
        <f t="shared" si="4"/>
        <v>Thermophilic</v>
      </c>
      <c r="K13" s="12"/>
      <c r="L13" s="54">
        <v>2.97</v>
      </c>
      <c r="M13" s="54">
        <v>48.88</v>
      </c>
      <c r="N13" s="9"/>
    </row>
    <row r="14" spans="1:14">
      <c r="A14" s="9" t="s">
        <v>108</v>
      </c>
      <c r="B14" s="9">
        <v>14</v>
      </c>
      <c r="C14" s="12">
        <f t="shared" si="2"/>
        <v>1102019</v>
      </c>
      <c r="D14" s="9">
        <v>15102019</v>
      </c>
      <c r="E14" s="12">
        <v>1.6759999999999999</v>
      </c>
      <c r="F14" s="13">
        <v>26.187999999999999</v>
      </c>
      <c r="G14" s="10">
        <f t="shared" si="3"/>
        <v>24.512</v>
      </c>
      <c r="H14" s="9">
        <v>10.996</v>
      </c>
      <c r="I14" s="9">
        <f t="shared" si="1"/>
        <v>13.516</v>
      </c>
      <c r="J14" s="9" t="str">
        <f t="shared" si="4"/>
        <v>Thermophilic</v>
      </c>
      <c r="K14" s="12"/>
      <c r="L14" s="54">
        <v>2.4500000000000002</v>
      </c>
      <c r="M14" s="54">
        <v>48.87</v>
      </c>
      <c r="N14" s="9"/>
    </row>
    <row r="15" spans="1:14">
      <c r="A15" s="9" t="s">
        <v>109</v>
      </c>
      <c r="B15" s="9">
        <v>14</v>
      </c>
      <c r="C15" s="12">
        <f t="shared" si="2"/>
        <v>1102019</v>
      </c>
      <c r="D15" s="9">
        <f>D14</f>
        <v>15102019</v>
      </c>
      <c r="E15" s="12">
        <v>1.7130000000000001</v>
      </c>
      <c r="F15" s="13">
        <v>26.773</v>
      </c>
      <c r="G15" s="10">
        <f t="shared" si="3"/>
        <v>25.06</v>
      </c>
      <c r="H15" s="9">
        <v>11.647</v>
      </c>
      <c r="I15" s="9">
        <f t="shared" si="1"/>
        <v>13.412999999999998</v>
      </c>
      <c r="J15" s="9" t="str">
        <f t="shared" si="4"/>
        <v>Thermophilic</v>
      </c>
      <c r="K15" s="12"/>
      <c r="L15" s="54">
        <v>2.7</v>
      </c>
      <c r="M15" s="54">
        <v>48.53</v>
      </c>
      <c r="N15" s="9"/>
    </row>
    <row r="16" spans="1:14">
      <c r="A16" s="9" t="s">
        <v>110</v>
      </c>
      <c r="B16" s="9">
        <v>14</v>
      </c>
      <c r="C16" s="12">
        <f t="shared" si="2"/>
        <v>1102019</v>
      </c>
      <c r="D16" s="9">
        <f>D15</f>
        <v>15102019</v>
      </c>
      <c r="E16" s="12">
        <v>1.7110000000000001</v>
      </c>
      <c r="F16" s="13">
        <v>26.516999999999999</v>
      </c>
      <c r="G16" s="10">
        <f t="shared" si="3"/>
        <v>24.806000000000001</v>
      </c>
      <c r="H16" s="9">
        <v>11.772</v>
      </c>
      <c r="I16" s="9">
        <f t="shared" si="1"/>
        <v>13.034000000000001</v>
      </c>
      <c r="J16" s="9" t="str">
        <f t="shared" si="4"/>
        <v>Thermophilic</v>
      </c>
      <c r="K16" s="12"/>
      <c r="L16" s="54">
        <v>2.64</v>
      </c>
      <c r="M16" s="54">
        <v>49.14</v>
      </c>
      <c r="N16" s="9"/>
    </row>
    <row r="17" spans="1:14">
      <c r="A17" s="9" t="s">
        <v>108</v>
      </c>
      <c r="B17" s="9">
        <v>30</v>
      </c>
      <c r="C17" s="12">
        <f t="shared" si="2"/>
        <v>1102019</v>
      </c>
      <c r="D17" s="9">
        <v>31102019</v>
      </c>
      <c r="E17" s="12">
        <v>1.716</v>
      </c>
      <c r="F17" s="13">
        <v>26.463000000000001</v>
      </c>
      <c r="G17" s="10">
        <f t="shared" si="3"/>
        <v>24.747</v>
      </c>
      <c r="H17" s="9" t="s">
        <v>107</v>
      </c>
      <c r="I17" s="9" t="s">
        <v>107</v>
      </c>
      <c r="J17" s="9" t="str">
        <f t="shared" si="4"/>
        <v>Thermophilic</v>
      </c>
      <c r="K17" s="12"/>
      <c r="L17" s="9" t="s">
        <v>107</v>
      </c>
      <c r="M17" s="9" t="s">
        <v>107</v>
      </c>
      <c r="N17" s="9"/>
    </row>
    <row r="18" spans="1:14">
      <c r="A18" s="9" t="s">
        <v>109</v>
      </c>
      <c r="B18" s="9">
        <v>30</v>
      </c>
      <c r="C18" s="12">
        <f t="shared" si="2"/>
        <v>1102019</v>
      </c>
      <c r="D18" s="9">
        <f>D17</f>
        <v>31102019</v>
      </c>
      <c r="E18" s="9">
        <v>1.7210000000000001</v>
      </c>
      <c r="F18" s="10">
        <v>26.224</v>
      </c>
      <c r="G18" s="10">
        <f t="shared" si="3"/>
        <v>24.503</v>
      </c>
      <c r="H18" s="9" t="s">
        <v>107</v>
      </c>
      <c r="I18" s="9" t="s">
        <v>107</v>
      </c>
      <c r="J18" s="9" t="str">
        <f t="shared" si="4"/>
        <v>Thermophilic</v>
      </c>
      <c r="K18" s="9"/>
      <c r="L18" s="9" t="s">
        <v>107</v>
      </c>
      <c r="M18" s="9" t="s">
        <v>107</v>
      </c>
      <c r="N18" s="9"/>
    </row>
    <row r="19" spans="1:14">
      <c r="A19" s="9" t="s">
        <v>110</v>
      </c>
      <c r="B19" s="9">
        <v>30</v>
      </c>
      <c r="C19" s="12">
        <f t="shared" si="2"/>
        <v>1102019</v>
      </c>
      <c r="D19" s="9">
        <f>D18</f>
        <v>31102019</v>
      </c>
      <c r="E19" s="9">
        <v>1.677</v>
      </c>
      <c r="F19" s="10">
        <v>26.954999999999998</v>
      </c>
      <c r="G19" s="10">
        <f t="shared" si="3"/>
        <v>25.277999999999999</v>
      </c>
      <c r="H19" s="9">
        <v>11.388</v>
      </c>
      <c r="I19" s="9">
        <f t="shared" si="1"/>
        <v>13.889999999999999</v>
      </c>
      <c r="J19" s="9" t="str">
        <f t="shared" si="4"/>
        <v>Thermophilic</v>
      </c>
      <c r="K19" s="9"/>
      <c r="L19" s="54">
        <v>2.79</v>
      </c>
      <c r="M19" s="54">
        <v>48.97</v>
      </c>
      <c r="N19" s="9"/>
    </row>
    <row r="20" spans="1:14">
      <c r="A20" s="9" t="s">
        <v>111</v>
      </c>
      <c r="B20" s="9">
        <v>0</v>
      </c>
      <c r="C20" s="9">
        <v>1102019</v>
      </c>
      <c r="D20" s="9">
        <f>C20</f>
        <v>1102019</v>
      </c>
      <c r="E20" s="9" t="s">
        <v>107</v>
      </c>
      <c r="F20" s="9" t="s">
        <v>107</v>
      </c>
      <c r="G20" s="9" t="s">
        <v>107</v>
      </c>
      <c r="H20" s="9" t="s">
        <v>107</v>
      </c>
      <c r="I20" s="9">
        <v>0</v>
      </c>
      <c r="J20" s="9" t="s">
        <v>136</v>
      </c>
      <c r="K20" s="9"/>
      <c r="L20" s="9"/>
      <c r="M20" s="9"/>
      <c r="N20" s="9"/>
    </row>
    <row r="21" spans="1:14">
      <c r="A21" s="9" t="s">
        <v>112</v>
      </c>
      <c r="B21" s="9">
        <v>0</v>
      </c>
      <c r="C21" s="9">
        <v>1102019</v>
      </c>
      <c r="D21" s="9">
        <f t="shared" ref="D21:D22" si="5">C21</f>
        <v>1102019</v>
      </c>
      <c r="E21" s="9" t="s">
        <v>107</v>
      </c>
      <c r="F21" s="9" t="s">
        <v>107</v>
      </c>
      <c r="G21" s="9" t="s">
        <v>107</v>
      </c>
      <c r="H21" s="9" t="s">
        <v>107</v>
      </c>
      <c r="I21" s="9">
        <v>0</v>
      </c>
      <c r="J21" s="9" t="str">
        <f>$J$23</f>
        <v>Mesophilic</v>
      </c>
      <c r="K21" s="9"/>
      <c r="L21" s="9"/>
      <c r="M21" s="9"/>
      <c r="N21" s="9"/>
    </row>
    <row r="22" spans="1:14">
      <c r="A22" s="9" t="s">
        <v>113</v>
      </c>
      <c r="B22" s="9">
        <v>0</v>
      </c>
      <c r="C22" s="9">
        <v>1102019</v>
      </c>
      <c r="D22" s="9">
        <f t="shared" si="5"/>
        <v>1102019</v>
      </c>
      <c r="E22" s="9" t="s">
        <v>107</v>
      </c>
      <c r="F22" s="9" t="s">
        <v>107</v>
      </c>
      <c r="G22" s="9" t="s">
        <v>107</v>
      </c>
      <c r="H22" s="9" t="s">
        <v>107</v>
      </c>
      <c r="I22" s="9">
        <v>0</v>
      </c>
      <c r="J22" s="9" t="str">
        <f>$J$23</f>
        <v>Mesophilic</v>
      </c>
      <c r="K22" s="9"/>
      <c r="L22" s="9"/>
      <c r="M22" s="9"/>
      <c r="N22" s="9"/>
    </row>
    <row r="23" spans="1:14">
      <c r="A23" s="11" t="s">
        <v>111</v>
      </c>
      <c r="B23" s="9">
        <v>3</v>
      </c>
      <c r="C23" s="12">
        <f t="shared" ref="C23:C34" si="6">$C$8</f>
        <v>1102019</v>
      </c>
      <c r="D23" s="9">
        <v>4102019</v>
      </c>
      <c r="E23" s="9">
        <v>1.7270000000000001</v>
      </c>
      <c r="F23" s="9">
        <v>27.013999999999999</v>
      </c>
      <c r="G23" s="10">
        <f t="shared" ref="G23:G34" si="7">F23-E23</f>
        <v>25.286999999999999</v>
      </c>
      <c r="H23" s="9">
        <v>24.585999999999999</v>
      </c>
      <c r="I23" s="9">
        <f t="shared" si="1"/>
        <v>0.70100000000000051</v>
      </c>
      <c r="J23" s="9" t="s">
        <v>136</v>
      </c>
      <c r="K23" s="9"/>
      <c r="L23" s="54">
        <v>2.4900000000000002</v>
      </c>
      <c r="M23" s="54">
        <v>47.42</v>
      </c>
      <c r="N23" s="9"/>
    </row>
    <row r="24" spans="1:14">
      <c r="A24" s="11" t="s">
        <v>112</v>
      </c>
      <c r="B24" s="9">
        <v>3</v>
      </c>
      <c r="C24" s="12">
        <f t="shared" si="6"/>
        <v>1102019</v>
      </c>
      <c r="D24" s="9">
        <v>4102019</v>
      </c>
      <c r="E24" s="9">
        <v>1.6859999999999999</v>
      </c>
      <c r="F24" s="9">
        <v>26.327000000000002</v>
      </c>
      <c r="G24" s="10">
        <f t="shared" si="7"/>
        <v>24.641000000000002</v>
      </c>
      <c r="H24" s="9">
        <v>24.077999999999999</v>
      </c>
      <c r="I24" s="9">
        <f t="shared" si="1"/>
        <v>0.56300000000000239</v>
      </c>
      <c r="J24" s="9" t="str">
        <f t="shared" ref="J24:J34" si="8">$J$23</f>
        <v>Mesophilic</v>
      </c>
      <c r="K24" s="9"/>
      <c r="L24" s="54">
        <v>2.88</v>
      </c>
      <c r="M24" s="54">
        <v>47.55</v>
      </c>
      <c r="N24" s="9"/>
    </row>
    <row r="25" spans="1:14">
      <c r="A25" s="11" t="s">
        <v>113</v>
      </c>
      <c r="B25" s="9">
        <v>3</v>
      </c>
      <c r="C25" s="12">
        <f t="shared" si="6"/>
        <v>1102019</v>
      </c>
      <c r="D25" s="9">
        <f>D24</f>
        <v>4102019</v>
      </c>
      <c r="E25" s="9">
        <v>1.7330000000000001</v>
      </c>
      <c r="F25" s="9">
        <v>26.516999999999999</v>
      </c>
      <c r="G25" s="10">
        <f t="shared" si="7"/>
        <v>24.783999999999999</v>
      </c>
      <c r="H25" s="11">
        <v>24.969000000000001</v>
      </c>
      <c r="I25" s="9">
        <f t="shared" si="1"/>
        <v>-0.18500000000000227</v>
      </c>
      <c r="J25" s="9" t="str">
        <f t="shared" si="8"/>
        <v>Mesophilic</v>
      </c>
      <c r="K25" s="9"/>
      <c r="L25" s="54">
        <v>2.64</v>
      </c>
      <c r="M25" s="54">
        <v>47.4</v>
      </c>
      <c r="N25" s="9"/>
    </row>
    <row r="26" spans="1:14">
      <c r="A26" s="11" t="s">
        <v>111</v>
      </c>
      <c r="B26" s="9">
        <v>7</v>
      </c>
      <c r="C26" s="12">
        <f t="shared" si="6"/>
        <v>1102019</v>
      </c>
      <c r="D26" s="9">
        <v>8102019</v>
      </c>
      <c r="E26" s="9">
        <v>1.732</v>
      </c>
      <c r="F26" s="9">
        <v>26.280999999999999</v>
      </c>
      <c r="G26" s="10">
        <f t="shared" si="7"/>
        <v>24.548999999999999</v>
      </c>
      <c r="H26" s="9">
        <v>19.125</v>
      </c>
      <c r="I26" s="9">
        <f t="shared" si="1"/>
        <v>5.4239999999999995</v>
      </c>
      <c r="J26" s="9" t="str">
        <f t="shared" si="8"/>
        <v>Mesophilic</v>
      </c>
      <c r="K26" s="9"/>
      <c r="L26" s="54">
        <v>2.9</v>
      </c>
      <c r="M26" s="54">
        <v>48.39</v>
      </c>
      <c r="N26" s="9"/>
    </row>
    <row r="27" spans="1:14">
      <c r="A27" s="11" t="s">
        <v>112</v>
      </c>
      <c r="B27" s="9">
        <v>7</v>
      </c>
      <c r="C27" s="12">
        <f t="shared" si="6"/>
        <v>1102019</v>
      </c>
      <c r="D27" s="9">
        <f>D26</f>
        <v>8102019</v>
      </c>
      <c r="E27" s="9">
        <v>1.679</v>
      </c>
      <c r="F27" s="9">
        <v>26.071000000000002</v>
      </c>
      <c r="G27" s="10">
        <f t="shared" si="7"/>
        <v>24.392000000000003</v>
      </c>
      <c r="H27" s="9">
        <v>18.55</v>
      </c>
      <c r="I27" s="9">
        <f t="shared" si="1"/>
        <v>5.8420000000000023</v>
      </c>
      <c r="J27" s="9" t="str">
        <f t="shared" si="8"/>
        <v>Mesophilic</v>
      </c>
      <c r="K27" s="9"/>
      <c r="L27" s="54">
        <v>2.6</v>
      </c>
      <c r="M27" s="54">
        <v>48.23</v>
      </c>
      <c r="N27" s="9"/>
    </row>
    <row r="28" spans="1:14">
      <c r="A28" s="11" t="s">
        <v>113</v>
      </c>
      <c r="B28" s="9">
        <v>7</v>
      </c>
      <c r="C28" s="12">
        <f t="shared" si="6"/>
        <v>1102019</v>
      </c>
      <c r="D28" s="9">
        <f>D27</f>
        <v>8102019</v>
      </c>
      <c r="E28" s="9">
        <v>1.7330000000000001</v>
      </c>
      <c r="F28" s="9">
        <v>26.163</v>
      </c>
      <c r="G28" s="10">
        <f t="shared" si="7"/>
        <v>24.43</v>
      </c>
      <c r="H28" s="9">
        <v>19.491</v>
      </c>
      <c r="I28" s="9">
        <f t="shared" si="1"/>
        <v>4.9390000000000001</v>
      </c>
      <c r="J28" s="9" t="str">
        <f t="shared" si="8"/>
        <v>Mesophilic</v>
      </c>
      <c r="K28" s="9"/>
      <c r="L28" s="54">
        <v>2.7</v>
      </c>
      <c r="M28" s="54">
        <v>47.94</v>
      </c>
      <c r="N28" s="9"/>
    </row>
    <row r="29" spans="1:14">
      <c r="A29" s="11" t="s">
        <v>111</v>
      </c>
      <c r="B29" s="9">
        <v>14</v>
      </c>
      <c r="C29" s="12">
        <f t="shared" si="6"/>
        <v>1102019</v>
      </c>
      <c r="D29" s="9">
        <v>15102019</v>
      </c>
      <c r="E29" s="9">
        <v>1.6830000000000001</v>
      </c>
      <c r="F29" s="9">
        <v>26.434000000000001</v>
      </c>
      <c r="G29" s="10">
        <f t="shared" si="7"/>
        <v>24.751000000000001</v>
      </c>
      <c r="H29" s="9">
        <v>15.176</v>
      </c>
      <c r="I29" s="9">
        <f t="shared" si="1"/>
        <v>9.5750000000000011</v>
      </c>
      <c r="J29" s="9" t="str">
        <f t="shared" si="8"/>
        <v>Mesophilic</v>
      </c>
      <c r="K29" s="9"/>
      <c r="L29" s="54">
        <v>3.01</v>
      </c>
      <c r="M29" s="54">
        <v>49.08</v>
      </c>
      <c r="N29" s="9"/>
    </row>
    <row r="30" spans="1:14">
      <c r="A30" s="11" t="s">
        <v>112</v>
      </c>
      <c r="B30" s="9">
        <v>14</v>
      </c>
      <c r="C30" s="12">
        <f t="shared" si="6"/>
        <v>1102019</v>
      </c>
      <c r="D30" s="9">
        <f>D29</f>
        <v>15102019</v>
      </c>
      <c r="E30" s="9">
        <v>1.7250000000000001</v>
      </c>
      <c r="F30" s="9">
        <v>26.722999999999999</v>
      </c>
      <c r="G30" s="10">
        <f t="shared" si="7"/>
        <v>24.997999999999998</v>
      </c>
      <c r="H30" s="9">
        <v>15.683999999999999</v>
      </c>
      <c r="I30" s="9">
        <f t="shared" si="1"/>
        <v>9.3139999999999983</v>
      </c>
      <c r="J30" s="9" t="str">
        <f t="shared" si="8"/>
        <v>Mesophilic</v>
      </c>
      <c r="K30" s="9"/>
      <c r="L30" s="54">
        <v>2.83</v>
      </c>
      <c r="M30" s="54">
        <v>48.7</v>
      </c>
      <c r="N30" s="9"/>
    </row>
    <row r="31" spans="1:14">
      <c r="A31" s="11" t="s">
        <v>113</v>
      </c>
      <c r="B31" s="9">
        <v>14</v>
      </c>
      <c r="C31" s="12">
        <f t="shared" si="6"/>
        <v>1102019</v>
      </c>
      <c r="D31" s="9">
        <f>D30</f>
        <v>15102019</v>
      </c>
      <c r="E31" s="9">
        <v>1.7230000000000001</v>
      </c>
      <c r="F31" s="9">
        <v>26.693000000000001</v>
      </c>
      <c r="G31" s="10">
        <f t="shared" si="7"/>
        <v>24.970000000000002</v>
      </c>
      <c r="H31" s="9">
        <v>15.436</v>
      </c>
      <c r="I31" s="9">
        <f t="shared" si="1"/>
        <v>9.5340000000000025</v>
      </c>
      <c r="J31" s="9" t="str">
        <f t="shared" si="8"/>
        <v>Mesophilic</v>
      </c>
      <c r="K31" s="9"/>
      <c r="L31" s="54">
        <v>2.8</v>
      </c>
      <c r="M31" s="54">
        <v>49.35</v>
      </c>
      <c r="N31" s="9"/>
    </row>
    <row r="32" spans="1:14">
      <c r="A32" s="11" t="s">
        <v>111</v>
      </c>
      <c r="B32" s="9">
        <v>30</v>
      </c>
      <c r="C32" s="12">
        <f t="shared" si="6"/>
        <v>1102019</v>
      </c>
      <c r="D32" s="9">
        <v>31102019</v>
      </c>
      <c r="E32" s="11">
        <v>1.657</v>
      </c>
      <c r="F32" s="9">
        <v>26.193999999999999</v>
      </c>
      <c r="G32" s="10">
        <f t="shared" si="7"/>
        <v>24.536999999999999</v>
      </c>
      <c r="H32" s="9">
        <v>12.917</v>
      </c>
      <c r="I32" s="9">
        <f t="shared" si="1"/>
        <v>11.62</v>
      </c>
      <c r="J32" s="9" t="str">
        <f t="shared" si="8"/>
        <v>Mesophilic</v>
      </c>
      <c r="K32" s="9"/>
      <c r="L32" s="54">
        <v>3.29</v>
      </c>
      <c r="M32" s="54">
        <v>48.53</v>
      </c>
      <c r="N32" s="9"/>
    </row>
    <row r="33" spans="1:14">
      <c r="A33" s="11" t="s">
        <v>112</v>
      </c>
      <c r="B33" s="9">
        <v>30</v>
      </c>
      <c r="C33" s="12">
        <f t="shared" si="6"/>
        <v>1102019</v>
      </c>
      <c r="D33" s="9">
        <f>D32</f>
        <v>31102019</v>
      </c>
      <c r="E33" s="9">
        <v>1.7230000000000001</v>
      </c>
      <c r="F33" s="9">
        <v>27.356000000000002</v>
      </c>
      <c r="G33" s="10">
        <f t="shared" si="7"/>
        <v>25.633000000000003</v>
      </c>
      <c r="H33" s="11">
        <v>13.257</v>
      </c>
      <c r="I33" s="9">
        <f t="shared" si="1"/>
        <v>12.376000000000003</v>
      </c>
      <c r="J33" s="9" t="str">
        <f t="shared" si="8"/>
        <v>Mesophilic</v>
      </c>
      <c r="K33" s="9"/>
      <c r="L33" s="54">
        <v>3.44</v>
      </c>
      <c r="M33" s="54">
        <v>49.47</v>
      </c>
      <c r="N33" s="9"/>
    </row>
    <row r="34" spans="1:14">
      <c r="A34" s="11" t="s">
        <v>113</v>
      </c>
      <c r="B34" s="9">
        <v>30</v>
      </c>
      <c r="C34" s="12">
        <f t="shared" si="6"/>
        <v>1102019</v>
      </c>
      <c r="D34" s="9">
        <f>D33</f>
        <v>31102019</v>
      </c>
      <c r="E34" s="11">
        <v>1.712</v>
      </c>
      <c r="F34" s="9">
        <v>26.613</v>
      </c>
      <c r="G34" s="10">
        <f t="shared" si="7"/>
        <v>24.901</v>
      </c>
      <c r="H34" s="9" t="s">
        <v>107</v>
      </c>
      <c r="I34" s="9" t="s">
        <v>107</v>
      </c>
      <c r="J34" s="9" t="str">
        <f t="shared" si="8"/>
        <v>Mesophilic</v>
      </c>
      <c r="K34" s="9"/>
      <c r="L34" s="9" t="s">
        <v>107</v>
      </c>
      <c r="M34" s="9" t="s">
        <v>107</v>
      </c>
      <c r="N34" s="9"/>
    </row>
    <row r="35" spans="1:14">
      <c r="A35" s="61" t="s">
        <v>114</v>
      </c>
      <c r="B35" s="9">
        <v>0</v>
      </c>
      <c r="C35" s="9">
        <v>1102019</v>
      </c>
      <c r="D35" s="9">
        <f>C35</f>
        <v>1102019</v>
      </c>
      <c r="E35" s="9" t="s">
        <v>107</v>
      </c>
      <c r="F35" s="9" t="s">
        <v>107</v>
      </c>
      <c r="G35" s="9" t="s">
        <v>107</v>
      </c>
      <c r="H35" s="9" t="s">
        <v>107</v>
      </c>
      <c r="I35" s="9">
        <v>0</v>
      </c>
      <c r="J35" s="9" t="s">
        <v>135</v>
      </c>
      <c r="K35" s="9"/>
      <c r="L35" s="9"/>
      <c r="M35" s="9"/>
      <c r="N35" s="9"/>
    </row>
    <row r="36" spans="1:14">
      <c r="A36" s="61" t="s">
        <v>115</v>
      </c>
      <c r="B36" s="9">
        <v>0</v>
      </c>
      <c r="C36" s="9">
        <v>1102019</v>
      </c>
      <c r="D36" s="9">
        <f t="shared" ref="D36:D37" si="9">C36</f>
        <v>1102019</v>
      </c>
      <c r="E36" s="9" t="s">
        <v>107</v>
      </c>
      <c r="F36" s="9" t="s">
        <v>107</v>
      </c>
      <c r="G36" s="9" t="s">
        <v>107</v>
      </c>
      <c r="H36" s="9" t="s">
        <v>107</v>
      </c>
      <c r="I36" s="9">
        <v>0</v>
      </c>
      <c r="J36" s="9" t="str">
        <f>$J$8</f>
        <v>Thermophilic</v>
      </c>
      <c r="K36" s="9"/>
      <c r="L36" s="9"/>
      <c r="M36" s="9"/>
      <c r="N36" s="9"/>
    </row>
    <row r="37" spans="1:14">
      <c r="A37" s="61" t="s">
        <v>116</v>
      </c>
      <c r="B37" s="9">
        <v>0</v>
      </c>
      <c r="C37" s="9">
        <v>1102019</v>
      </c>
      <c r="D37" s="9">
        <f t="shared" si="9"/>
        <v>1102019</v>
      </c>
      <c r="E37" s="9" t="s">
        <v>107</v>
      </c>
      <c r="F37" s="9" t="s">
        <v>107</v>
      </c>
      <c r="G37" s="9" t="s">
        <v>107</v>
      </c>
      <c r="H37" s="9" t="s">
        <v>107</v>
      </c>
      <c r="I37" s="9">
        <v>0</v>
      </c>
      <c r="J37" s="9" t="str">
        <f>$J$8</f>
        <v>Thermophilic</v>
      </c>
      <c r="K37" s="9"/>
      <c r="L37" s="9"/>
      <c r="M37" s="9"/>
      <c r="N37" s="9"/>
    </row>
    <row r="38" spans="1:14">
      <c r="A38" s="11" t="s">
        <v>114</v>
      </c>
      <c r="B38" s="9">
        <v>3</v>
      </c>
      <c r="C38" s="12">
        <f t="shared" ref="C38:C49" si="10">$C$8</f>
        <v>1102019</v>
      </c>
      <c r="D38" s="9">
        <v>4102019</v>
      </c>
      <c r="E38" s="9">
        <v>1.651</v>
      </c>
      <c r="F38" s="9">
        <v>25.812000000000001</v>
      </c>
      <c r="G38" s="10">
        <f t="shared" ref="G38:G49" si="11">F38-E38</f>
        <v>24.161000000000001</v>
      </c>
      <c r="H38" s="9">
        <v>18.852</v>
      </c>
      <c r="I38" s="9">
        <f t="shared" si="1"/>
        <v>5.3090000000000011</v>
      </c>
      <c r="J38" s="9" t="s">
        <v>135</v>
      </c>
      <c r="K38" s="9"/>
      <c r="L38" s="54">
        <v>3</v>
      </c>
      <c r="M38" s="54">
        <v>47.13</v>
      </c>
      <c r="N38" s="9"/>
    </row>
    <row r="39" spans="1:14">
      <c r="A39" s="11" t="s">
        <v>115</v>
      </c>
      <c r="B39" s="9">
        <v>3</v>
      </c>
      <c r="C39" s="12">
        <f t="shared" si="10"/>
        <v>1102019</v>
      </c>
      <c r="D39" s="9">
        <v>4102019</v>
      </c>
      <c r="E39" s="9">
        <v>1.718</v>
      </c>
      <c r="F39" s="9">
        <v>26.686</v>
      </c>
      <c r="G39" s="10">
        <f t="shared" si="11"/>
        <v>24.968</v>
      </c>
      <c r="H39" s="9">
        <v>19.434999999999999</v>
      </c>
      <c r="I39" s="9">
        <f t="shared" si="1"/>
        <v>5.5330000000000013</v>
      </c>
      <c r="J39" s="9" t="str">
        <f t="shared" ref="J39:J49" si="12">$J$8</f>
        <v>Thermophilic</v>
      </c>
      <c r="K39" s="9"/>
      <c r="L39" s="54">
        <v>3.06</v>
      </c>
      <c r="M39" s="54">
        <v>47.62</v>
      </c>
      <c r="N39" s="9"/>
    </row>
    <row r="40" spans="1:14">
      <c r="A40" s="11" t="s">
        <v>116</v>
      </c>
      <c r="B40" s="9">
        <v>3</v>
      </c>
      <c r="C40" s="12">
        <f t="shared" si="10"/>
        <v>1102019</v>
      </c>
      <c r="D40" s="9">
        <f>D39</f>
        <v>4102019</v>
      </c>
      <c r="E40" s="9">
        <v>1.671</v>
      </c>
      <c r="F40" s="9">
        <v>26.355</v>
      </c>
      <c r="G40" s="10">
        <f t="shared" si="11"/>
        <v>24.684000000000001</v>
      </c>
      <c r="H40" s="9">
        <v>19.225000000000001</v>
      </c>
      <c r="I40" s="9">
        <f t="shared" si="1"/>
        <v>5.4589999999999996</v>
      </c>
      <c r="J40" s="9" t="str">
        <f t="shared" si="12"/>
        <v>Thermophilic</v>
      </c>
      <c r="K40" s="9"/>
      <c r="L40" s="54">
        <v>3.08</v>
      </c>
      <c r="M40" s="54">
        <v>47.51</v>
      </c>
      <c r="N40" s="9"/>
    </row>
    <row r="41" spans="1:14">
      <c r="A41" s="11" t="s">
        <v>114</v>
      </c>
      <c r="B41" s="9">
        <v>7</v>
      </c>
      <c r="C41" s="12">
        <f t="shared" si="10"/>
        <v>1102019</v>
      </c>
      <c r="D41" s="9">
        <v>8102019</v>
      </c>
      <c r="E41" s="9">
        <v>1.726</v>
      </c>
      <c r="F41" s="9">
        <v>27.201000000000001</v>
      </c>
      <c r="G41" s="10">
        <f t="shared" si="11"/>
        <v>25.475000000000001</v>
      </c>
      <c r="H41" s="9">
        <v>16.913</v>
      </c>
      <c r="I41" s="9">
        <f t="shared" si="1"/>
        <v>8.5620000000000012</v>
      </c>
      <c r="J41" s="9" t="str">
        <f t="shared" si="12"/>
        <v>Thermophilic</v>
      </c>
      <c r="K41" s="9"/>
      <c r="L41" s="54">
        <v>3.18</v>
      </c>
      <c r="M41" s="54">
        <v>46.91</v>
      </c>
      <c r="N41" s="9"/>
    </row>
    <row r="42" spans="1:14">
      <c r="A42" s="11" t="s">
        <v>115</v>
      </c>
      <c r="B42" s="9">
        <v>7</v>
      </c>
      <c r="C42" s="12">
        <f t="shared" si="10"/>
        <v>1102019</v>
      </c>
      <c r="D42" s="9">
        <f>D41</f>
        <v>8102019</v>
      </c>
      <c r="E42" s="9">
        <v>1.6850000000000001</v>
      </c>
      <c r="F42" s="9">
        <v>26.111999999999998</v>
      </c>
      <c r="G42" s="10">
        <f t="shared" si="11"/>
        <v>24.427</v>
      </c>
      <c r="H42" s="9">
        <v>16.925000000000001</v>
      </c>
      <c r="I42" s="9">
        <f t="shared" si="1"/>
        <v>7.5019999999999989</v>
      </c>
      <c r="J42" s="9" t="str">
        <f t="shared" si="12"/>
        <v>Thermophilic</v>
      </c>
      <c r="K42" s="9"/>
      <c r="L42" s="54">
        <v>3.28</v>
      </c>
      <c r="M42" s="54">
        <v>47.25</v>
      </c>
      <c r="N42" s="9"/>
    </row>
    <row r="43" spans="1:14">
      <c r="A43" s="11" t="s">
        <v>116</v>
      </c>
      <c r="B43" s="9">
        <v>7</v>
      </c>
      <c r="C43" s="12">
        <f t="shared" si="10"/>
        <v>1102019</v>
      </c>
      <c r="D43" s="9">
        <f>D42</f>
        <v>8102019</v>
      </c>
      <c r="E43" s="9">
        <v>1.681</v>
      </c>
      <c r="F43" s="9">
        <v>26.280999999999999</v>
      </c>
      <c r="G43" s="10">
        <f t="shared" si="11"/>
        <v>24.599999999999998</v>
      </c>
      <c r="H43" s="9">
        <v>17.071000000000002</v>
      </c>
      <c r="I43" s="9">
        <f t="shared" si="1"/>
        <v>7.5289999999999964</v>
      </c>
      <c r="J43" s="9" t="str">
        <f t="shared" si="12"/>
        <v>Thermophilic</v>
      </c>
      <c r="K43" s="9"/>
      <c r="L43" s="54">
        <v>3.32</v>
      </c>
      <c r="M43" s="54">
        <v>46.89</v>
      </c>
      <c r="N43" s="9"/>
    </row>
    <row r="44" spans="1:14">
      <c r="A44" s="11" t="s">
        <v>114</v>
      </c>
      <c r="B44" s="9">
        <v>14</v>
      </c>
      <c r="C44" s="12">
        <f t="shared" si="10"/>
        <v>1102019</v>
      </c>
      <c r="D44" s="9">
        <v>15102019</v>
      </c>
      <c r="E44" s="9">
        <v>1.7170000000000001</v>
      </c>
      <c r="F44" s="9">
        <v>26.239000000000001</v>
      </c>
      <c r="G44" s="10">
        <f t="shared" si="11"/>
        <v>24.522000000000002</v>
      </c>
      <c r="H44" s="9">
        <v>15.189</v>
      </c>
      <c r="I44" s="9">
        <f t="shared" si="1"/>
        <v>9.333000000000002</v>
      </c>
      <c r="J44" s="9" t="str">
        <f t="shared" si="12"/>
        <v>Thermophilic</v>
      </c>
      <c r="K44" s="9"/>
      <c r="L44" s="54">
        <v>3.22</v>
      </c>
      <c r="M44" s="54">
        <v>44.54</v>
      </c>
      <c r="N44" s="9"/>
    </row>
    <row r="45" spans="1:14">
      <c r="A45" s="11" t="s">
        <v>115</v>
      </c>
      <c r="B45" s="9">
        <v>14</v>
      </c>
      <c r="C45" s="12">
        <f t="shared" si="10"/>
        <v>1102019</v>
      </c>
      <c r="D45" s="9">
        <f>D44</f>
        <v>15102019</v>
      </c>
      <c r="E45" s="9">
        <v>1.7110000000000001</v>
      </c>
      <c r="F45" s="9">
        <v>26.609000000000002</v>
      </c>
      <c r="G45" s="10">
        <f t="shared" si="11"/>
        <v>24.898000000000003</v>
      </c>
      <c r="H45" s="9">
        <v>15.53</v>
      </c>
      <c r="I45" s="9">
        <f t="shared" si="1"/>
        <v>9.3680000000000039</v>
      </c>
      <c r="J45" s="9" t="str">
        <f t="shared" si="12"/>
        <v>Thermophilic</v>
      </c>
      <c r="K45" s="9"/>
      <c r="L45" s="54">
        <v>3.28</v>
      </c>
      <c r="M45" s="54">
        <v>45.23</v>
      </c>
      <c r="N45" s="9"/>
    </row>
    <row r="46" spans="1:14">
      <c r="A46" s="11" t="s">
        <v>116</v>
      </c>
      <c r="B46" s="9">
        <v>14</v>
      </c>
      <c r="C46" s="12">
        <f t="shared" si="10"/>
        <v>1102019</v>
      </c>
      <c r="D46" s="9">
        <f>D45</f>
        <v>15102019</v>
      </c>
      <c r="E46" s="9">
        <v>1.752</v>
      </c>
      <c r="F46" s="9">
        <v>26.184999999999999</v>
      </c>
      <c r="G46" s="10">
        <f t="shared" si="11"/>
        <v>24.433</v>
      </c>
      <c r="H46" s="9">
        <v>15.318</v>
      </c>
      <c r="I46" s="9">
        <f t="shared" si="1"/>
        <v>9.1150000000000002</v>
      </c>
      <c r="J46" s="9" t="str">
        <f t="shared" si="12"/>
        <v>Thermophilic</v>
      </c>
      <c r="K46" s="9"/>
      <c r="L46" s="54">
        <v>3.21</v>
      </c>
      <c r="M46" s="54">
        <v>46.56</v>
      </c>
      <c r="N46" s="9"/>
    </row>
    <row r="47" spans="1:14">
      <c r="A47" s="11" t="s">
        <v>114</v>
      </c>
      <c r="B47" s="9">
        <v>30</v>
      </c>
      <c r="C47" s="12">
        <f t="shared" si="10"/>
        <v>1102019</v>
      </c>
      <c r="D47" s="9">
        <v>31102019</v>
      </c>
      <c r="E47" s="9">
        <v>1.7450000000000001</v>
      </c>
      <c r="F47" s="9">
        <v>26.437000000000001</v>
      </c>
      <c r="G47" s="10">
        <f t="shared" si="11"/>
        <v>24.692</v>
      </c>
      <c r="H47" s="9">
        <v>14.737</v>
      </c>
      <c r="I47" s="9">
        <f t="shared" si="1"/>
        <v>9.9550000000000001</v>
      </c>
      <c r="J47" s="9" t="str">
        <f t="shared" si="12"/>
        <v>Thermophilic</v>
      </c>
      <c r="K47" s="9"/>
      <c r="L47" s="54">
        <v>3.11</v>
      </c>
      <c r="M47" s="54">
        <v>43.87</v>
      </c>
      <c r="N47" s="9"/>
    </row>
    <row r="48" spans="1:14">
      <c r="A48" s="11" t="s">
        <v>115</v>
      </c>
      <c r="B48" s="9">
        <v>30</v>
      </c>
      <c r="C48" s="12">
        <f t="shared" si="10"/>
        <v>1102019</v>
      </c>
      <c r="D48" s="9">
        <f>D47</f>
        <v>31102019</v>
      </c>
      <c r="E48" s="9">
        <v>1.7230000000000001</v>
      </c>
      <c r="F48" s="9">
        <v>26.113</v>
      </c>
      <c r="G48" s="10">
        <f t="shared" si="11"/>
        <v>24.39</v>
      </c>
      <c r="H48" s="9">
        <v>14.827999999999999</v>
      </c>
      <c r="I48" s="9">
        <f t="shared" si="1"/>
        <v>9.5620000000000012</v>
      </c>
      <c r="J48" s="9" t="str">
        <f t="shared" si="12"/>
        <v>Thermophilic</v>
      </c>
      <c r="K48" s="9"/>
      <c r="L48" s="54">
        <v>3.11</v>
      </c>
      <c r="M48" s="54">
        <v>44.94</v>
      </c>
      <c r="N48" s="9"/>
    </row>
    <row r="49" spans="1:14">
      <c r="A49" s="11" t="s">
        <v>116</v>
      </c>
      <c r="B49" s="9">
        <v>30</v>
      </c>
      <c r="C49" s="12">
        <f t="shared" si="10"/>
        <v>1102019</v>
      </c>
      <c r="D49" s="9">
        <f>D48</f>
        <v>31102019</v>
      </c>
      <c r="E49" s="9">
        <v>1.7310000000000001</v>
      </c>
      <c r="F49" s="9">
        <v>27.614000000000001</v>
      </c>
      <c r="G49" s="10">
        <f t="shared" si="11"/>
        <v>25.882999999999999</v>
      </c>
      <c r="H49" s="9">
        <v>15.359</v>
      </c>
      <c r="I49" s="9">
        <f t="shared" si="1"/>
        <v>10.523999999999999</v>
      </c>
      <c r="J49" s="9" t="str">
        <f t="shared" si="12"/>
        <v>Thermophilic</v>
      </c>
      <c r="K49" s="9"/>
      <c r="L49" s="54">
        <v>3.36</v>
      </c>
      <c r="M49" s="54">
        <v>45.31</v>
      </c>
      <c r="N49" s="9"/>
    </row>
    <row r="50" spans="1:14">
      <c r="A50" s="61" t="s">
        <v>117</v>
      </c>
      <c r="B50" s="9">
        <v>0</v>
      </c>
      <c r="C50" s="9">
        <v>1102019</v>
      </c>
      <c r="D50" s="9">
        <f>C50</f>
        <v>1102019</v>
      </c>
      <c r="E50" s="9" t="s">
        <v>107</v>
      </c>
      <c r="F50" s="9" t="s">
        <v>107</v>
      </c>
      <c r="G50" s="9" t="s">
        <v>107</v>
      </c>
      <c r="H50" s="9" t="s">
        <v>107</v>
      </c>
      <c r="I50" s="9">
        <v>0</v>
      </c>
      <c r="J50" s="9" t="s">
        <v>136</v>
      </c>
      <c r="K50" s="9"/>
      <c r="L50" s="9"/>
      <c r="M50" s="9"/>
      <c r="N50" s="9"/>
    </row>
    <row r="51" spans="1:14">
      <c r="A51" s="61" t="s">
        <v>118</v>
      </c>
      <c r="B51" s="9">
        <v>0</v>
      </c>
      <c r="C51" s="9">
        <v>1102019</v>
      </c>
      <c r="D51" s="9">
        <f t="shared" ref="D51:D52" si="13">C51</f>
        <v>1102019</v>
      </c>
      <c r="E51" s="9" t="s">
        <v>107</v>
      </c>
      <c r="F51" s="9" t="s">
        <v>107</v>
      </c>
      <c r="G51" s="9" t="s">
        <v>107</v>
      </c>
      <c r="H51" s="9" t="s">
        <v>107</v>
      </c>
      <c r="I51" s="9">
        <v>0</v>
      </c>
      <c r="J51" s="9" t="str">
        <f>$J$23</f>
        <v>Mesophilic</v>
      </c>
      <c r="K51" s="9"/>
      <c r="L51" s="9"/>
      <c r="M51" s="9"/>
      <c r="N51" s="9"/>
    </row>
    <row r="52" spans="1:14">
      <c r="A52" s="61" t="s">
        <v>119</v>
      </c>
      <c r="B52" s="9">
        <v>0</v>
      </c>
      <c r="C52" s="9">
        <v>1102019</v>
      </c>
      <c r="D52" s="9">
        <f t="shared" si="13"/>
        <v>1102019</v>
      </c>
      <c r="E52" s="9" t="s">
        <v>107</v>
      </c>
      <c r="F52" s="9" t="s">
        <v>107</v>
      </c>
      <c r="G52" s="9" t="s">
        <v>107</v>
      </c>
      <c r="H52" s="9" t="s">
        <v>107</v>
      </c>
      <c r="I52" s="9">
        <v>0</v>
      </c>
      <c r="J52" s="9" t="str">
        <f>$J$23</f>
        <v>Mesophilic</v>
      </c>
      <c r="K52" s="9"/>
      <c r="L52" s="9"/>
      <c r="M52" s="9"/>
      <c r="N52" s="9"/>
    </row>
    <row r="53" spans="1:14">
      <c r="A53" s="11" t="s">
        <v>117</v>
      </c>
      <c r="B53" s="9">
        <v>3</v>
      </c>
      <c r="C53" s="12">
        <f t="shared" ref="C53:C64" si="14">$C$8</f>
        <v>1102019</v>
      </c>
      <c r="D53" s="9">
        <v>4102019</v>
      </c>
      <c r="E53" s="9">
        <v>1.7270000000000001</v>
      </c>
      <c r="F53" s="9">
        <v>26.158000000000001</v>
      </c>
      <c r="G53" s="10">
        <f t="shared" ref="G53:G64" si="15">F53-E53</f>
        <v>24.431000000000001</v>
      </c>
      <c r="H53" s="9">
        <v>20.602</v>
      </c>
      <c r="I53" s="9">
        <f t="shared" si="1"/>
        <v>3.8290000000000006</v>
      </c>
      <c r="J53" s="9" t="s">
        <v>136</v>
      </c>
      <c r="K53" s="9"/>
      <c r="L53" s="54">
        <v>2.99</v>
      </c>
      <c r="M53" s="54">
        <v>48.22</v>
      </c>
      <c r="N53" s="9"/>
    </row>
    <row r="54" spans="1:14">
      <c r="A54" s="11" t="s">
        <v>118</v>
      </c>
      <c r="B54" s="9">
        <v>3</v>
      </c>
      <c r="C54" s="12">
        <f t="shared" si="14"/>
        <v>1102019</v>
      </c>
      <c r="D54" s="9">
        <v>4102019</v>
      </c>
      <c r="E54" s="9">
        <v>1.7290000000000001</v>
      </c>
      <c r="F54" s="9">
        <v>26.832000000000001</v>
      </c>
      <c r="G54" s="10">
        <f t="shared" si="15"/>
        <v>25.103000000000002</v>
      </c>
      <c r="H54" s="9">
        <v>21.212</v>
      </c>
      <c r="I54" s="9">
        <f t="shared" si="1"/>
        <v>3.8910000000000018</v>
      </c>
      <c r="J54" s="9" t="str">
        <f t="shared" ref="J54:J64" si="16">$J$23</f>
        <v>Mesophilic</v>
      </c>
      <c r="K54" s="9"/>
      <c r="L54" s="54">
        <v>2.9</v>
      </c>
      <c r="M54" s="54">
        <v>47.92</v>
      </c>
      <c r="N54" s="9"/>
    </row>
    <row r="55" spans="1:14">
      <c r="A55" s="11" t="s">
        <v>119</v>
      </c>
      <c r="B55" s="9">
        <v>3</v>
      </c>
      <c r="C55" s="12">
        <f t="shared" si="14"/>
        <v>1102019</v>
      </c>
      <c r="D55" s="9">
        <f>D54</f>
        <v>4102019</v>
      </c>
      <c r="E55" s="9">
        <v>1.7190000000000001</v>
      </c>
      <c r="F55" s="9">
        <v>26.786000000000001</v>
      </c>
      <c r="G55" s="10">
        <f t="shared" si="15"/>
        <v>25.067</v>
      </c>
      <c r="H55" s="9">
        <v>21.716000000000001</v>
      </c>
      <c r="I55" s="9">
        <f t="shared" si="1"/>
        <v>3.3509999999999991</v>
      </c>
      <c r="J55" s="9" t="str">
        <f t="shared" si="16"/>
        <v>Mesophilic</v>
      </c>
      <c r="K55" s="9"/>
      <c r="L55" s="54">
        <v>3.13</v>
      </c>
      <c r="M55" s="54">
        <v>47.85</v>
      </c>
      <c r="N55" s="9"/>
    </row>
    <row r="56" spans="1:14">
      <c r="A56" s="11" t="s">
        <v>117</v>
      </c>
      <c r="B56" s="9">
        <v>7</v>
      </c>
      <c r="C56" s="12">
        <f t="shared" si="14"/>
        <v>1102019</v>
      </c>
      <c r="D56" s="9">
        <v>8102019</v>
      </c>
      <c r="E56" s="9">
        <v>1.726</v>
      </c>
      <c r="F56" s="9">
        <v>22.849</v>
      </c>
      <c r="G56" s="10">
        <f t="shared" si="15"/>
        <v>21.123000000000001</v>
      </c>
      <c r="H56" s="9">
        <v>16.837</v>
      </c>
      <c r="I56" s="9">
        <f t="shared" si="1"/>
        <v>4.2860000000000014</v>
      </c>
      <c r="J56" s="9" t="str">
        <f t="shared" si="16"/>
        <v>Mesophilic</v>
      </c>
      <c r="K56" s="9"/>
      <c r="L56" s="54">
        <v>3.23</v>
      </c>
      <c r="M56" s="54">
        <v>48.06</v>
      </c>
      <c r="N56" s="9"/>
    </row>
    <row r="57" spans="1:14">
      <c r="A57" s="11" t="s">
        <v>118</v>
      </c>
      <c r="B57" s="9">
        <v>7</v>
      </c>
      <c r="C57" s="12">
        <f t="shared" si="14"/>
        <v>1102019</v>
      </c>
      <c r="D57" s="9">
        <f>D56</f>
        <v>8102019</v>
      </c>
      <c r="E57" s="9">
        <v>1.7190000000000001</v>
      </c>
      <c r="F57" s="9">
        <v>25.297999999999998</v>
      </c>
      <c r="G57" s="10">
        <f t="shared" si="15"/>
        <v>23.578999999999997</v>
      </c>
      <c r="H57" s="9">
        <v>18.196999999999999</v>
      </c>
      <c r="I57" s="9">
        <f t="shared" si="1"/>
        <v>5.3819999999999979</v>
      </c>
      <c r="J57" s="9" t="str">
        <f t="shared" si="16"/>
        <v>Mesophilic</v>
      </c>
      <c r="K57" s="9"/>
      <c r="L57" s="54">
        <v>3.03</v>
      </c>
      <c r="M57" s="54">
        <v>47.93</v>
      </c>
      <c r="N57" s="9"/>
    </row>
    <row r="58" spans="1:14">
      <c r="A58" s="11" t="s">
        <v>119</v>
      </c>
      <c r="B58" s="9">
        <v>7</v>
      </c>
      <c r="C58" s="12">
        <f t="shared" si="14"/>
        <v>1102019</v>
      </c>
      <c r="D58" s="9">
        <f>D57</f>
        <v>8102019</v>
      </c>
      <c r="E58" s="9">
        <v>1.7170000000000001</v>
      </c>
      <c r="F58" s="9">
        <v>26.834</v>
      </c>
      <c r="G58" s="10">
        <f t="shared" si="15"/>
        <v>25.117000000000001</v>
      </c>
      <c r="H58" s="9">
        <v>19.288</v>
      </c>
      <c r="I58" s="9">
        <f t="shared" si="1"/>
        <v>5.8290000000000006</v>
      </c>
      <c r="J58" s="9" t="str">
        <f t="shared" si="16"/>
        <v>Mesophilic</v>
      </c>
      <c r="K58" s="9"/>
      <c r="L58" s="54">
        <v>3.28</v>
      </c>
      <c r="M58" s="54">
        <v>47.86</v>
      </c>
      <c r="N58" s="9"/>
    </row>
    <row r="59" spans="1:14">
      <c r="A59" s="11" t="s">
        <v>117</v>
      </c>
      <c r="B59" s="9">
        <v>14</v>
      </c>
      <c r="C59" s="12">
        <f t="shared" si="14"/>
        <v>1102019</v>
      </c>
      <c r="D59" s="9">
        <v>15102019</v>
      </c>
      <c r="E59" s="9">
        <v>1.7070000000000001</v>
      </c>
      <c r="F59" s="9">
        <v>27.029</v>
      </c>
      <c r="G59" s="10">
        <f t="shared" si="15"/>
        <v>25.321999999999999</v>
      </c>
      <c r="H59" s="9">
        <v>17.954000000000001</v>
      </c>
      <c r="I59" s="9">
        <f t="shared" si="1"/>
        <v>7.3679999999999986</v>
      </c>
      <c r="J59" s="9" t="str">
        <f t="shared" si="16"/>
        <v>Mesophilic</v>
      </c>
      <c r="K59" s="9"/>
      <c r="L59" s="54">
        <v>3.31</v>
      </c>
      <c r="M59" s="54">
        <v>48.11</v>
      </c>
      <c r="N59" s="9"/>
    </row>
    <row r="60" spans="1:14">
      <c r="A60" s="11" t="s">
        <v>118</v>
      </c>
      <c r="B60" s="9">
        <v>14</v>
      </c>
      <c r="C60" s="12">
        <f t="shared" si="14"/>
        <v>1102019</v>
      </c>
      <c r="D60" s="9">
        <f>D59</f>
        <v>15102019</v>
      </c>
      <c r="E60" s="9">
        <v>1.6970000000000001</v>
      </c>
      <c r="F60" s="9">
        <v>25.523</v>
      </c>
      <c r="G60" s="10">
        <f t="shared" si="15"/>
        <v>23.826000000000001</v>
      </c>
      <c r="H60" s="11">
        <v>17.109000000000002</v>
      </c>
      <c r="I60" s="9">
        <f t="shared" si="1"/>
        <v>6.7169999999999987</v>
      </c>
      <c r="J60" s="9" t="str">
        <f t="shared" si="16"/>
        <v>Mesophilic</v>
      </c>
      <c r="K60" s="9"/>
      <c r="L60" s="54">
        <v>3.39</v>
      </c>
      <c r="M60" s="54">
        <v>48.1</v>
      </c>
      <c r="N60" s="9"/>
    </row>
    <row r="61" spans="1:14">
      <c r="A61" s="11" t="s">
        <v>119</v>
      </c>
      <c r="B61" s="9">
        <v>14</v>
      </c>
      <c r="C61" s="12">
        <f t="shared" si="14"/>
        <v>1102019</v>
      </c>
      <c r="D61" s="9">
        <f>D60</f>
        <v>15102019</v>
      </c>
      <c r="E61" s="9">
        <v>1.724</v>
      </c>
      <c r="F61" s="9">
        <v>26.143000000000001</v>
      </c>
      <c r="G61" s="10">
        <f t="shared" si="15"/>
        <v>24.419</v>
      </c>
      <c r="H61" s="9">
        <v>18.170000000000002</v>
      </c>
      <c r="I61" s="9">
        <f t="shared" si="1"/>
        <v>6.2489999999999988</v>
      </c>
      <c r="J61" s="9" t="str">
        <f t="shared" si="16"/>
        <v>Mesophilic</v>
      </c>
      <c r="K61" s="9"/>
      <c r="L61" s="54">
        <v>3.11</v>
      </c>
      <c r="M61" s="54">
        <v>48.03</v>
      </c>
      <c r="N61" s="9"/>
    </row>
    <row r="62" spans="1:14">
      <c r="A62" s="11" t="s">
        <v>117</v>
      </c>
      <c r="B62" s="9">
        <v>30</v>
      </c>
      <c r="C62" s="12">
        <f t="shared" si="14"/>
        <v>1102019</v>
      </c>
      <c r="D62" s="9">
        <v>31102019</v>
      </c>
      <c r="E62" s="9">
        <v>1.6950000000000001</v>
      </c>
      <c r="F62" s="9">
        <v>26.887</v>
      </c>
      <c r="G62" s="10">
        <f t="shared" si="15"/>
        <v>25.192</v>
      </c>
      <c r="H62" s="9">
        <v>16.443000000000001</v>
      </c>
      <c r="I62" s="9">
        <f t="shared" si="1"/>
        <v>8.7489999999999988</v>
      </c>
      <c r="J62" s="9" t="str">
        <f t="shared" si="16"/>
        <v>Mesophilic</v>
      </c>
      <c r="K62" s="9"/>
      <c r="L62" s="54">
        <v>3.45</v>
      </c>
      <c r="M62" s="54">
        <v>48.15</v>
      </c>
      <c r="N62" s="9"/>
    </row>
    <row r="63" spans="1:14">
      <c r="A63" s="11" t="s">
        <v>118</v>
      </c>
      <c r="B63" s="9">
        <v>30</v>
      </c>
      <c r="C63" s="12">
        <f t="shared" si="14"/>
        <v>1102019</v>
      </c>
      <c r="D63" s="9">
        <f>D62</f>
        <v>31102019</v>
      </c>
      <c r="E63" s="9">
        <v>1.7210000000000001</v>
      </c>
      <c r="F63" s="9">
        <v>25.550999999999998</v>
      </c>
      <c r="G63" s="10">
        <f t="shared" si="15"/>
        <v>23.83</v>
      </c>
      <c r="H63" s="9">
        <v>16.059000000000001</v>
      </c>
      <c r="I63" s="9">
        <f t="shared" si="1"/>
        <v>7.7709999999999972</v>
      </c>
      <c r="J63" s="9" t="str">
        <f t="shared" si="16"/>
        <v>Mesophilic</v>
      </c>
      <c r="K63" s="9"/>
      <c r="L63" s="54">
        <v>3.38</v>
      </c>
      <c r="M63" s="54">
        <v>47.87</v>
      </c>
      <c r="N63" s="9"/>
    </row>
    <row r="64" spans="1:14">
      <c r="A64" s="11" t="s">
        <v>119</v>
      </c>
      <c r="B64" s="9">
        <v>30</v>
      </c>
      <c r="C64" s="12">
        <f t="shared" si="14"/>
        <v>1102019</v>
      </c>
      <c r="D64" s="9">
        <f>D63</f>
        <v>31102019</v>
      </c>
      <c r="E64" s="9">
        <v>1.7330000000000001</v>
      </c>
      <c r="F64" s="9">
        <v>25.762</v>
      </c>
      <c r="G64" s="10">
        <f t="shared" si="15"/>
        <v>24.029</v>
      </c>
      <c r="H64" s="9">
        <v>15.936999999999999</v>
      </c>
      <c r="I64" s="9">
        <f t="shared" si="1"/>
        <v>8.0920000000000005</v>
      </c>
      <c r="J64" s="9" t="str">
        <f t="shared" si="16"/>
        <v>Mesophilic</v>
      </c>
      <c r="K64" s="9"/>
      <c r="L64" s="54">
        <v>3.46</v>
      </c>
      <c r="M64" s="54">
        <v>47.71</v>
      </c>
      <c r="N64" s="9"/>
    </row>
    <row r="65" spans="1:14">
      <c r="A65" s="61" t="s">
        <v>120</v>
      </c>
      <c r="B65" s="22">
        <v>0</v>
      </c>
      <c r="C65" s="9">
        <v>1102019</v>
      </c>
      <c r="D65" s="9">
        <f>C65</f>
        <v>1102019</v>
      </c>
      <c r="E65" s="9" t="s">
        <v>107</v>
      </c>
      <c r="F65" s="9" t="s">
        <v>107</v>
      </c>
      <c r="G65" s="9" t="s">
        <v>107</v>
      </c>
      <c r="H65" s="9" t="s">
        <v>107</v>
      </c>
      <c r="I65" s="9">
        <v>0</v>
      </c>
      <c r="J65" s="9" t="s">
        <v>135</v>
      </c>
      <c r="K65" s="9"/>
      <c r="L65" s="9"/>
      <c r="M65" s="9"/>
      <c r="N65" s="9"/>
    </row>
    <row r="66" spans="1:14">
      <c r="A66" s="61" t="s">
        <v>121</v>
      </c>
      <c r="B66" s="22">
        <v>0</v>
      </c>
      <c r="C66" s="9">
        <v>1102019</v>
      </c>
      <c r="D66" s="9">
        <f t="shared" ref="D66:D67" si="17">C66</f>
        <v>1102019</v>
      </c>
      <c r="E66" s="9" t="s">
        <v>107</v>
      </c>
      <c r="F66" s="9" t="s">
        <v>107</v>
      </c>
      <c r="G66" s="9" t="s">
        <v>107</v>
      </c>
      <c r="H66" s="9" t="s">
        <v>107</v>
      </c>
      <c r="I66" s="9">
        <v>0</v>
      </c>
      <c r="J66" s="9" t="str">
        <f>$J$8</f>
        <v>Thermophilic</v>
      </c>
      <c r="K66" s="9"/>
      <c r="L66" s="9"/>
      <c r="M66" s="9"/>
      <c r="N66" s="9"/>
    </row>
    <row r="67" spans="1:14">
      <c r="A67" s="61" t="s">
        <v>122</v>
      </c>
      <c r="B67" s="22">
        <v>0</v>
      </c>
      <c r="C67" s="9">
        <v>1102019</v>
      </c>
      <c r="D67" s="9">
        <f t="shared" si="17"/>
        <v>1102019</v>
      </c>
      <c r="E67" s="9" t="s">
        <v>107</v>
      </c>
      <c r="F67" s="9" t="s">
        <v>107</v>
      </c>
      <c r="G67" s="9" t="s">
        <v>107</v>
      </c>
      <c r="H67" s="9" t="s">
        <v>107</v>
      </c>
      <c r="I67" s="9">
        <v>0</v>
      </c>
      <c r="J67" s="9" t="str">
        <f>$J$8</f>
        <v>Thermophilic</v>
      </c>
      <c r="K67" s="9"/>
      <c r="L67" s="9"/>
      <c r="M67" s="9"/>
      <c r="N67" s="9"/>
    </row>
    <row r="68" spans="1:14">
      <c r="A68" s="11" t="s">
        <v>120</v>
      </c>
      <c r="B68" s="9">
        <v>3</v>
      </c>
      <c r="C68" s="12">
        <f t="shared" ref="C68:C79" si="18">$C$8</f>
        <v>1102019</v>
      </c>
      <c r="D68" s="9">
        <v>4102019</v>
      </c>
      <c r="E68" s="9">
        <v>1.7509999999999999</v>
      </c>
      <c r="F68" s="9">
        <v>26.927</v>
      </c>
      <c r="G68" s="10">
        <f t="shared" ref="G68:G79" si="19">F68-E68</f>
        <v>25.175999999999998</v>
      </c>
      <c r="H68" s="9">
        <v>12.754</v>
      </c>
      <c r="I68" s="9">
        <f t="shared" si="1"/>
        <v>12.421999999999999</v>
      </c>
      <c r="J68" s="9" t="s">
        <v>135</v>
      </c>
      <c r="K68" s="9"/>
      <c r="L68" s="54">
        <v>2.27</v>
      </c>
      <c r="M68" s="54">
        <v>51.88</v>
      </c>
      <c r="N68" s="9"/>
    </row>
    <row r="69" spans="1:14">
      <c r="A69" s="11" t="s">
        <v>121</v>
      </c>
      <c r="B69" s="9">
        <v>3</v>
      </c>
      <c r="C69" s="12">
        <f t="shared" si="18"/>
        <v>1102019</v>
      </c>
      <c r="D69" s="9">
        <v>4102019</v>
      </c>
      <c r="E69" s="9">
        <v>1.7390000000000001</v>
      </c>
      <c r="F69" s="9">
        <v>26.821000000000002</v>
      </c>
      <c r="G69" s="10">
        <f t="shared" si="19"/>
        <v>25.082000000000001</v>
      </c>
      <c r="H69" s="9">
        <v>11.99</v>
      </c>
      <c r="I69" s="9">
        <f t="shared" si="1"/>
        <v>13.092000000000001</v>
      </c>
      <c r="J69" s="9" t="str">
        <f t="shared" ref="J69:J79" si="20">$J$8</f>
        <v>Thermophilic</v>
      </c>
      <c r="K69" s="9"/>
      <c r="L69" s="54">
        <v>2.1</v>
      </c>
      <c r="M69" s="54">
        <v>52.73</v>
      </c>
      <c r="N69" s="9"/>
    </row>
    <row r="70" spans="1:14">
      <c r="A70" s="11" t="s">
        <v>122</v>
      </c>
      <c r="B70" s="9">
        <v>3</v>
      </c>
      <c r="C70" s="12">
        <f t="shared" si="18"/>
        <v>1102019</v>
      </c>
      <c r="D70" s="9">
        <f>D69</f>
        <v>4102019</v>
      </c>
      <c r="E70" s="9">
        <v>1.734</v>
      </c>
      <c r="F70" s="9">
        <v>27.690999999999999</v>
      </c>
      <c r="G70" s="10">
        <f t="shared" si="19"/>
        <v>25.957000000000001</v>
      </c>
      <c r="H70" s="9">
        <v>10.829000000000001</v>
      </c>
      <c r="I70" s="9">
        <f t="shared" ref="I70:I124" si="21">G70-H70</f>
        <v>15.128</v>
      </c>
      <c r="J70" s="9" t="str">
        <f t="shared" si="20"/>
        <v>Thermophilic</v>
      </c>
      <c r="K70" s="9"/>
      <c r="L70" s="54">
        <v>2.25</v>
      </c>
      <c r="M70" s="54">
        <v>52.74</v>
      </c>
      <c r="N70" s="9"/>
    </row>
    <row r="71" spans="1:14">
      <c r="A71" s="11" t="s">
        <v>120</v>
      </c>
      <c r="B71" s="9">
        <v>7</v>
      </c>
      <c r="C71" s="12">
        <f t="shared" si="18"/>
        <v>1102019</v>
      </c>
      <c r="D71" s="9">
        <v>8102019</v>
      </c>
      <c r="E71" s="9">
        <v>1.7310000000000001</v>
      </c>
      <c r="F71" s="9">
        <v>27.420999999999999</v>
      </c>
      <c r="G71" s="10">
        <f t="shared" si="19"/>
        <v>25.689999999999998</v>
      </c>
      <c r="H71" s="9">
        <v>9.2170000000000005</v>
      </c>
      <c r="I71" s="9">
        <f t="shared" si="21"/>
        <v>16.472999999999999</v>
      </c>
      <c r="J71" s="9" t="str">
        <f t="shared" si="20"/>
        <v>Thermophilic</v>
      </c>
      <c r="K71" s="9"/>
      <c r="L71" s="54">
        <v>2.2599999999999998</v>
      </c>
      <c r="M71" s="54">
        <v>51.55</v>
      </c>
      <c r="N71" s="9"/>
    </row>
    <row r="72" spans="1:14">
      <c r="A72" s="11" t="s">
        <v>121</v>
      </c>
      <c r="B72" s="9">
        <v>7</v>
      </c>
      <c r="C72" s="12">
        <f t="shared" si="18"/>
        <v>1102019</v>
      </c>
      <c r="D72" s="9">
        <f>D71</f>
        <v>8102019</v>
      </c>
      <c r="E72" s="9">
        <v>1.752</v>
      </c>
      <c r="F72" s="9">
        <v>26.056999999999999</v>
      </c>
      <c r="G72" s="10">
        <f t="shared" si="19"/>
        <v>24.305</v>
      </c>
      <c r="H72" s="9">
        <v>10.221</v>
      </c>
      <c r="I72" s="9">
        <f t="shared" si="21"/>
        <v>14.084</v>
      </c>
      <c r="J72" s="9" t="str">
        <f t="shared" si="20"/>
        <v>Thermophilic</v>
      </c>
      <c r="K72" s="9"/>
      <c r="L72" s="54">
        <v>2.21</v>
      </c>
      <c r="M72" s="54">
        <v>51.38</v>
      </c>
      <c r="N72" s="9"/>
    </row>
    <row r="73" spans="1:14">
      <c r="A73" s="11" t="s">
        <v>122</v>
      </c>
      <c r="B73" s="9">
        <v>7</v>
      </c>
      <c r="C73" s="12">
        <f t="shared" si="18"/>
        <v>1102019</v>
      </c>
      <c r="D73" s="9">
        <f>D72</f>
        <v>8102019</v>
      </c>
      <c r="E73" s="9">
        <v>1.7290000000000001</v>
      </c>
      <c r="F73" s="9">
        <v>27.146999999999998</v>
      </c>
      <c r="G73" s="10">
        <f t="shared" si="19"/>
        <v>25.417999999999999</v>
      </c>
      <c r="H73" s="9">
        <v>9.6329999999999991</v>
      </c>
      <c r="I73" s="9">
        <f t="shared" si="21"/>
        <v>15.785</v>
      </c>
      <c r="J73" s="9" t="str">
        <f t="shared" si="20"/>
        <v>Thermophilic</v>
      </c>
      <c r="K73" s="9"/>
      <c r="L73" s="54">
        <v>2.2599999999999998</v>
      </c>
      <c r="M73" s="54">
        <v>51.78</v>
      </c>
      <c r="N73" s="9"/>
    </row>
    <row r="74" spans="1:14">
      <c r="A74" s="11" t="s">
        <v>120</v>
      </c>
      <c r="B74" s="9">
        <v>14</v>
      </c>
      <c r="C74" s="12">
        <f t="shared" si="18"/>
        <v>1102019</v>
      </c>
      <c r="D74" s="9">
        <v>15102019</v>
      </c>
      <c r="E74" s="9">
        <v>1.726</v>
      </c>
      <c r="F74" s="9">
        <v>26.734999999999999</v>
      </c>
      <c r="G74" s="10">
        <f t="shared" si="19"/>
        <v>25.009</v>
      </c>
      <c r="H74" s="9">
        <v>6.1020000000000003</v>
      </c>
      <c r="I74" s="9">
        <f t="shared" si="21"/>
        <v>18.907</v>
      </c>
      <c r="J74" s="9" t="str">
        <f t="shared" si="20"/>
        <v>Thermophilic</v>
      </c>
      <c r="K74" s="9"/>
      <c r="L74" s="54">
        <v>2.4500000000000002</v>
      </c>
      <c r="M74" s="54">
        <v>51.06</v>
      </c>
      <c r="N74" s="9"/>
    </row>
    <row r="75" spans="1:14">
      <c r="A75" s="11" t="s">
        <v>121</v>
      </c>
      <c r="B75" s="9">
        <v>14</v>
      </c>
      <c r="C75" s="12">
        <f t="shared" si="18"/>
        <v>1102019</v>
      </c>
      <c r="D75" s="9">
        <f>D74</f>
        <v>15102019</v>
      </c>
      <c r="E75" s="9">
        <v>1.702</v>
      </c>
      <c r="F75" s="9">
        <v>26.658000000000001</v>
      </c>
      <c r="G75" s="10">
        <f t="shared" si="19"/>
        <v>24.956000000000003</v>
      </c>
      <c r="H75" s="9">
        <v>5.7539999999999996</v>
      </c>
      <c r="I75" s="9">
        <f t="shared" si="21"/>
        <v>19.202000000000005</v>
      </c>
      <c r="J75" s="9" t="str">
        <f t="shared" si="20"/>
        <v>Thermophilic</v>
      </c>
      <c r="K75" s="9"/>
      <c r="L75" s="54">
        <v>2.56</v>
      </c>
      <c r="M75" s="54">
        <v>49.58</v>
      </c>
      <c r="N75" s="9"/>
    </row>
    <row r="76" spans="1:14">
      <c r="A76" s="11" t="s">
        <v>122</v>
      </c>
      <c r="B76" s="9">
        <v>14</v>
      </c>
      <c r="C76" s="12">
        <f t="shared" si="18"/>
        <v>1102019</v>
      </c>
      <c r="D76" s="9">
        <f>D75</f>
        <v>15102019</v>
      </c>
      <c r="E76" s="9">
        <v>1.7190000000000001</v>
      </c>
      <c r="F76" s="9">
        <v>27.047000000000001</v>
      </c>
      <c r="G76" s="10">
        <f t="shared" si="19"/>
        <v>25.327999999999999</v>
      </c>
      <c r="H76" s="9">
        <v>6.2619999999999996</v>
      </c>
      <c r="I76" s="9">
        <f t="shared" si="21"/>
        <v>19.065999999999999</v>
      </c>
      <c r="J76" s="9" t="str">
        <f t="shared" si="20"/>
        <v>Thermophilic</v>
      </c>
      <c r="K76" s="9"/>
      <c r="L76" s="54">
        <v>2.75</v>
      </c>
      <c r="M76" s="54">
        <v>49.51</v>
      </c>
      <c r="N76" s="9"/>
    </row>
    <row r="77" spans="1:14">
      <c r="A77" s="11" t="s">
        <v>120</v>
      </c>
      <c r="B77" s="9">
        <v>30</v>
      </c>
      <c r="C77" s="12">
        <f t="shared" si="18"/>
        <v>1102019</v>
      </c>
      <c r="D77" s="9">
        <v>31102019</v>
      </c>
      <c r="E77" s="9">
        <v>1.7130000000000001</v>
      </c>
      <c r="F77" s="9">
        <v>27.026</v>
      </c>
      <c r="G77" s="10">
        <f t="shared" si="19"/>
        <v>25.312999999999999</v>
      </c>
      <c r="H77" s="9">
        <v>4.3289999999999997</v>
      </c>
      <c r="I77" s="9">
        <f t="shared" si="21"/>
        <v>20.983999999999998</v>
      </c>
      <c r="J77" s="9" t="str">
        <f t="shared" si="20"/>
        <v>Thermophilic</v>
      </c>
      <c r="K77" s="9"/>
      <c r="L77" s="54">
        <v>3.2</v>
      </c>
      <c r="M77" s="54">
        <v>42.79</v>
      </c>
      <c r="N77" s="9"/>
    </row>
    <row r="78" spans="1:14">
      <c r="A78" s="11" t="s">
        <v>121</v>
      </c>
      <c r="B78" s="9">
        <v>30</v>
      </c>
      <c r="C78" s="12">
        <f t="shared" si="18"/>
        <v>1102019</v>
      </c>
      <c r="D78" s="9">
        <f>D77</f>
        <v>31102019</v>
      </c>
      <c r="E78" s="9">
        <v>1.7230000000000001</v>
      </c>
      <c r="F78" s="9">
        <v>27.192</v>
      </c>
      <c r="G78" s="10">
        <f t="shared" si="19"/>
        <v>25.469000000000001</v>
      </c>
      <c r="H78" s="9">
        <v>4.4459999999999997</v>
      </c>
      <c r="I78" s="9">
        <f t="shared" si="21"/>
        <v>21.023000000000003</v>
      </c>
      <c r="J78" s="9" t="str">
        <f t="shared" si="20"/>
        <v>Thermophilic</v>
      </c>
      <c r="K78" s="9"/>
      <c r="L78" s="54">
        <v>3.45</v>
      </c>
      <c r="M78" s="54">
        <v>44.3</v>
      </c>
      <c r="N78" s="9"/>
    </row>
    <row r="79" spans="1:14">
      <c r="A79" s="11" t="s">
        <v>122</v>
      </c>
      <c r="B79" s="9">
        <v>30</v>
      </c>
      <c r="C79" s="12">
        <f t="shared" si="18"/>
        <v>1102019</v>
      </c>
      <c r="D79" s="9">
        <f>D78</f>
        <v>31102019</v>
      </c>
      <c r="E79" s="9">
        <v>1.7070000000000001</v>
      </c>
      <c r="F79" s="9">
        <v>27.102</v>
      </c>
      <c r="G79" s="10">
        <f t="shared" si="19"/>
        <v>25.395</v>
      </c>
      <c r="H79" s="9">
        <v>4.2519999999999998</v>
      </c>
      <c r="I79" s="9">
        <f t="shared" si="21"/>
        <v>21.143000000000001</v>
      </c>
      <c r="J79" s="9" t="str">
        <f t="shared" si="20"/>
        <v>Thermophilic</v>
      </c>
      <c r="K79" s="9"/>
      <c r="L79" s="54">
        <v>3.07</v>
      </c>
      <c r="M79" s="54">
        <v>44.64</v>
      </c>
      <c r="N79" s="9"/>
    </row>
    <row r="80" spans="1:14">
      <c r="A80" s="61" t="s">
        <v>123</v>
      </c>
      <c r="B80" s="22">
        <v>0</v>
      </c>
      <c r="C80" s="9">
        <v>1102019</v>
      </c>
      <c r="D80" s="9">
        <f>C80</f>
        <v>1102019</v>
      </c>
      <c r="E80" s="9" t="s">
        <v>107</v>
      </c>
      <c r="F80" s="9" t="s">
        <v>107</v>
      </c>
      <c r="G80" s="9" t="s">
        <v>107</v>
      </c>
      <c r="H80" s="9" t="s">
        <v>107</v>
      </c>
      <c r="I80" s="9">
        <v>0</v>
      </c>
      <c r="J80" s="9" t="s">
        <v>136</v>
      </c>
      <c r="K80" s="9"/>
      <c r="L80" s="9"/>
      <c r="M80" s="9"/>
      <c r="N80" s="9"/>
    </row>
    <row r="81" spans="1:14">
      <c r="A81" s="61" t="s">
        <v>124</v>
      </c>
      <c r="B81" s="22">
        <v>0</v>
      </c>
      <c r="C81" s="9">
        <v>1102019</v>
      </c>
      <c r="D81" s="9">
        <f t="shared" ref="D81:D82" si="22">C81</f>
        <v>1102019</v>
      </c>
      <c r="E81" s="9" t="s">
        <v>107</v>
      </c>
      <c r="F81" s="9" t="s">
        <v>107</v>
      </c>
      <c r="G81" s="9" t="s">
        <v>107</v>
      </c>
      <c r="H81" s="9" t="s">
        <v>107</v>
      </c>
      <c r="I81" s="9">
        <v>0</v>
      </c>
      <c r="J81" s="9" t="str">
        <f>$J$23</f>
        <v>Mesophilic</v>
      </c>
      <c r="K81" s="9"/>
      <c r="L81" s="9"/>
      <c r="M81" s="9"/>
      <c r="N81" s="9"/>
    </row>
    <row r="82" spans="1:14">
      <c r="A82" s="61" t="s">
        <v>125</v>
      </c>
      <c r="B82" s="22">
        <v>0</v>
      </c>
      <c r="C82" s="9">
        <v>1102019</v>
      </c>
      <c r="D82" s="9">
        <f t="shared" si="22"/>
        <v>1102019</v>
      </c>
      <c r="E82" s="9" t="s">
        <v>107</v>
      </c>
      <c r="F82" s="9" t="s">
        <v>107</v>
      </c>
      <c r="G82" s="9" t="s">
        <v>107</v>
      </c>
      <c r="H82" s="9" t="s">
        <v>107</v>
      </c>
      <c r="I82" s="9">
        <v>0</v>
      </c>
      <c r="J82" s="9" t="str">
        <f>$J$23</f>
        <v>Mesophilic</v>
      </c>
      <c r="K82" s="9"/>
      <c r="L82" s="9"/>
      <c r="M82" s="9"/>
      <c r="N82" s="9"/>
    </row>
    <row r="83" spans="1:14">
      <c r="A83" s="11" t="s">
        <v>123</v>
      </c>
      <c r="B83" s="9">
        <v>3</v>
      </c>
      <c r="C83" s="12">
        <f t="shared" ref="C83:C94" si="23">$C$8</f>
        <v>1102019</v>
      </c>
      <c r="D83" s="9">
        <v>4102019</v>
      </c>
      <c r="E83" s="9">
        <v>1.7290000000000001</v>
      </c>
      <c r="F83" s="9">
        <v>26.295999999999999</v>
      </c>
      <c r="G83" s="10">
        <f t="shared" ref="G83:G94" si="24">F83-E83</f>
        <v>24.567</v>
      </c>
      <c r="H83" s="9">
        <v>14.286</v>
      </c>
      <c r="I83" s="9">
        <f t="shared" si="21"/>
        <v>10.281000000000001</v>
      </c>
      <c r="J83" s="9" t="s">
        <v>136</v>
      </c>
      <c r="K83" s="9"/>
      <c r="L83" s="54">
        <v>2.5</v>
      </c>
      <c r="M83" s="54">
        <v>51.73</v>
      </c>
      <c r="N83" s="9"/>
    </row>
    <row r="84" spans="1:14">
      <c r="A84" s="11" t="s">
        <v>124</v>
      </c>
      <c r="B84" s="9">
        <v>3</v>
      </c>
      <c r="C84" s="12">
        <f t="shared" si="23"/>
        <v>1102019</v>
      </c>
      <c r="D84" s="9">
        <v>4102019</v>
      </c>
      <c r="E84" s="9">
        <v>1.7450000000000001</v>
      </c>
      <c r="F84" s="9">
        <v>26.366</v>
      </c>
      <c r="G84" s="10">
        <f t="shared" si="24"/>
        <v>24.620999999999999</v>
      </c>
      <c r="H84" s="9">
        <v>14.506</v>
      </c>
      <c r="I84" s="9">
        <f t="shared" si="21"/>
        <v>10.114999999999998</v>
      </c>
      <c r="J84" s="9" t="str">
        <f t="shared" ref="J84:J94" si="25">$J$23</f>
        <v>Mesophilic</v>
      </c>
      <c r="K84" s="9"/>
      <c r="L84" s="54">
        <v>2.48</v>
      </c>
      <c r="M84" s="54">
        <v>51.7</v>
      </c>
      <c r="N84" s="9"/>
    </row>
    <row r="85" spans="1:14">
      <c r="A85" s="11" t="s">
        <v>125</v>
      </c>
      <c r="B85" s="9">
        <v>3</v>
      </c>
      <c r="C85" s="12">
        <f t="shared" si="23"/>
        <v>1102019</v>
      </c>
      <c r="D85" s="9">
        <f>D84</f>
        <v>4102019</v>
      </c>
      <c r="E85" s="9">
        <v>1.7430000000000001</v>
      </c>
      <c r="F85" s="9">
        <v>26.553000000000001</v>
      </c>
      <c r="G85" s="10">
        <f t="shared" si="24"/>
        <v>24.810000000000002</v>
      </c>
      <c r="H85" s="9">
        <v>14.31</v>
      </c>
      <c r="I85" s="9">
        <f t="shared" si="21"/>
        <v>10.500000000000002</v>
      </c>
      <c r="J85" s="9" t="str">
        <f t="shared" si="25"/>
        <v>Mesophilic</v>
      </c>
      <c r="K85" s="9"/>
      <c r="L85" s="54">
        <v>2.57</v>
      </c>
      <c r="M85" s="54">
        <v>52.08</v>
      </c>
      <c r="N85" s="9"/>
    </row>
    <row r="86" spans="1:14">
      <c r="A86" s="11" t="s">
        <v>123</v>
      </c>
      <c r="B86" s="9">
        <v>7</v>
      </c>
      <c r="C86" s="12">
        <f t="shared" si="23"/>
        <v>1102019</v>
      </c>
      <c r="D86" s="9">
        <v>8102019</v>
      </c>
      <c r="E86" s="9">
        <v>1.744</v>
      </c>
      <c r="F86" s="9">
        <v>26.196999999999999</v>
      </c>
      <c r="G86" s="10">
        <f t="shared" si="24"/>
        <v>24.452999999999999</v>
      </c>
      <c r="H86" s="9">
        <v>12.936999999999999</v>
      </c>
      <c r="I86" s="9">
        <f t="shared" si="21"/>
        <v>11.516</v>
      </c>
      <c r="J86" s="9" t="str">
        <f t="shared" si="25"/>
        <v>Mesophilic</v>
      </c>
      <c r="K86" s="9"/>
      <c r="L86" s="54">
        <v>2.46</v>
      </c>
      <c r="M86" s="54">
        <v>51.71</v>
      </c>
      <c r="N86" s="9"/>
    </row>
    <row r="87" spans="1:14">
      <c r="A87" s="11" t="s">
        <v>124</v>
      </c>
      <c r="B87" s="9">
        <v>7</v>
      </c>
      <c r="C87" s="12">
        <f t="shared" si="23"/>
        <v>1102019</v>
      </c>
      <c r="D87" s="9">
        <f>D86</f>
        <v>8102019</v>
      </c>
      <c r="E87" s="9">
        <v>1.708</v>
      </c>
      <c r="F87" s="9">
        <v>26.943000000000001</v>
      </c>
      <c r="G87" s="10">
        <f t="shared" si="24"/>
        <v>25.235000000000003</v>
      </c>
      <c r="H87" s="9">
        <v>13.157</v>
      </c>
      <c r="I87" s="9">
        <f t="shared" si="21"/>
        <v>12.078000000000003</v>
      </c>
      <c r="J87" s="9" t="str">
        <f t="shared" si="25"/>
        <v>Mesophilic</v>
      </c>
      <c r="K87" s="9"/>
      <c r="L87" s="54">
        <v>2.48</v>
      </c>
      <c r="M87" s="54">
        <v>51.66</v>
      </c>
      <c r="N87" s="9"/>
    </row>
    <row r="88" spans="1:14">
      <c r="A88" s="11" t="s">
        <v>125</v>
      </c>
      <c r="B88" s="9">
        <v>7</v>
      </c>
      <c r="C88" s="12">
        <f t="shared" si="23"/>
        <v>1102019</v>
      </c>
      <c r="D88" s="9">
        <f>D87</f>
        <v>8102019</v>
      </c>
      <c r="E88" s="9">
        <v>1.758</v>
      </c>
      <c r="F88" s="9">
        <v>26.577000000000002</v>
      </c>
      <c r="G88" s="10">
        <f t="shared" si="24"/>
        <v>24.819000000000003</v>
      </c>
      <c r="H88" s="9">
        <v>12.750999999999999</v>
      </c>
      <c r="I88" s="9">
        <f t="shared" si="21"/>
        <v>12.068000000000003</v>
      </c>
      <c r="J88" s="9" t="str">
        <f t="shared" si="25"/>
        <v>Mesophilic</v>
      </c>
      <c r="K88" s="9"/>
      <c r="L88" s="54">
        <v>2.4700000000000002</v>
      </c>
      <c r="M88" s="54">
        <v>51.88</v>
      </c>
      <c r="N88" s="9"/>
    </row>
    <row r="89" spans="1:14">
      <c r="A89" s="11" t="s">
        <v>123</v>
      </c>
      <c r="B89" s="9">
        <v>14</v>
      </c>
      <c r="C89" s="12">
        <f t="shared" si="23"/>
        <v>1102019</v>
      </c>
      <c r="D89" s="9">
        <v>15102019</v>
      </c>
      <c r="E89" s="9">
        <v>1.681</v>
      </c>
      <c r="F89" s="9">
        <v>26.064</v>
      </c>
      <c r="G89" s="10">
        <f t="shared" si="24"/>
        <v>24.382999999999999</v>
      </c>
      <c r="H89" s="9">
        <v>9.0589999999999993</v>
      </c>
      <c r="I89" s="9">
        <f t="shared" si="21"/>
        <v>15.324</v>
      </c>
      <c r="J89" s="9" t="str">
        <f t="shared" si="25"/>
        <v>Mesophilic</v>
      </c>
      <c r="K89" s="9"/>
      <c r="L89" s="54">
        <v>2.56</v>
      </c>
      <c r="M89" s="54">
        <v>52.01</v>
      </c>
      <c r="N89" s="9"/>
    </row>
    <row r="90" spans="1:14">
      <c r="A90" s="11" t="s">
        <v>124</v>
      </c>
      <c r="B90" s="9">
        <v>14</v>
      </c>
      <c r="C90" s="12">
        <f t="shared" si="23"/>
        <v>1102019</v>
      </c>
      <c r="D90" s="9">
        <f>D89</f>
        <v>15102019</v>
      </c>
      <c r="E90" s="9">
        <v>1.75</v>
      </c>
      <c r="F90" s="9">
        <v>26.004000000000001</v>
      </c>
      <c r="G90" s="10">
        <f t="shared" si="24"/>
        <v>24.254000000000001</v>
      </c>
      <c r="H90" s="9">
        <v>10.372999999999999</v>
      </c>
      <c r="I90" s="9">
        <f t="shared" si="21"/>
        <v>13.881000000000002</v>
      </c>
      <c r="J90" s="9" t="str">
        <f t="shared" si="25"/>
        <v>Mesophilic</v>
      </c>
      <c r="K90" s="9"/>
      <c r="L90" s="54">
        <v>2.52</v>
      </c>
      <c r="M90" s="54">
        <v>53.25</v>
      </c>
      <c r="N90" s="9"/>
    </row>
    <row r="91" spans="1:14">
      <c r="A91" s="11" t="s">
        <v>125</v>
      </c>
      <c r="B91" s="9">
        <v>14</v>
      </c>
      <c r="C91" s="12">
        <f t="shared" si="23"/>
        <v>1102019</v>
      </c>
      <c r="D91" s="9">
        <f>D90</f>
        <v>15102019</v>
      </c>
      <c r="E91" s="9">
        <v>1.756</v>
      </c>
      <c r="F91" s="9">
        <v>26.77</v>
      </c>
      <c r="G91" s="10">
        <f t="shared" si="24"/>
        <v>25.013999999999999</v>
      </c>
      <c r="H91" s="11">
        <v>7.9980000000000002</v>
      </c>
      <c r="I91" s="9">
        <f t="shared" si="21"/>
        <v>17.015999999999998</v>
      </c>
      <c r="J91" s="9" t="str">
        <f t="shared" si="25"/>
        <v>Mesophilic</v>
      </c>
      <c r="K91" s="9"/>
      <c r="L91" s="54">
        <v>2.4900000000000002</v>
      </c>
      <c r="M91" s="54">
        <v>53.05</v>
      </c>
      <c r="N91" s="9"/>
    </row>
    <row r="92" spans="1:14">
      <c r="A92" s="11" t="s">
        <v>123</v>
      </c>
      <c r="B92" s="9">
        <v>30</v>
      </c>
      <c r="C92" s="12">
        <f t="shared" si="23"/>
        <v>1102019</v>
      </c>
      <c r="D92" s="9">
        <v>31102019</v>
      </c>
      <c r="E92" s="9">
        <v>1.7390000000000001</v>
      </c>
      <c r="F92" s="9">
        <v>26.858000000000001</v>
      </c>
      <c r="G92" s="10">
        <f t="shared" si="24"/>
        <v>25.119</v>
      </c>
      <c r="H92" s="9">
        <v>6.3159999999999998</v>
      </c>
      <c r="I92" s="9">
        <f t="shared" si="21"/>
        <v>18.803000000000001</v>
      </c>
      <c r="J92" s="9" t="str">
        <f t="shared" si="25"/>
        <v>Mesophilic</v>
      </c>
      <c r="K92" s="9"/>
      <c r="L92" s="54">
        <v>3.47</v>
      </c>
      <c r="M92" s="54">
        <v>47.48</v>
      </c>
      <c r="N92" s="9"/>
    </row>
    <row r="93" spans="1:14">
      <c r="A93" s="11" t="s">
        <v>124</v>
      </c>
      <c r="B93" s="9">
        <v>30</v>
      </c>
      <c r="C93" s="12">
        <f t="shared" si="23"/>
        <v>1102019</v>
      </c>
      <c r="D93" s="9">
        <f>D92</f>
        <v>31102019</v>
      </c>
      <c r="E93" s="9">
        <v>1.6879999999999999</v>
      </c>
      <c r="F93" s="9">
        <v>26.105</v>
      </c>
      <c r="G93" s="10">
        <f t="shared" si="24"/>
        <v>24.417000000000002</v>
      </c>
      <c r="H93" s="9">
        <v>5.9370000000000003</v>
      </c>
      <c r="I93" s="9">
        <f t="shared" si="21"/>
        <v>18.48</v>
      </c>
      <c r="J93" s="9" t="str">
        <f t="shared" si="25"/>
        <v>Mesophilic</v>
      </c>
      <c r="K93" s="9"/>
      <c r="L93" s="54">
        <v>3.35</v>
      </c>
      <c r="M93" s="54">
        <v>48.83</v>
      </c>
      <c r="N93" s="9"/>
    </row>
    <row r="94" spans="1:14">
      <c r="A94" s="11" t="s">
        <v>125</v>
      </c>
      <c r="B94" s="9">
        <v>30</v>
      </c>
      <c r="C94" s="12">
        <f t="shared" si="23"/>
        <v>1102019</v>
      </c>
      <c r="D94" s="9">
        <f>D93</f>
        <v>31102019</v>
      </c>
      <c r="E94" s="9">
        <v>1.74</v>
      </c>
      <c r="F94" s="9">
        <v>27.13</v>
      </c>
      <c r="G94" s="10">
        <f t="shared" si="24"/>
        <v>25.39</v>
      </c>
      <c r="H94" s="9" t="s">
        <v>107</v>
      </c>
      <c r="I94" s="9" t="s">
        <v>107</v>
      </c>
      <c r="J94" s="9" t="str">
        <f t="shared" si="25"/>
        <v>Mesophilic</v>
      </c>
      <c r="K94" s="9"/>
      <c r="L94" s="9" t="s">
        <v>107</v>
      </c>
      <c r="M94" s="9" t="s">
        <v>107</v>
      </c>
      <c r="N94" s="9"/>
    </row>
    <row r="95" spans="1:14">
      <c r="A95" s="61" t="s">
        <v>126</v>
      </c>
      <c r="B95" s="22">
        <v>0</v>
      </c>
      <c r="C95" s="9">
        <v>1102019</v>
      </c>
      <c r="D95" s="9">
        <f>C95</f>
        <v>1102019</v>
      </c>
      <c r="E95" s="9" t="s">
        <v>107</v>
      </c>
      <c r="F95" s="9" t="s">
        <v>107</v>
      </c>
      <c r="G95" s="9" t="s">
        <v>107</v>
      </c>
      <c r="H95" s="9" t="s">
        <v>107</v>
      </c>
      <c r="I95" s="9">
        <v>0</v>
      </c>
      <c r="J95" s="9" t="s">
        <v>135</v>
      </c>
      <c r="K95" s="9"/>
      <c r="L95" s="9"/>
      <c r="M95" s="9"/>
      <c r="N95" s="9"/>
    </row>
    <row r="96" spans="1:14">
      <c r="A96" s="61" t="s">
        <v>127</v>
      </c>
      <c r="B96" s="22">
        <v>0</v>
      </c>
      <c r="C96" s="9">
        <v>1102019</v>
      </c>
      <c r="D96" s="9">
        <f t="shared" ref="D96:D97" si="26">C96</f>
        <v>1102019</v>
      </c>
      <c r="E96" s="9" t="s">
        <v>107</v>
      </c>
      <c r="F96" s="9" t="s">
        <v>107</v>
      </c>
      <c r="G96" s="9" t="s">
        <v>107</v>
      </c>
      <c r="H96" s="9" t="s">
        <v>107</v>
      </c>
      <c r="I96" s="9">
        <v>0</v>
      </c>
      <c r="J96" s="9" t="str">
        <f>$J$8</f>
        <v>Thermophilic</v>
      </c>
      <c r="K96" s="9"/>
      <c r="L96" s="9"/>
      <c r="M96" s="9"/>
      <c r="N96" s="9"/>
    </row>
    <row r="97" spans="1:14">
      <c r="A97" s="61" t="s">
        <v>128</v>
      </c>
      <c r="B97" s="22">
        <v>0</v>
      </c>
      <c r="C97" s="9">
        <v>1102019</v>
      </c>
      <c r="D97" s="9">
        <f t="shared" si="26"/>
        <v>1102019</v>
      </c>
      <c r="E97" s="9" t="s">
        <v>107</v>
      </c>
      <c r="F97" s="9" t="s">
        <v>107</v>
      </c>
      <c r="G97" s="9" t="s">
        <v>107</v>
      </c>
      <c r="H97" s="9" t="s">
        <v>107</v>
      </c>
      <c r="I97" s="9">
        <v>0</v>
      </c>
      <c r="J97" s="9" t="str">
        <f>$J$8</f>
        <v>Thermophilic</v>
      </c>
      <c r="K97" s="9"/>
      <c r="L97" s="9"/>
      <c r="M97" s="9"/>
      <c r="N97" s="9"/>
    </row>
    <row r="98" spans="1:14">
      <c r="A98" s="11" t="s">
        <v>126</v>
      </c>
      <c r="B98" s="9">
        <v>3</v>
      </c>
      <c r="C98" s="12">
        <f t="shared" ref="C98:C109" si="27">$C$8</f>
        <v>1102019</v>
      </c>
      <c r="D98" s="9">
        <v>4102019</v>
      </c>
      <c r="E98" s="9">
        <v>1.6879999999999999</v>
      </c>
      <c r="F98" s="9">
        <v>45.222000000000001</v>
      </c>
      <c r="G98" s="10">
        <f t="shared" ref="G98:G109" si="28">F98-E98</f>
        <v>43.533999999999999</v>
      </c>
      <c r="H98" s="9">
        <v>2.5169999999999999</v>
      </c>
      <c r="I98" s="9">
        <f t="shared" si="21"/>
        <v>41.016999999999996</v>
      </c>
      <c r="J98" s="9" t="s">
        <v>135</v>
      </c>
      <c r="K98" s="9"/>
      <c r="L98" s="54">
        <v>0.97</v>
      </c>
      <c r="M98" s="54">
        <v>17.84</v>
      </c>
      <c r="N98" s="9"/>
    </row>
    <row r="99" spans="1:14">
      <c r="A99" s="11" t="s">
        <v>127</v>
      </c>
      <c r="B99" s="9">
        <v>3</v>
      </c>
      <c r="C99" s="12">
        <f t="shared" si="27"/>
        <v>1102019</v>
      </c>
      <c r="D99" s="9">
        <v>4102019</v>
      </c>
      <c r="E99" s="9">
        <v>1.6970000000000001</v>
      </c>
      <c r="F99" s="9">
        <v>51.070999999999998</v>
      </c>
      <c r="G99" s="10">
        <f t="shared" si="28"/>
        <v>49.373999999999995</v>
      </c>
      <c r="H99" s="9" t="s">
        <v>107</v>
      </c>
      <c r="I99" s="9" t="s">
        <v>107</v>
      </c>
      <c r="J99" s="9" t="str">
        <f t="shared" ref="J99:J109" si="29">$J$8</f>
        <v>Thermophilic</v>
      </c>
      <c r="K99" s="9"/>
      <c r="L99" s="9" t="s">
        <v>107</v>
      </c>
      <c r="M99" s="9" t="s">
        <v>107</v>
      </c>
      <c r="N99" s="9"/>
    </row>
    <row r="100" spans="1:14">
      <c r="A100" s="11" t="s">
        <v>128</v>
      </c>
      <c r="B100" s="9">
        <v>3</v>
      </c>
      <c r="C100" s="12">
        <f t="shared" si="27"/>
        <v>1102019</v>
      </c>
      <c r="D100" s="9">
        <f>D99</f>
        <v>4102019</v>
      </c>
      <c r="E100" s="9">
        <v>1.6870000000000001</v>
      </c>
      <c r="F100" s="9">
        <v>51.637</v>
      </c>
      <c r="G100" s="10">
        <f t="shared" si="28"/>
        <v>49.95</v>
      </c>
      <c r="H100" s="9">
        <v>2.5110000000000001</v>
      </c>
      <c r="I100" s="9">
        <f t="shared" si="21"/>
        <v>47.439</v>
      </c>
      <c r="J100" s="9" t="str">
        <f t="shared" si="29"/>
        <v>Thermophilic</v>
      </c>
      <c r="K100" s="9"/>
      <c r="L100" s="54">
        <v>2.06</v>
      </c>
      <c r="M100" s="54">
        <v>45.48</v>
      </c>
      <c r="N100" s="9"/>
    </row>
    <row r="101" spans="1:14">
      <c r="A101" s="11" t="s">
        <v>126</v>
      </c>
      <c r="B101" s="9">
        <v>7</v>
      </c>
      <c r="C101" s="12">
        <f t="shared" si="27"/>
        <v>1102019</v>
      </c>
      <c r="D101" s="9">
        <v>8102019</v>
      </c>
      <c r="E101" s="9">
        <v>1.7589999999999999</v>
      </c>
      <c r="F101" s="9">
        <v>54.274999999999999</v>
      </c>
      <c r="G101" s="10">
        <f t="shared" si="28"/>
        <v>52.515999999999998</v>
      </c>
      <c r="H101" s="9">
        <v>2.4609999999999999</v>
      </c>
      <c r="I101" s="9">
        <f t="shared" si="21"/>
        <v>50.055</v>
      </c>
      <c r="J101" s="9" t="str">
        <f t="shared" si="29"/>
        <v>Thermophilic</v>
      </c>
      <c r="K101" s="9"/>
      <c r="L101" s="54">
        <v>0.67</v>
      </c>
      <c r="M101" s="54">
        <v>12.97</v>
      </c>
      <c r="N101" s="9"/>
    </row>
    <row r="102" spans="1:14">
      <c r="A102" s="11" t="s">
        <v>127</v>
      </c>
      <c r="B102" s="9">
        <v>7</v>
      </c>
      <c r="C102" s="12">
        <f t="shared" si="27"/>
        <v>1102019</v>
      </c>
      <c r="D102" s="9">
        <f>D101</f>
        <v>8102019</v>
      </c>
      <c r="E102" s="9">
        <v>1.635</v>
      </c>
      <c r="F102" s="9">
        <v>52.293999999999997</v>
      </c>
      <c r="G102" s="10">
        <f t="shared" si="28"/>
        <v>50.658999999999999</v>
      </c>
      <c r="H102" s="9">
        <v>2.2570000000000001</v>
      </c>
      <c r="I102" s="9">
        <f t="shared" si="21"/>
        <v>48.402000000000001</v>
      </c>
      <c r="J102" s="9" t="str">
        <f t="shared" si="29"/>
        <v>Thermophilic</v>
      </c>
      <c r="K102" s="9"/>
      <c r="L102" s="54">
        <v>0.64</v>
      </c>
      <c r="M102" s="54">
        <v>10.84</v>
      </c>
      <c r="N102" s="9"/>
    </row>
    <row r="103" spans="1:14">
      <c r="A103" s="11" t="s">
        <v>128</v>
      </c>
      <c r="B103" s="9">
        <v>7</v>
      </c>
      <c r="C103" s="12">
        <f t="shared" si="27"/>
        <v>1102019</v>
      </c>
      <c r="D103" s="9">
        <f>D102</f>
        <v>8102019</v>
      </c>
      <c r="E103" s="9">
        <v>1.7150000000000001</v>
      </c>
      <c r="F103" s="9">
        <v>58.015000000000001</v>
      </c>
      <c r="G103" s="10">
        <f t="shared" si="28"/>
        <v>56.3</v>
      </c>
      <c r="H103" s="9">
        <v>2.4580000000000002</v>
      </c>
      <c r="I103" s="9">
        <f t="shared" si="21"/>
        <v>53.841999999999999</v>
      </c>
      <c r="J103" s="9" t="str">
        <f t="shared" si="29"/>
        <v>Thermophilic</v>
      </c>
      <c r="K103" s="9"/>
      <c r="L103" s="54">
        <v>0.69</v>
      </c>
      <c r="M103" s="54">
        <v>11.28</v>
      </c>
      <c r="N103" s="9"/>
    </row>
    <row r="104" spans="1:14">
      <c r="A104" s="11" t="s">
        <v>126</v>
      </c>
      <c r="B104" s="9">
        <v>14</v>
      </c>
      <c r="C104" s="12">
        <f t="shared" si="27"/>
        <v>1102019</v>
      </c>
      <c r="D104" s="9">
        <v>15102019</v>
      </c>
      <c r="E104" s="9">
        <v>1.736</v>
      </c>
      <c r="F104" s="9">
        <v>55.972000000000001</v>
      </c>
      <c r="G104" s="10">
        <f t="shared" si="28"/>
        <v>54.236000000000004</v>
      </c>
      <c r="H104" s="9">
        <v>2.5009999999999999</v>
      </c>
      <c r="I104" s="9">
        <f t="shared" si="21"/>
        <v>51.735000000000007</v>
      </c>
      <c r="J104" s="9" t="str">
        <f t="shared" si="29"/>
        <v>Thermophilic</v>
      </c>
      <c r="K104" s="9"/>
      <c r="L104" s="54">
        <v>0.66</v>
      </c>
      <c r="M104" s="54">
        <v>9.2799999999999994</v>
      </c>
      <c r="N104" s="9"/>
    </row>
    <row r="105" spans="1:14">
      <c r="A105" s="11" t="s">
        <v>127</v>
      </c>
      <c r="B105" s="9">
        <v>14</v>
      </c>
      <c r="C105" s="12">
        <f t="shared" si="27"/>
        <v>1102019</v>
      </c>
      <c r="D105" s="9">
        <f>D104</f>
        <v>15102019</v>
      </c>
      <c r="E105" s="9">
        <v>1.6659999999999999</v>
      </c>
      <c r="F105" s="9">
        <v>51.530999999999999</v>
      </c>
      <c r="G105" s="10">
        <f t="shared" si="28"/>
        <v>49.865000000000002</v>
      </c>
      <c r="H105" s="9">
        <v>2.34</v>
      </c>
      <c r="I105" s="9">
        <f t="shared" si="21"/>
        <v>47.525000000000006</v>
      </c>
      <c r="J105" s="9" t="str">
        <f t="shared" si="29"/>
        <v>Thermophilic</v>
      </c>
      <c r="K105" s="9"/>
      <c r="L105" s="54">
        <v>0.62</v>
      </c>
      <c r="M105" s="54">
        <v>8.5399999999999991</v>
      </c>
      <c r="N105" s="9"/>
    </row>
    <row r="106" spans="1:14">
      <c r="A106" s="11" t="s">
        <v>128</v>
      </c>
      <c r="B106" s="9">
        <v>14</v>
      </c>
      <c r="C106" s="12">
        <f t="shared" si="27"/>
        <v>1102019</v>
      </c>
      <c r="D106" s="9">
        <f>D105</f>
        <v>15102019</v>
      </c>
      <c r="E106" s="9">
        <v>1.722</v>
      </c>
      <c r="F106" s="9">
        <v>46.360999999999997</v>
      </c>
      <c r="G106" s="10">
        <f t="shared" si="28"/>
        <v>44.638999999999996</v>
      </c>
      <c r="H106" s="11">
        <v>2.3650000000000002</v>
      </c>
      <c r="I106" s="9">
        <f t="shared" si="21"/>
        <v>42.273999999999994</v>
      </c>
      <c r="J106" s="9" t="str">
        <f t="shared" si="29"/>
        <v>Thermophilic</v>
      </c>
      <c r="K106" s="9"/>
      <c r="L106" s="54">
        <v>0.65</v>
      </c>
      <c r="M106" s="54">
        <v>8.3800000000000008</v>
      </c>
      <c r="N106" s="9"/>
    </row>
    <row r="107" spans="1:14">
      <c r="A107" s="11" t="s">
        <v>126</v>
      </c>
      <c r="B107" s="9">
        <v>30</v>
      </c>
      <c r="C107" s="12">
        <f t="shared" si="27"/>
        <v>1102019</v>
      </c>
      <c r="D107" s="9">
        <v>31102019</v>
      </c>
      <c r="E107" s="9">
        <v>1.7250000000000001</v>
      </c>
      <c r="F107" s="9">
        <v>51.401000000000003</v>
      </c>
      <c r="G107" s="10">
        <f t="shared" si="28"/>
        <v>49.676000000000002</v>
      </c>
      <c r="H107" s="9">
        <v>2.5459999999999998</v>
      </c>
      <c r="I107" s="9">
        <f t="shared" si="21"/>
        <v>47.13</v>
      </c>
      <c r="J107" s="9" t="str">
        <f t="shared" si="29"/>
        <v>Thermophilic</v>
      </c>
      <c r="K107" s="9"/>
      <c r="L107" s="54">
        <v>0.99</v>
      </c>
      <c r="M107" s="54">
        <v>10.54</v>
      </c>
      <c r="N107" s="9"/>
    </row>
    <row r="108" spans="1:14">
      <c r="A108" s="11" t="s">
        <v>127</v>
      </c>
      <c r="B108" s="9">
        <v>30</v>
      </c>
      <c r="C108" s="12">
        <f t="shared" si="27"/>
        <v>1102019</v>
      </c>
      <c r="D108" s="9">
        <f>D107</f>
        <v>31102019</v>
      </c>
      <c r="E108" s="9">
        <v>1.7250000000000001</v>
      </c>
      <c r="F108" s="9">
        <v>57.271999999999998</v>
      </c>
      <c r="G108" s="10">
        <f t="shared" si="28"/>
        <v>55.546999999999997</v>
      </c>
      <c r="H108" s="9">
        <v>2.7320000000000002</v>
      </c>
      <c r="I108" s="9">
        <f t="shared" si="21"/>
        <v>52.814999999999998</v>
      </c>
      <c r="J108" s="9" t="str">
        <f t="shared" si="29"/>
        <v>Thermophilic</v>
      </c>
      <c r="K108" s="9"/>
      <c r="L108" s="54">
        <v>0.79</v>
      </c>
      <c r="M108" s="54">
        <v>9.0299999999999994</v>
      </c>
      <c r="N108" s="9"/>
    </row>
    <row r="109" spans="1:14">
      <c r="A109" s="11" t="s">
        <v>128</v>
      </c>
      <c r="B109" s="9">
        <v>30</v>
      </c>
      <c r="C109" s="12">
        <f t="shared" si="27"/>
        <v>1102019</v>
      </c>
      <c r="D109" s="9">
        <f>D108</f>
        <v>31102019</v>
      </c>
      <c r="E109" s="9">
        <v>1.718</v>
      </c>
      <c r="F109" s="9">
        <v>55.351999999999997</v>
      </c>
      <c r="G109" s="10">
        <f t="shared" si="28"/>
        <v>53.634</v>
      </c>
      <c r="H109" s="9" t="s">
        <v>107</v>
      </c>
      <c r="I109" s="9" t="s">
        <v>107</v>
      </c>
      <c r="J109" s="9" t="str">
        <f t="shared" si="29"/>
        <v>Thermophilic</v>
      </c>
      <c r="K109" s="9"/>
      <c r="L109" s="9" t="s">
        <v>107</v>
      </c>
      <c r="M109" s="9" t="s">
        <v>107</v>
      </c>
      <c r="N109" s="9"/>
    </row>
    <row r="110" spans="1:14">
      <c r="A110" s="61" t="s">
        <v>129</v>
      </c>
      <c r="B110" s="22">
        <v>0</v>
      </c>
      <c r="C110" s="9">
        <v>1102019</v>
      </c>
      <c r="D110" s="9">
        <f>C110</f>
        <v>1102019</v>
      </c>
      <c r="E110" s="9" t="s">
        <v>107</v>
      </c>
      <c r="F110" s="9" t="s">
        <v>107</v>
      </c>
      <c r="G110" s="9" t="s">
        <v>107</v>
      </c>
      <c r="H110" s="9" t="s">
        <v>107</v>
      </c>
      <c r="I110" s="9">
        <v>0</v>
      </c>
      <c r="J110" s="9" t="s">
        <v>136</v>
      </c>
      <c r="K110" s="9"/>
      <c r="L110" s="9"/>
      <c r="M110" s="9"/>
      <c r="N110" s="9"/>
    </row>
    <row r="111" spans="1:14">
      <c r="A111" s="61" t="s">
        <v>130</v>
      </c>
      <c r="B111" s="22">
        <v>0</v>
      </c>
      <c r="C111" s="9">
        <v>1102019</v>
      </c>
      <c r="D111" s="9">
        <f t="shared" ref="D111:D112" si="30">C111</f>
        <v>1102019</v>
      </c>
      <c r="E111" s="9" t="s">
        <v>107</v>
      </c>
      <c r="F111" s="9" t="s">
        <v>107</v>
      </c>
      <c r="G111" s="9" t="s">
        <v>107</v>
      </c>
      <c r="H111" s="9" t="s">
        <v>107</v>
      </c>
      <c r="I111" s="9">
        <v>0</v>
      </c>
      <c r="J111" s="9" t="str">
        <f>$J$23</f>
        <v>Mesophilic</v>
      </c>
      <c r="K111" s="9"/>
      <c r="L111" s="9"/>
      <c r="M111" s="9"/>
      <c r="N111" s="9"/>
    </row>
    <row r="112" spans="1:14">
      <c r="A112" s="61" t="s">
        <v>131</v>
      </c>
      <c r="B112" s="22">
        <v>0</v>
      </c>
      <c r="C112" s="9">
        <v>1102019</v>
      </c>
      <c r="D112" s="9">
        <f t="shared" si="30"/>
        <v>1102019</v>
      </c>
      <c r="E112" s="9" t="s">
        <v>107</v>
      </c>
      <c r="F112" s="9" t="s">
        <v>107</v>
      </c>
      <c r="G112" s="9" t="s">
        <v>107</v>
      </c>
      <c r="H112" s="9" t="s">
        <v>107</v>
      </c>
      <c r="I112" s="9">
        <v>0</v>
      </c>
      <c r="J112" s="9" t="str">
        <f>$J$23</f>
        <v>Mesophilic</v>
      </c>
      <c r="K112" s="9"/>
      <c r="L112" s="9"/>
      <c r="M112" s="9"/>
      <c r="N112" s="9"/>
    </row>
    <row r="113" spans="1:14">
      <c r="A113" s="11" t="s">
        <v>129</v>
      </c>
      <c r="B113" s="9">
        <v>3</v>
      </c>
      <c r="C113" s="12">
        <f t="shared" ref="C113:C124" si="31">$C$8</f>
        <v>1102019</v>
      </c>
      <c r="D113" s="9">
        <v>4102019</v>
      </c>
      <c r="E113" s="9">
        <v>1.718</v>
      </c>
      <c r="F113" s="9">
        <v>49.747</v>
      </c>
      <c r="G113" s="10">
        <f t="shared" ref="G113:G124" si="32">F113-E113</f>
        <v>48.028999999999996</v>
      </c>
      <c r="H113" s="9">
        <v>4.899</v>
      </c>
      <c r="I113" s="9">
        <f t="shared" si="21"/>
        <v>43.129999999999995</v>
      </c>
      <c r="J113" s="9" t="s">
        <v>136</v>
      </c>
      <c r="K113" s="9"/>
      <c r="L113" s="54">
        <v>3.13</v>
      </c>
      <c r="M113" s="54">
        <v>51.48</v>
      </c>
      <c r="N113" s="9"/>
    </row>
    <row r="114" spans="1:14">
      <c r="A114" s="11" t="s">
        <v>130</v>
      </c>
      <c r="B114" s="9">
        <v>3</v>
      </c>
      <c r="C114" s="12">
        <f t="shared" si="31"/>
        <v>1102019</v>
      </c>
      <c r="D114" s="9">
        <v>4102019</v>
      </c>
      <c r="E114" s="9">
        <v>1.7230000000000001</v>
      </c>
      <c r="F114" s="9">
        <v>52.683</v>
      </c>
      <c r="G114" s="10">
        <f t="shared" si="32"/>
        <v>50.96</v>
      </c>
      <c r="H114" s="11">
        <v>2.7879999999999998</v>
      </c>
      <c r="I114" s="9">
        <f t="shared" si="21"/>
        <v>48.172000000000004</v>
      </c>
      <c r="J114" s="9" t="str">
        <f t="shared" ref="J114:J124" si="33">$J$23</f>
        <v>Mesophilic</v>
      </c>
      <c r="K114" s="9"/>
      <c r="L114" s="54">
        <v>1.7</v>
      </c>
      <c r="M114" s="54">
        <v>33.340000000000003</v>
      </c>
      <c r="N114" s="9"/>
    </row>
    <row r="115" spans="1:14">
      <c r="A115" s="11" t="s">
        <v>131</v>
      </c>
      <c r="B115" s="9">
        <v>3</v>
      </c>
      <c r="C115" s="12">
        <f t="shared" si="31"/>
        <v>1102019</v>
      </c>
      <c r="D115" s="9">
        <f>D114</f>
        <v>4102019</v>
      </c>
      <c r="E115" s="9">
        <v>1.702</v>
      </c>
      <c r="F115" s="9">
        <v>46.377000000000002</v>
      </c>
      <c r="G115" s="10">
        <f t="shared" si="32"/>
        <v>44.675000000000004</v>
      </c>
      <c r="H115" s="9">
        <v>5.2779999999999996</v>
      </c>
      <c r="I115" s="9">
        <f t="shared" si="21"/>
        <v>39.397000000000006</v>
      </c>
      <c r="J115" s="9" t="str">
        <f t="shared" si="33"/>
        <v>Mesophilic</v>
      </c>
      <c r="K115" s="9"/>
      <c r="L115" s="54">
        <v>3.34</v>
      </c>
      <c r="M115" s="54">
        <v>50.85</v>
      </c>
      <c r="N115" s="9"/>
    </row>
    <row r="116" spans="1:14">
      <c r="A116" s="11" t="s">
        <v>129</v>
      </c>
      <c r="B116" s="9">
        <v>7</v>
      </c>
      <c r="C116" s="12">
        <f t="shared" si="31"/>
        <v>1102019</v>
      </c>
      <c r="D116" s="9">
        <v>8102019</v>
      </c>
      <c r="E116" s="9">
        <v>1.708</v>
      </c>
      <c r="F116" s="9">
        <v>52.991999999999997</v>
      </c>
      <c r="G116" s="10">
        <f t="shared" si="32"/>
        <v>51.283999999999999</v>
      </c>
      <c r="H116" s="9">
        <v>3.5030000000000001</v>
      </c>
      <c r="I116" s="9">
        <f t="shared" si="21"/>
        <v>47.780999999999999</v>
      </c>
      <c r="J116" s="9" t="str">
        <f t="shared" si="33"/>
        <v>Mesophilic</v>
      </c>
      <c r="K116" s="9"/>
      <c r="L116" s="54">
        <v>2.19</v>
      </c>
      <c r="M116" s="54">
        <v>43.36</v>
      </c>
      <c r="N116" s="9"/>
    </row>
    <row r="117" spans="1:14">
      <c r="A117" s="11" t="s">
        <v>130</v>
      </c>
      <c r="B117" s="9">
        <v>7</v>
      </c>
      <c r="C117" s="12">
        <f t="shared" si="31"/>
        <v>1102019</v>
      </c>
      <c r="D117" s="9">
        <f>D116</f>
        <v>8102019</v>
      </c>
      <c r="E117" s="9">
        <v>1.7010000000000001</v>
      </c>
      <c r="F117" s="9">
        <v>56.537999999999997</v>
      </c>
      <c r="G117" s="10">
        <f t="shared" si="32"/>
        <v>54.836999999999996</v>
      </c>
      <c r="H117" s="9">
        <v>3.9910000000000001</v>
      </c>
      <c r="I117" s="9">
        <f t="shared" si="21"/>
        <v>50.845999999999997</v>
      </c>
      <c r="J117" s="9" t="str">
        <f t="shared" si="33"/>
        <v>Mesophilic</v>
      </c>
      <c r="K117" s="9"/>
      <c r="L117" s="54">
        <v>2.0499999999999998</v>
      </c>
      <c r="M117" s="54">
        <v>45.12</v>
      </c>
      <c r="N117" s="9"/>
    </row>
    <row r="118" spans="1:14">
      <c r="A118" s="11" t="s">
        <v>131</v>
      </c>
      <c r="B118" s="9">
        <v>7</v>
      </c>
      <c r="C118" s="12">
        <f t="shared" si="31"/>
        <v>1102019</v>
      </c>
      <c r="D118" s="9">
        <f>D117</f>
        <v>8102019</v>
      </c>
      <c r="E118" s="9">
        <v>1.736</v>
      </c>
      <c r="F118" s="9">
        <v>50.354999999999997</v>
      </c>
      <c r="G118" s="10">
        <f t="shared" si="32"/>
        <v>48.619</v>
      </c>
      <c r="H118" s="9">
        <v>4.585</v>
      </c>
      <c r="I118" s="9">
        <f t="shared" si="21"/>
        <v>44.033999999999999</v>
      </c>
      <c r="J118" s="9" t="str">
        <f t="shared" si="33"/>
        <v>Mesophilic</v>
      </c>
      <c r="K118" s="9"/>
      <c r="L118" s="54">
        <v>2.35</v>
      </c>
      <c r="M118" s="54">
        <v>48.28</v>
      </c>
      <c r="N118" s="9"/>
    </row>
    <row r="119" spans="1:14">
      <c r="A119" s="11" t="s">
        <v>129</v>
      </c>
      <c r="B119" s="9">
        <v>14</v>
      </c>
      <c r="C119" s="12">
        <f t="shared" si="31"/>
        <v>1102019</v>
      </c>
      <c r="D119" s="9">
        <v>15102019</v>
      </c>
      <c r="E119" s="9">
        <v>1.7290000000000001</v>
      </c>
      <c r="F119" s="9">
        <v>53.707000000000001</v>
      </c>
      <c r="G119" s="10">
        <f t="shared" si="32"/>
        <v>51.978000000000002</v>
      </c>
      <c r="H119" s="9">
        <v>5.9710000000000001</v>
      </c>
      <c r="I119" s="9">
        <f t="shared" si="21"/>
        <v>46.007000000000005</v>
      </c>
      <c r="J119" s="9" t="str">
        <f t="shared" si="33"/>
        <v>Mesophilic</v>
      </c>
      <c r="K119" s="9"/>
      <c r="L119" s="54">
        <v>1.97</v>
      </c>
      <c r="M119" s="54">
        <v>54.29</v>
      </c>
      <c r="N119" s="9"/>
    </row>
    <row r="120" spans="1:14">
      <c r="A120" s="11" t="s">
        <v>130</v>
      </c>
      <c r="B120" s="9">
        <v>14</v>
      </c>
      <c r="C120" s="12">
        <f t="shared" si="31"/>
        <v>1102019</v>
      </c>
      <c r="D120" s="9">
        <f>D119</f>
        <v>15102019</v>
      </c>
      <c r="E120" s="9">
        <v>1.7330000000000001</v>
      </c>
      <c r="F120" s="9">
        <v>52.325000000000003</v>
      </c>
      <c r="G120" s="10">
        <f t="shared" si="32"/>
        <v>50.592000000000006</v>
      </c>
      <c r="H120" s="9">
        <v>5.9580000000000002</v>
      </c>
      <c r="I120" s="9">
        <f t="shared" si="21"/>
        <v>44.634000000000007</v>
      </c>
      <c r="J120" s="9" t="str">
        <f t="shared" si="33"/>
        <v>Mesophilic</v>
      </c>
      <c r="K120" s="9"/>
      <c r="L120" s="54">
        <v>1.95</v>
      </c>
      <c r="M120" s="54">
        <v>52.78</v>
      </c>
      <c r="N120" s="9"/>
    </row>
    <row r="121" spans="1:14">
      <c r="A121" s="11" t="s">
        <v>131</v>
      </c>
      <c r="B121" s="9">
        <v>14</v>
      </c>
      <c r="C121" s="12">
        <f t="shared" si="31"/>
        <v>1102019</v>
      </c>
      <c r="D121" s="9">
        <f>D120</f>
        <v>15102019</v>
      </c>
      <c r="E121" s="9">
        <v>1.7210000000000001</v>
      </c>
      <c r="F121" s="9">
        <v>51.929000000000002</v>
      </c>
      <c r="G121" s="10">
        <f t="shared" si="32"/>
        <v>50.207999999999998</v>
      </c>
      <c r="H121" s="9">
        <v>5.306</v>
      </c>
      <c r="I121" s="9">
        <f t="shared" si="21"/>
        <v>44.902000000000001</v>
      </c>
      <c r="J121" s="9" t="str">
        <f t="shared" si="33"/>
        <v>Mesophilic</v>
      </c>
      <c r="K121" s="9"/>
      <c r="L121" s="54">
        <v>1.96</v>
      </c>
      <c r="M121" s="54">
        <v>52.88</v>
      </c>
      <c r="N121" s="9"/>
    </row>
    <row r="122" spans="1:14">
      <c r="A122" s="11" t="s">
        <v>129</v>
      </c>
      <c r="B122" s="9">
        <v>30</v>
      </c>
      <c r="C122" s="12">
        <f t="shared" si="31"/>
        <v>1102019</v>
      </c>
      <c r="D122" s="9">
        <v>31102019</v>
      </c>
      <c r="E122" s="9">
        <v>1.73</v>
      </c>
      <c r="F122" s="9">
        <v>55.307000000000002</v>
      </c>
      <c r="G122" s="10">
        <f t="shared" si="32"/>
        <v>53.577000000000005</v>
      </c>
      <c r="H122" s="9">
        <v>2.6320000000000001</v>
      </c>
      <c r="I122" s="9">
        <f t="shared" si="21"/>
        <v>50.945000000000007</v>
      </c>
      <c r="J122" s="9" t="str">
        <f t="shared" si="33"/>
        <v>Mesophilic</v>
      </c>
      <c r="K122" s="9"/>
      <c r="L122" s="54">
        <v>1.39</v>
      </c>
      <c r="M122" s="54">
        <v>11.38</v>
      </c>
      <c r="N122" s="9"/>
    </row>
    <row r="123" spans="1:14">
      <c r="A123" s="11" t="s">
        <v>130</v>
      </c>
      <c r="B123" s="9">
        <v>30</v>
      </c>
      <c r="C123" s="12">
        <f t="shared" si="31"/>
        <v>1102019</v>
      </c>
      <c r="D123" s="9">
        <f>D122</f>
        <v>31102019</v>
      </c>
      <c r="E123" s="9">
        <v>1.665</v>
      </c>
      <c r="F123" s="9">
        <v>50.073999999999998</v>
      </c>
      <c r="G123" s="10">
        <f t="shared" si="32"/>
        <v>48.408999999999999</v>
      </c>
      <c r="H123" s="9">
        <v>3.0659999999999998</v>
      </c>
      <c r="I123" s="9">
        <f t="shared" si="21"/>
        <v>45.342999999999996</v>
      </c>
      <c r="J123" s="9" t="str">
        <f t="shared" si="33"/>
        <v>Mesophilic</v>
      </c>
      <c r="K123" s="9"/>
      <c r="L123" s="54">
        <v>1.79</v>
      </c>
      <c r="M123" s="54">
        <v>15.17</v>
      </c>
      <c r="N123" s="9"/>
    </row>
    <row r="124" spans="1:14">
      <c r="A124" s="11" t="s">
        <v>131</v>
      </c>
      <c r="B124" s="9">
        <v>30</v>
      </c>
      <c r="C124" s="12">
        <f t="shared" si="31"/>
        <v>1102019</v>
      </c>
      <c r="D124" s="9">
        <f>D123</f>
        <v>31102019</v>
      </c>
      <c r="E124" s="9">
        <v>1.738</v>
      </c>
      <c r="F124" s="9">
        <v>54.743000000000002</v>
      </c>
      <c r="G124" s="10">
        <f t="shared" si="32"/>
        <v>53.005000000000003</v>
      </c>
      <c r="H124" s="9">
        <v>3.02</v>
      </c>
      <c r="I124" s="9">
        <f t="shared" si="21"/>
        <v>49.984999999999999</v>
      </c>
      <c r="J124" s="9" t="str">
        <f t="shared" si="33"/>
        <v>Mesophilic</v>
      </c>
      <c r="K124" s="9"/>
      <c r="L124" s="54">
        <v>1.66</v>
      </c>
      <c r="M124" s="54">
        <v>19.16</v>
      </c>
      <c r="N124" s="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5" sqref="F5"/>
    </sheetView>
  </sheetViews>
  <sheetFormatPr baseColWidth="10" defaultRowHeight="15" x14ac:dyDescent="0"/>
  <sheetData>
    <row r="1" spans="1:7">
      <c r="A1" s="1" t="s">
        <v>9</v>
      </c>
    </row>
    <row r="2" spans="1:7">
      <c r="A2" s="2" t="s">
        <v>0</v>
      </c>
      <c r="B2">
        <v>18092019</v>
      </c>
      <c r="D2" t="s">
        <v>1</v>
      </c>
      <c r="E2" t="s">
        <v>2</v>
      </c>
    </row>
    <row r="10" spans="1:7">
      <c r="G10">
        <v>3</v>
      </c>
    </row>
    <row r="11" spans="1:7">
      <c r="G11">
        <v>2</v>
      </c>
    </row>
    <row r="12" spans="1:7">
      <c r="F12" t="s">
        <v>13</v>
      </c>
      <c r="G12">
        <v>1</v>
      </c>
    </row>
    <row r="13" spans="1:7">
      <c r="G13">
        <v>3</v>
      </c>
    </row>
    <row r="14" spans="1:7">
      <c r="G14">
        <v>2</v>
      </c>
    </row>
    <row r="15" spans="1:7">
      <c r="F15" t="s">
        <v>12</v>
      </c>
      <c r="G15">
        <v>1</v>
      </c>
    </row>
    <row r="16" spans="1:7">
      <c r="G16">
        <v>3</v>
      </c>
    </row>
    <row r="17" spans="6:7">
      <c r="G17">
        <v>2</v>
      </c>
    </row>
    <row r="18" spans="6:7">
      <c r="F18" t="s">
        <v>11</v>
      </c>
      <c r="G18">
        <v>1</v>
      </c>
    </row>
    <row r="19" spans="6:7">
      <c r="G19">
        <v>3</v>
      </c>
    </row>
    <row r="20" spans="6:7">
      <c r="G20">
        <v>2</v>
      </c>
    </row>
    <row r="21" spans="6:7">
      <c r="F21" t="s">
        <v>10</v>
      </c>
      <c r="G21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23" sqref="I23"/>
    </sheetView>
  </sheetViews>
  <sheetFormatPr baseColWidth="10" defaultRowHeight="15" x14ac:dyDescent="0"/>
  <cols>
    <col min="2" max="2" width="13.6640625" bestFit="1" customWidth="1"/>
    <col min="3" max="3" width="21.5" bestFit="1" customWidth="1"/>
    <col min="4" max="4" width="30.6640625" bestFit="1" customWidth="1"/>
    <col min="5" max="5" width="14.1640625" bestFit="1" customWidth="1"/>
    <col min="6" max="6" width="15.6640625" bestFit="1" customWidth="1"/>
  </cols>
  <sheetData>
    <row r="1" spans="1:10">
      <c r="A1" s="1" t="s">
        <v>14</v>
      </c>
    </row>
    <row r="2" spans="1:10">
      <c r="A2" s="2" t="s">
        <v>0</v>
      </c>
    </row>
    <row r="3" spans="1:10">
      <c r="A3" s="3"/>
      <c r="B3" s="14"/>
      <c r="C3" s="15"/>
      <c r="D3" s="15"/>
      <c r="E3" s="14"/>
      <c r="F3" s="16"/>
      <c r="G3" s="15"/>
      <c r="H3" s="15"/>
      <c r="I3" s="15"/>
      <c r="J3" s="16"/>
    </row>
    <row r="4" spans="1:10">
      <c r="A4" s="6" t="s">
        <v>15</v>
      </c>
      <c r="B4" s="17" t="s">
        <v>16</v>
      </c>
      <c r="C4" s="18" t="s">
        <v>17</v>
      </c>
      <c r="D4" s="18" t="s">
        <v>18</v>
      </c>
      <c r="E4" s="19" t="s">
        <v>19</v>
      </c>
      <c r="F4" s="20" t="s">
        <v>20</v>
      </c>
      <c r="G4" s="18" t="s">
        <v>21</v>
      </c>
      <c r="H4" s="18" t="s">
        <v>22</v>
      </c>
      <c r="I4" s="18" t="s">
        <v>23</v>
      </c>
      <c r="J4" s="21" t="s">
        <v>24</v>
      </c>
    </row>
    <row r="5" spans="1:10">
      <c r="A5" s="22" t="s">
        <v>25</v>
      </c>
      <c r="B5" s="8">
        <v>7.17E-2</v>
      </c>
      <c r="C5" s="8">
        <v>0.12529999999999999</v>
      </c>
      <c r="D5" s="8">
        <v>0.183</v>
      </c>
      <c r="E5" s="8">
        <f t="shared" ref="E5:F7" si="0">C5-B5</f>
        <v>5.3599999999999995E-2</v>
      </c>
      <c r="F5" s="8">
        <f t="shared" si="0"/>
        <v>5.7700000000000001E-2</v>
      </c>
      <c r="G5" s="8"/>
      <c r="H5" s="8"/>
      <c r="I5" s="8"/>
      <c r="J5" s="8"/>
    </row>
    <row r="6" spans="1:10">
      <c r="A6" s="22" t="s">
        <v>26</v>
      </c>
      <c r="B6" s="8">
        <v>6.9199999999999998E-2</v>
      </c>
      <c r="C6" s="8">
        <v>0.1236</v>
      </c>
      <c r="D6" s="8">
        <v>0.20849999999999999</v>
      </c>
      <c r="E6" s="8">
        <f t="shared" si="0"/>
        <v>5.4400000000000004E-2</v>
      </c>
      <c r="F6" s="8">
        <f t="shared" si="0"/>
        <v>8.4899999999999989E-2</v>
      </c>
      <c r="G6" s="8"/>
      <c r="H6" s="8"/>
      <c r="I6" s="8"/>
      <c r="J6" s="8"/>
    </row>
    <row r="7" spans="1:10">
      <c r="A7" s="22" t="s">
        <v>27</v>
      </c>
      <c r="B7" s="8">
        <v>7.1300000000000002E-2</v>
      </c>
      <c r="C7" s="8">
        <v>0.12709999999999999</v>
      </c>
      <c r="D7" s="8">
        <v>0.2069</v>
      </c>
      <c r="E7" s="8">
        <f t="shared" si="0"/>
        <v>5.5799999999999988E-2</v>
      </c>
      <c r="F7" s="8">
        <f t="shared" si="0"/>
        <v>7.980000000000001E-2</v>
      </c>
      <c r="G7" s="8"/>
      <c r="H7" s="8"/>
      <c r="I7" s="8"/>
      <c r="J7" s="8"/>
    </row>
    <row r="8" spans="1:10">
      <c r="A8" s="22" t="s">
        <v>28</v>
      </c>
      <c r="B8" s="23">
        <v>7.17E-2</v>
      </c>
      <c r="C8" s="23">
        <v>0.1249</v>
      </c>
      <c r="D8" s="23">
        <v>0.20649999999999999</v>
      </c>
      <c r="E8" s="8">
        <f t="shared" ref="E8:E16" si="1">C8-B8</f>
        <v>5.3199999999999997E-2</v>
      </c>
      <c r="F8" s="8">
        <f t="shared" ref="F8:F16" si="2">D8-C8</f>
        <v>8.1599999999999992E-2</v>
      </c>
      <c r="G8" s="8"/>
      <c r="H8" s="8"/>
      <c r="I8" s="8"/>
      <c r="J8" s="8"/>
    </row>
    <row r="9" spans="1:10">
      <c r="A9" s="22" t="s">
        <v>29</v>
      </c>
      <c r="B9" s="23">
        <v>7.0499999999999993E-2</v>
      </c>
      <c r="C9" s="23">
        <v>0.1221</v>
      </c>
      <c r="D9" s="23">
        <v>0.19259999999999999</v>
      </c>
      <c r="E9" s="8">
        <f t="shared" si="1"/>
        <v>5.1600000000000007E-2</v>
      </c>
      <c r="F9" s="8">
        <f t="shared" si="2"/>
        <v>7.0499999999999993E-2</v>
      </c>
      <c r="G9" s="8"/>
      <c r="H9" s="8"/>
      <c r="I9" s="8"/>
      <c r="J9" s="8"/>
    </row>
    <row r="10" spans="1:10">
      <c r="A10" s="22" t="s">
        <v>30</v>
      </c>
      <c r="B10" s="23">
        <v>7.1999999999999995E-2</v>
      </c>
      <c r="C10" s="23">
        <v>0.12330000000000001</v>
      </c>
      <c r="D10" s="23">
        <v>0.1956</v>
      </c>
      <c r="E10" s="8">
        <f t="shared" si="1"/>
        <v>5.1300000000000012E-2</v>
      </c>
      <c r="F10" s="8">
        <f t="shared" si="2"/>
        <v>7.2299999999999989E-2</v>
      </c>
      <c r="G10" s="8"/>
      <c r="H10" s="8"/>
      <c r="I10" s="8"/>
      <c r="J10" s="8"/>
    </row>
    <row r="11" spans="1:10">
      <c r="A11" s="22" t="s">
        <v>31</v>
      </c>
      <c r="B11" s="23">
        <v>7.2499999999999995E-2</v>
      </c>
      <c r="C11" s="23">
        <v>0.124</v>
      </c>
      <c r="D11" s="23">
        <v>0.21460000000000001</v>
      </c>
      <c r="E11" s="8">
        <f t="shared" si="1"/>
        <v>5.1500000000000004E-2</v>
      </c>
      <c r="F11" s="8">
        <f t="shared" si="2"/>
        <v>9.0600000000000014E-2</v>
      </c>
      <c r="G11" s="8"/>
      <c r="H11" s="8"/>
      <c r="I11" s="8"/>
      <c r="J11" s="8"/>
    </row>
    <row r="12" spans="1:10">
      <c r="A12" s="22" t="s">
        <v>32</v>
      </c>
      <c r="B12" s="23">
        <v>7.1300000000000002E-2</v>
      </c>
      <c r="C12" s="23">
        <v>0.1246</v>
      </c>
      <c r="D12" s="23">
        <v>0.20280000000000001</v>
      </c>
      <c r="E12" s="8">
        <f t="shared" si="1"/>
        <v>5.33E-2</v>
      </c>
      <c r="F12" s="8">
        <f t="shared" si="2"/>
        <v>7.8200000000000006E-2</v>
      </c>
      <c r="G12" s="8"/>
      <c r="H12" s="8"/>
      <c r="I12" s="8"/>
      <c r="J12" s="8"/>
    </row>
    <row r="13" spans="1:10">
      <c r="A13" s="22" t="s">
        <v>33</v>
      </c>
      <c r="B13" s="23">
        <v>7.0800000000000002E-2</v>
      </c>
      <c r="C13" s="23">
        <v>0.1263</v>
      </c>
      <c r="D13" s="23">
        <v>0.20430000000000001</v>
      </c>
      <c r="E13" s="8">
        <f t="shared" si="1"/>
        <v>5.5499999999999994E-2</v>
      </c>
      <c r="F13" s="8">
        <f t="shared" si="2"/>
        <v>7.8000000000000014E-2</v>
      </c>
      <c r="G13" s="8"/>
      <c r="H13" s="8"/>
      <c r="I13" s="8"/>
      <c r="J13" s="8"/>
    </row>
    <row r="14" spans="1:10">
      <c r="A14" s="22" t="s">
        <v>132</v>
      </c>
      <c r="B14" s="23">
        <v>7.1099999999999997E-2</v>
      </c>
      <c r="C14" s="23">
        <v>0.13089999999999999</v>
      </c>
      <c r="D14" s="23">
        <v>0.20369999999999999</v>
      </c>
      <c r="E14" s="23">
        <f t="shared" si="1"/>
        <v>5.9799999999999992E-2</v>
      </c>
      <c r="F14" s="23">
        <f t="shared" si="2"/>
        <v>7.2800000000000004E-2</v>
      </c>
      <c r="G14" s="8"/>
      <c r="H14" s="8"/>
      <c r="I14" s="8"/>
      <c r="J14" s="8"/>
    </row>
    <row r="15" spans="1:10">
      <c r="A15" s="22" t="s">
        <v>133</v>
      </c>
      <c r="B15" s="23">
        <v>7.2300000000000003E-2</v>
      </c>
      <c r="C15" s="23">
        <v>0.1186</v>
      </c>
      <c r="D15" s="23">
        <v>0.1772</v>
      </c>
      <c r="E15" s="23">
        <f t="shared" si="1"/>
        <v>4.6299999999999994E-2</v>
      </c>
      <c r="F15" s="23">
        <f t="shared" si="2"/>
        <v>5.8599999999999999E-2</v>
      </c>
      <c r="G15" s="8"/>
      <c r="H15" s="8"/>
      <c r="I15" s="8"/>
      <c r="J15" s="8"/>
    </row>
    <row r="16" spans="1:10">
      <c r="A16" s="22" t="s">
        <v>134</v>
      </c>
      <c r="B16" s="23">
        <v>7.3099999999999998E-2</v>
      </c>
      <c r="C16" s="23">
        <v>0.1191</v>
      </c>
      <c r="D16" s="23">
        <v>0.18210000000000001</v>
      </c>
      <c r="E16" s="23">
        <f t="shared" si="1"/>
        <v>4.5999999999999999E-2</v>
      </c>
      <c r="F16" s="23">
        <f t="shared" si="2"/>
        <v>6.3000000000000014E-2</v>
      </c>
      <c r="G16" s="8"/>
      <c r="H16" s="8"/>
      <c r="I16" s="8"/>
      <c r="J16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H10" sqref="H10"/>
    </sheetView>
  </sheetViews>
  <sheetFormatPr baseColWidth="10" defaultRowHeight="15" x14ac:dyDescent="0"/>
  <sheetData>
    <row r="1" spans="1:12">
      <c r="A1" s="1" t="s">
        <v>8</v>
      </c>
      <c r="J1">
        <f>30.63/1.77</f>
        <v>17.305084745762713</v>
      </c>
    </row>
    <row r="2" spans="1:12">
      <c r="A2" s="2" t="s">
        <v>0</v>
      </c>
      <c r="B2">
        <v>25102019</v>
      </c>
      <c r="D2" t="s">
        <v>1</v>
      </c>
      <c r="E2" t="s">
        <v>2</v>
      </c>
      <c r="J2">
        <f>61.25/5.23</f>
        <v>11.711281070745697</v>
      </c>
    </row>
    <row r="3" spans="1:12">
      <c r="J3">
        <f>122.51/10.53</f>
        <v>11.634377967711302</v>
      </c>
    </row>
    <row r="4" spans="1:12">
      <c r="A4" t="s">
        <v>6</v>
      </c>
      <c r="B4" t="s">
        <v>42</v>
      </c>
      <c r="C4" t="s">
        <v>59</v>
      </c>
      <c r="D4" t="s">
        <v>34</v>
      </c>
      <c r="E4" t="s">
        <v>35</v>
      </c>
      <c r="J4">
        <f>245/20.53</f>
        <v>11.933755479785679</v>
      </c>
      <c r="K4">
        <f>5081.19/86.38</f>
        <v>58.823686038434822</v>
      </c>
      <c r="L4">
        <f>K4/J4</f>
        <v>4.9291847933431301</v>
      </c>
    </row>
    <row r="5" spans="1:12">
      <c r="A5" t="s">
        <v>36</v>
      </c>
      <c r="B5">
        <f>38*50</f>
        <v>1900</v>
      </c>
      <c r="C5">
        <f>4422.1/5</f>
        <v>884.42000000000007</v>
      </c>
      <c r="D5">
        <f>Alkalinity!H5</f>
        <v>11665.034280117534</v>
      </c>
      <c r="E5">
        <v>8.2119999999999997</v>
      </c>
      <c r="G5">
        <f>AVERAGE(E5:E7)</f>
        <v>8.2563333333333322</v>
      </c>
      <c r="H5">
        <f>_xlfn.STDEV.S(E5:E7)</f>
        <v>6.0302017655575281E-2</v>
      </c>
    </row>
    <row r="6" spans="1:12">
      <c r="A6" t="s">
        <v>37</v>
      </c>
      <c r="B6">
        <f>42*50</f>
        <v>2100</v>
      </c>
      <c r="C6">
        <f>3845.2/5</f>
        <v>769.04</v>
      </c>
      <c r="D6">
        <f>Alkalinity!H6</f>
        <v>11693.069306930694</v>
      </c>
      <c r="E6">
        <v>8.3249999999999993</v>
      </c>
      <c r="G6">
        <f>AVERAGE(C5:C7)</f>
        <v>823.18</v>
      </c>
      <c r="H6">
        <f>_xlfn.STDEV.S(C5:C7)</f>
        <v>58.016752752976501</v>
      </c>
    </row>
    <row r="7" spans="1:12">
      <c r="A7" t="s">
        <v>38</v>
      </c>
      <c r="B7">
        <f>44*50</f>
        <v>2200</v>
      </c>
      <c r="C7">
        <f>4080.4/5</f>
        <v>816.08</v>
      </c>
      <c r="D7">
        <f>Alkalinity!H7</f>
        <v>11774.675972083753</v>
      </c>
      <c r="E7">
        <v>8.2319999999999993</v>
      </c>
      <c r="G7">
        <f>AVERAGE(B5:B7)/1000</f>
        <v>2.0666666666666664</v>
      </c>
      <c r="H7">
        <f>_xlfn.STDEV.S(B5:B7)/1000</f>
        <v>0.15275252316519466</v>
      </c>
    </row>
    <row r="8" spans="1:12">
      <c r="A8" t="s">
        <v>39</v>
      </c>
      <c r="B8">
        <f>80*50</f>
        <v>4000</v>
      </c>
      <c r="C8">
        <f>7077.7/5</f>
        <v>1415.54</v>
      </c>
      <c r="D8">
        <f>Alkalinity!H8</f>
        <v>15175.781250000002</v>
      </c>
      <c r="E8">
        <v>8.2420000000000009</v>
      </c>
      <c r="G8">
        <f>AVERAGE(E8:E10)</f>
        <v>8.2116666666666678</v>
      </c>
      <c r="H8">
        <f>_xlfn.STDEV.S(E8:E10)</f>
        <v>3.0501366089625982E-2</v>
      </c>
    </row>
    <row r="9" spans="1:12">
      <c r="A9" t="s">
        <v>40</v>
      </c>
      <c r="B9">
        <f>79*50</f>
        <v>3950</v>
      </c>
      <c r="C9">
        <f>7810.9/5</f>
        <v>1562.1799999999998</v>
      </c>
      <c r="D9">
        <f>Alkalinity!H9</f>
        <v>15366.336633663366</v>
      </c>
      <c r="E9">
        <v>8.1809999999999992</v>
      </c>
      <c r="G9">
        <f>AVERAGE(C8:C10)/1000</f>
        <v>1.5198666666666665</v>
      </c>
      <c r="H9">
        <f>_xlfn.STDEV.S(C8:C10)/1000</f>
        <v>9.0884886165595882E-2</v>
      </c>
    </row>
    <row r="10" spans="1:12">
      <c r="A10" t="s">
        <v>41</v>
      </c>
      <c r="B10">
        <f>79*50</f>
        <v>3950</v>
      </c>
      <c r="C10">
        <f>7909.4/5</f>
        <v>1581.8799999999999</v>
      </c>
      <c r="D10">
        <f>Alkalinity!H10</f>
        <v>15298.142717497558</v>
      </c>
      <c r="E10">
        <v>8.2119999999999997</v>
      </c>
      <c r="G10">
        <f>AVERAGE(B8:B10)/1000</f>
        <v>3.9666666666666663</v>
      </c>
      <c r="H10">
        <f>_xlfn.STDEV.S(B8:B10)/1000</f>
        <v>2.8867513459481291E-2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"/>
  <sheetViews>
    <sheetView workbookViewId="0">
      <selection activeCell="N6" sqref="N6"/>
    </sheetView>
  </sheetViews>
  <sheetFormatPr baseColWidth="10" defaultRowHeight="15" x14ac:dyDescent="0"/>
  <sheetData>
    <row r="1" spans="1:14" ht="18" thickBot="1">
      <c r="A1" s="64" t="s">
        <v>43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6"/>
    </row>
    <row r="2" spans="1:14">
      <c r="A2" s="24" t="s">
        <v>44</v>
      </c>
      <c r="B2" s="24"/>
      <c r="C2" s="25">
        <v>0.1</v>
      </c>
      <c r="D2" s="24" t="s">
        <v>45</v>
      </c>
      <c r="E2" s="25"/>
      <c r="F2" s="67"/>
      <c r="G2" s="68"/>
      <c r="H2" s="68"/>
      <c r="I2" s="68"/>
      <c r="J2" s="68"/>
      <c r="K2" s="68"/>
      <c r="L2" s="69"/>
    </row>
    <row r="3" spans="1:14" ht="16" thickBot="1">
      <c r="A3" s="24" t="s">
        <v>46</v>
      </c>
      <c r="B3" s="24"/>
      <c r="C3" s="25">
        <v>50000</v>
      </c>
      <c r="D3" s="24" t="s">
        <v>47</v>
      </c>
      <c r="E3" s="25"/>
      <c r="F3" s="70"/>
      <c r="G3" s="71"/>
      <c r="H3" s="71"/>
      <c r="I3" s="71"/>
      <c r="J3" s="71"/>
      <c r="K3" s="71"/>
      <c r="L3" s="72"/>
    </row>
    <row r="4" spans="1:14" ht="37" thickBot="1">
      <c r="A4" s="26" t="s">
        <v>7</v>
      </c>
      <c r="B4" s="27" t="s">
        <v>48</v>
      </c>
      <c r="C4" s="28" t="s">
        <v>49</v>
      </c>
      <c r="D4" s="29" t="s">
        <v>50</v>
      </c>
      <c r="E4" s="30" t="s">
        <v>51</v>
      </c>
      <c r="F4" s="31" t="s">
        <v>52</v>
      </c>
      <c r="G4" s="32" t="s">
        <v>53</v>
      </c>
      <c r="H4" s="33" t="s">
        <v>54</v>
      </c>
      <c r="I4" s="34" t="s">
        <v>55</v>
      </c>
      <c r="J4" s="33" t="s">
        <v>56</v>
      </c>
      <c r="K4" s="34" t="s">
        <v>57</v>
      </c>
      <c r="L4" s="33" t="s">
        <v>58</v>
      </c>
    </row>
    <row r="5" spans="1:14">
      <c r="A5" s="73">
        <v>43763</v>
      </c>
      <c r="B5" s="35" t="s">
        <v>36</v>
      </c>
      <c r="C5" s="76"/>
      <c r="D5" s="36">
        <v>8.2119999999999997</v>
      </c>
      <c r="E5" s="37">
        <v>1.0209999999999999</v>
      </c>
      <c r="F5" s="36">
        <v>1.65</v>
      </c>
      <c r="G5" s="38">
        <v>2.3820000000000001</v>
      </c>
      <c r="H5" s="39">
        <f>G5*$C$2*$C$3/E5</f>
        <v>11665.034280117534</v>
      </c>
      <c r="I5" s="40">
        <f t="shared" ref="I5:I10" si="0">F5*$C$2*$C$3/E5</f>
        <v>8080.3134182174344</v>
      </c>
      <c r="J5" s="39">
        <f>H5-I5</f>
        <v>3584.7208619000994</v>
      </c>
      <c r="K5" s="40">
        <f>J5/I5</f>
        <v>0.44363636363636377</v>
      </c>
      <c r="L5" s="39">
        <f>J5/H5</f>
        <v>0.30730478589420662</v>
      </c>
      <c r="M5">
        <f>AVERAGE(H5:H7)/1000</f>
        <v>11.710926519710659</v>
      </c>
      <c r="N5">
        <f>_xlfn.STDEV.S(H5:H7)/1000</f>
        <v>5.6960382640090595E-2</v>
      </c>
    </row>
    <row r="6" spans="1:14">
      <c r="A6" s="74"/>
      <c r="B6" s="41" t="s">
        <v>37</v>
      </c>
      <c r="C6" s="77"/>
      <c r="D6" s="42">
        <v>8.3249999999999993</v>
      </c>
      <c r="E6" s="43">
        <v>1.01</v>
      </c>
      <c r="F6" s="42">
        <v>1.6719999999999999</v>
      </c>
      <c r="G6" s="43">
        <v>2.3620000000000001</v>
      </c>
      <c r="H6" s="44">
        <f>G6*$C$2*$C$3/E6</f>
        <v>11693.069306930694</v>
      </c>
      <c r="I6" s="45">
        <f t="shared" si="0"/>
        <v>8277.227722772277</v>
      </c>
      <c r="J6" s="44">
        <f t="shared" ref="J6:J10" si="1">H6-I6</f>
        <v>3415.8415841584174</v>
      </c>
      <c r="K6" s="45">
        <f t="shared" ref="K6:K10" si="2">J6/I6</f>
        <v>0.41267942583732076</v>
      </c>
      <c r="L6" s="44">
        <f t="shared" ref="L6:L10" si="3">J6/H6</f>
        <v>0.29212531752751913</v>
      </c>
    </row>
    <row r="7" spans="1:14">
      <c r="A7" s="74"/>
      <c r="B7" s="41" t="s">
        <v>38</v>
      </c>
      <c r="C7" s="77"/>
      <c r="D7" s="42">
        <v>8.2319999999999993</v>
      </c>
      <c r="E7" s="46">
        <v>1.0029999999999999</v>
      </c>
      <c r="F7" s="42">
        <v>1.6379999999999999</v>
      </c>
      <c r="G7" s="43">
        <v>2.3620000000000001</v>
      </c>
      <c r="H7" s="44">
        <f>G7*$C$2*$C$3/E7</f>
        <v>11774.675972083753</v>
      </c>
      <c r="I7" s="45">
        <f t="shared" si="0"/>
        <v>8165.5034895314066</v>
      </c>
      <c r="J7" s="44">
        <f t="shared" si="1"/>
        <v>3609.1724825523461</v>
      </c>
      <c r="K7" s="45">
        <f t="shared" si="2"/>
        <v>0.44200244200244232</v>
      </c>
      <c r="L7" s="44">
        <f t="shared" si="3"/>
        <v>0.30651989839119409</v>
      </c>
    </row>
    <row r="8" spans="1:14">
      <c r="A8" s="74"/>
      <c r="B8" s="41" t="s">
        <v>39</v>
      </c>
      <c r="C8" s="77"/>
      <c r="D8" s="42">
        <v>8.2420000000000009</v>
      </c>
      <c r="E8" s="43">
        <v>1.024</v>
      </c>
      <c r="F8" s="47">
        <v>2.1680000000000001</v>
      </c>
      <c r="G8" s="43">
        <v>3.1080000000000001</v>
      </c>
      <c r="H8" s="44">
        <f t="shared" ref="H8:H10" si="4">G8*$C$2*$C$3/E8</f>
        <v>15175.781250000002</v>
      </c>
      <c r="I8" s="45">
        <f t="shared" si="0"/>
        <v>10585.937500000002</v>
      </c>
      <c r="J8" s="44">
        <f t="shared" si="1"/>
        <v>4589.84375</v>
      </c>
      <c r="K8" s="45">
        <f t="shared" si="2"/>
        <v>0.43357933579335783</v>
      </c>
      <c r="L8" s="44">
        <f t="shared" si="3"/>
        <v>0.30244530244530243</v>
      </c>
      <c r="M8">
        <f>AVERAGE(H8:H10)/1000</f>
        <v>15.280086867053644</v>
      </c>
      <c r="N8">
        <f>_xlfn.STDEV.S(H8:H10)/1000</f>
        <v>9.6552311532209292E-2</v>
      </c>
    </row>
    <row r="9" spans="1:14">
      <c r="A9" s="74"/>
      <c r="B9" s="41" t="s">
        <v>40</v>
      </c>
      <c r="C9" s="77"/>
      <c r="D9" s="42">
        <v>8.1809999999999992</v>
      </c>
      <c r="E9" s="43">
        <v>1.01</v>
      </c>
      <c r="F9" s="42">
        <v>2.1819999999999999</v>
      </c>
      <c r="G9" s="43">
        <v>3.1040000000000001</v>
      </c>
      <c r="H9" s="44">
        <f t="shared" si="4"/>
        <v>15366.336633663366</v>
      </c>
      <c r="I9" s="45">
        <f t="shared" si="0"/>
        <v>10801.980198019803</v>
      </c>
      <c r="J9" s="44">
        <f t="shared" si="1"/>
        <v>4564.3564356435636</v>
      </c>
      <c r="K9" s="45">
        <f t="shared" si="2"/>
        <v>0.4225481209899174</v>
      </c>
      <c r="L9" s="44">
        <f t="shared" si="3"/>
        <v>0.29703608247422675</v>
      </c>
    </row>
    <row r="10" spans="1:14">
      <c r="A10" s="74"/>
      <c r="B10" s="41" t="s">
        <v>41</v>
      </c>
      <c r="C10" s="77"/>
      <c r="D10" s="42">
        <v>8.2119999999999997</v>
      </c>
      <c r="E10" s="43">
        <v>1.0229999999999999</v>
      </c>
      <c r="F10" s="42">
        <v>2.218</v>
      </c>
      <c r="G10" s="43">
        <v>3.13</v>
      </c>
      <c r="H10" s="44">
        <f t="shared" si="4"/>
        <v>15298.142717497558</v>
      </c>
      <c r="I10" s="45">
        <f t="shared" si="0"/>
        <v>10840.664711632455</v>
      </c>
      <c r="J10" s="44">
        <f t="shared" si="1"/>
        <v>4457.4780058651031</v>
      </c>
      <c r="K10" s="45">
        <f t="shared" si="2"/>
        <v>0.41118124436429215</v>
      </c>
      <c r="L10" s="44">
        <f t="shared" si="3"/>
        <v>0.29137380191693291</v>
      </c>
    </row>
    <row r="11" spans="1:14" ht="16" thickBot="1">
      <c r="A11" s="75"/>
      <c r="B11" s="48"/>
      <c r="C11" s="78"/>
      <c r="D11" s="49"/>
      <c r="E11" s="50"/>
      <c r="F11" s="49"/>
      <c r="G11" s="50"/>
      <c r="H11" s="51"/>
      <c r="I11" s="52"/>
      <c r="J11" s="51"/>
      <c r="K11" s="52"/>
      <c r="L11" s="51"/>
    </row>
  </sheetData>
  <mergeCells count="4">
    <mergeCell ref="A1:L1"/>
    <mergeCell ref="F2:L3"/>
    <mergeCell ref="A5:A11"/>
    <mergeCell ref="C5:C11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workbookViewId="0">
      <selection activeCell="F113" sqref="F113:G115"/>
    </sheetView>
  </sheetViews>
  <sheetFormatPr baseColWidth="10" defaultRowHeight="15" x14ac:dyDescent="0"/>
  <sheetData>
    <row r="1" spans="1:7">
      <c r="A1" t="s">
        <v>15</v>
      </c>
      <c r="F1" t="s">
        <v>44</v>
      </c>
      <c r="G1" t="s">
        <v>61</v>
      </c>
    </row>
    <row r="2" spans="1:7">
      <c r="A2" t="s">
        <v>62</v>
      </c>
      <c r="C2" s="53" t="s">
        <v>63</v>
      </c>
      <c r="D2" t="s">
        <v>64</v>
      </c>
      <c r="E2">
        <v>1</v>
      </c>
      <c r="F2" s="54">
        <v>2.5099999999999998</v>
      </c>
      <c r="G2" s="55">
        <v>47.04</v>
      </c>
    </row>
    <row r="3" spans="1:7">
      <c r="A3" t="s">
        <v>62</v>
      </c>
      <c r="D3" t="s">
        <v>64</v>
      </c>
      <c r="E3">
        <v>1</v>
      </c>
      <c r="F3" s="56">
        <v>2.39</v>
      </c>
      <c r="G3" s="57">
        <v>46.64</v>
      </c>
    </row>
    <row r="4" spans="1:7">
      <c r="A4" t="s">
        <v>62</v>
      </c>
      <c r="D4" t="s">
        <v>64</v>
      </c>
      <c r="E4">
        <v>1</v>
      </c>
      <c r="F4" s="56">
        <v>2.69</v>
      </c>
      <c r="G4" s="57">
        <v>46.63</v>
      </c>
    </row>
    <row r="5" spans="1:7">
      <c r="A5" t="s">
        <v>65</v>
      </c>
      <c r="D5" t="s">
        <v>64</v>
      </c>
      <c r="E5">
        <v>1</v>
      </c>
      <c r="F5" s="56">
        <v>2.59</v>
      </c>
      <c r="G5" s="57">
        <v>43.6</v>
      </c>
    </row>
    <row r="6" spans="1:7">
      <c r="A6" t="s">
        <v>65</v>
      </c>
      <c r="D6" t="s">
        <v>64</v>
      </c>
      <c r="E6">
        <v>1</v>
      </c>
      <c r="F6" s="56">
        <v>2.48</v>
      </c>
      <c r="G6" s="57">
        <v>44</v>
      </c>
    </row>
    <row r="7" spans="1:7">
      <c r="A7" t="s">
        <v>65</v>
      </c>
      <c r="D7" t="s">
        <v>64</v>
      </c>
      <c r="E7">
        <v>1</v>
      </c>
      <c r="F7" s="56">
        <v>2.58</v>
      </c>
      <c r="G7" s="57">
        <v>43.82</v>
      </c>
    </row>
    <row r="8" spans="1:7">
      <c r="A8" t="s">
        <v>66</v>
      </c>
      <c r="D8" t="s">
        <v>64</v>
      </c>
      <c r="E8">
        <v>1</v>
      </c>
      <c r="F8" s="56">
        <v>2.75</v>
      </c>
      <c r="G8" s="57">
        <v>48.12</v>
      </c>
    </row>
    <row r="9" spans="1:7">
      <c r="A9" t="s">
        <v>66</v>
      </c>
      <c r="D9" t="s">
        <v>64</v>
      </c>
      <c r="E9">
        <v>1</v>
      </c>
      <c r="F9" s="56">
        <v>2.58</v>
      </c>
      <c r="G9" s="57">
        <v>48.39</v>
      </c>
    </row>
    <row r="10" spans="1:7">
      <c r="A10" t="s">
        <v>66</v>
      </c>
      <c r="D10" t="s">
        <v>64</v>
      </c>
      <c r="E10">
        <v>1</v>
      </c>
      <c r="F10" s="56">
        <v>2.82</v>
      </c>
      <c r="G10" s="57">
        <v>47.66</v>
      </c>
    </row>
    <row r="11" spans="1:7">
      <c r="A11" t="s">
        <v>67</v>
      </c>
      <c r="D11" t="s">
        <v>64</v>
      </c>
      <c r="E11">
        <v>1</v>
      </c>
      <c r="F11" s="56">
        <v>3</v>
      </c>
      <c r="G11" s="57">
        <v>48.53</v>
      </c>
    </row>
    <row r="12" spans="1:7">
      <c r="A12">
        <v>2</v>
      </c>
      <c r="F12" s="56">
        <v>3.07</v>
      </c>
      <c r="G12" s="57">
        <v>48.55</v>
      </c>
    </row>
    <row r="13" spans="1:7">
      <c r="A13">
        <v>3</v>
      </c>
      <c r="F13" s="56">
        <v>2.54</v>
      </c>
      <c r="G13" s="57">
        <v>48.05</v>
      </c>
    </row>
    <row r="14" spans="1:7">
      <c r="A14" t="s">
        <v>68</v>
      </c>
      <c r="D14" t="s">
        <v>64</v>
      </c>
      <c r="E14">
        <v>1</v>
      </c>
      <c r="F14" s="56">
        <v>3</v>
      </c>
      <c r="G14" s="57">
        <v>47.13</v>
      </c>
    </row>
    <row r="15" spans="1:7">
      <c r="A15">
        <v>2</v>
      </c>
      <c r="F15" s="56">
        <v>3.06</v>
      </c>
      <c r="G15" s="57">
        <v>47.62</v>
      </c>
    </row>
    <row r="16" spans="1:7">
      <c r="A16">
        <v>3</v>
      </c>
      <c r="F16" s="56">
        <v>3.08</v>
      </c>
      <c r="G16" s="57">
        <v>47.51</v>
      </c>
    </row>
    <row r="17" spans="1:7">
      <c r="A17" t="s">
        <v>69</v>
      </c>
      <c r="D17" t="s">
        <v>64</v>
      </c>
      <c r="E17">
        <v>1</v>
      </c>
      <c r="F17" s="56">
        <v>2.27</v>
      </c>
      <c r="G17" s="57">
        <v>51.88</v>
      </c>
    </row>
    <row r="18" spans="1:7">
      <c r="A18">
        <v>2</v>
      </c>
      <c r="F18" s="56">
        <v>2.1</v>
      </c>
      <c r="G18" s="57">
        <v>52.73</v>
      </c>
    </row>
    <row r="19" spans="1:7">
      <c r="A19">
        <v>3</v>
      </c>
      <c r="F19" s="56">
        <v>2.25</v>
      </c>
      <c r="G19" s="57">
        <v>52.74</v>
      </c>
    </row>
    <row r="20" spans="1:7">
      <c r="A20" t="s">
        <v>70</v>
      </c>
      <c r="D20" t="s">
        <v>64</v>
      </c>
      <c r="E20">
        <v>1</v>
      </c>
      <c r="F20" s="56">
        <v>0.97</v>
      </c>
      <c r="G20" s="57">
        <v>17.84</v>
      </c>
    </row>
    <row r="21" spans="1:7">
      <c r="A21">
        <v>2</v>
      </c>
      <c r="F21" s="56">
        <v>2.06</v>
      </c>
      <c r="G21" s="57">
        <v>45.48</v>
      </c>
    </row>
    <row r="22" spans="1:7">
      <c r="A22" t="s">
        <v>71</v>
      </c>
      <c r="D22" t="s">
        <v>64</v>
      </c>
      <c r="E22">
        <v>1</v>
      </c>
      <c r="F22" s="56">
        <v>2.4900000000000002</v>
      </c>
      <c r="G22" s="57">
        <v>47.42</v>
      </c>
    </row>
    <row r="23" spans="1:7">
      <c r="A23">
        <v>2</v>
      </c>
      <c r="F23" s="56">
        <v>2.88</v>
      </c>
      <c r="G23" s="57">
        <v>47.55</v>
      </c>
    </row>
    <row r="24" spans="1:7">
      <c r="A24">
        <v>3</v>
      </c>
      <c r="F24" s="56">
        <v>2.64</v>
      </c>
      <c r="G24" s="57">
        <v>47.4</v>
      </c>
    </row>
    <row r="25" spans="1:7">
      <c r="A25" t="s">
        <v>72</v>
      </c>
      <c r="D25" t="s">
        <v>64</v>
      </c>
      <c r="E25">
        <v>1</v>
      </c>
      <c r="F25" s="56">
        <v>2.99</v>
      </c>
      <c r="G25" s="57">
        <v>48.22</v>
      </c>
    </row>
    <row r="26" spans="1:7">
      <c r="A26">
        <v>2</v>
      </c>
      <c r="F26" s="56">
        <v>2.9</v>
      </c>
      <c r="G26" s="57">
        <v>47.92</v>
      </c>
    </row>
    <row r="27" spans="1:7">
      <c r="A27">
        <v>3</v>
      </c>
      <c r="F27" s="56">
        <v>3.13</v>
      </c>
      <c r="G27" s="57">
        <v>47.85</v>
      </c>
    </row>
    <row r="28" spans="1:7">
      <c r="A28" t="s">
        <v>73</v>
      </c>
      <c r="D28" t="s">
        <v>64</v>
      </c>
      <c r="E28">
        <v>1</v>
      </c>
      <c r="F28" s="56">
        <v>2.5</v>
      </c>
      <c r="G28" s="57">
        <v>51.73</v>
      </c>
    </row>
    <row r="29" spans="1:7">
      <c r="A29">
        <v>2</v>
      </c>
      <c r="F29" s="56">
        <v>2.48</v>
      </c>
      <c r="G29" s="57">
        <v>51.7</v>
      </c>
    </row>
    <row r="30" spans="1:7">
      <c r="A30">
        <v>3</v>
      </c>
      <c r="F30" s="56">
        <v>2.57</v>
      </c>
      <c r="G30" s="57">
        <v>52.08</v>
      </c>
    </row>
    <row r="31" spans="1:7">
      <c r="A31" t="s">
        <v>74</v>
      </c>
      <c r="D31" t="s">
        <v>64</v>
      </c>
      <c r="E31">
        <v>1</v>
      </c>
      <c r="F31" s="56">
        <v>3.13</v>
      </c>
      <c r="G31" s="57">
        <v>51.48</v>
      </c>
    </row>
    <row r="32" spans="1:7">
      <c r="A32">
        <v>2</v>
      </c>
      <c r="F32" s="56">
        <v>1.7</v>
      </c>
      <c r="G32" s="57">
        <v>33.340000000000003</v>
      </c>
    </row>
    <row r="33" spans="1:7">
      <c r="A33">
        <v>3</v>
      </c>
      <c r="F33" s="56">
        <v>3.34</v>
      </c>
      <c r="G33" s="57">
        <v>50.85</v>
      </c>
    </row>
    <row r="34" spans="1:7">
      <c r="A34" t="s">
        <v>75</v>
      </c>
      <c r="D34" t="s">
        <v>64</v>
      </c>
      <c r="E34">
        <v>1</v>
      </c>
      <c r="F34" s="56">
        <v>3.13</v>
      </c>
      <c r="G34" s="57">
        <v>49.1</v>
      </c>
    </row>
    <row r="35" spans="1:7">
      <c r="A35">
        <v>2</v>
      </c>
      <c r="F35" s="56">
        <v>3.31</v>
      </c>
      <c r="G35" s="57">
        <v>49.11</v>
      </c>
    </row>
    <row r="36" spans="1:7">
      <c r="A36">
        <v>3</v>
      </c>
      <c r="F36" s="56">
        <v>2.97</v>
      </c>
      <c r="G36" s="57">
        <v>48.88</v>
      </c>
    </row>
    <row r="37" spans="1:7">
      <c r="A37" t="s">
        <v>76</v>
      </c>
      <c r="D37" t="s">
        <v>64</v>
      </c>
      <c r="E37">
        <v>1</v>
      </c>
      <c r="F37" s="56">
        <v>3.18</v>
      </c>
      <c r="G37" s="57">
        <v>46.91</v>
      </c>
    </row>
    <row r="38" spans="1:7">
      <c r="A38">
        <v>2</v>
      </c>
      <c r="F38" s="56">
        <v>3.28</v>
      </c>
      <c r="G38" s="57">
        <v>47.25</v>
      </c>
    </row>
    <row r="39" spans="1:7">
      <c r="A39">
        <v>3</v>
      </c>
      <c r="F39" s="56">
        <v>3.32</v>
      </c>
      <c r="G39" s="57">
        <v>46.89</v>
      </c>
    </row>
    <row r="40" spans="1:7">
      <c r="A40" t="s">
        <v>77</v>
      </c>
      <c r="D40" t="s">
        <v>64</v>
      </c>
      <c r="E40">
        <v>1</v>
      </c>
      <c r="F40" s="56">
        <v>2.2599999999999998</v>
      </c>
      <c r="G40" s="57">
        <v>51.55</v>
      </c>
    </row>
    <row r="41" spans="1:7">
      <c r="A41">
        <v>2</v>
      </c>
      <c r="F41" s="56">
        <v>2.21</v>
      </c>
      <c r="G41" s="57">
        <v>51.38</v>
      </c>
    </row>
    <row r="42" spans="1:7">
      <c r="A42">
        <v>3</v>
      </c>
      <c r="F42" s="56">
        <v>2.2599999999999998</v>
      </c>
      <c r="G42" s="57">
        <v>51.78</v>
      </c>
    </row>
    <row r="43" spans="1:7">
      <c r="A43" t="s">
        <v>78</v>
      </c>
      <c r="D43" t="s">
        <v>64</v>
      </c>
      <c r="E43">
        <v>1</v>
      </c>
      <c r="F43" s="56">
        <v>0.67</v>
      </c>
      <c r="G43" s="57">
        <v>12.97</v>
      </c>
    </row>
    <row r="44" spans="1:7">
      <c r="A44">
        <v>2</v>
      </c>
      <c r="F44" s="56">
        <v>0.64</v>
      </c>
      <c r="G44" s="57">
        <v>10.84</v>
      </c>
    </row>
    <row r="45" spans="1:7">
      <c r="A45">
        <v>3</v>
      </c>
      <c r="F45" s="56">
        <v>0.69</v>
      </c>
      <c r="G45" s="57">
        <v>11.28</v>
      </c>
    </row>
    <row r="46" spans="1:7">
      <c r="A46" t="s">
        <v>79</v>
      </c>
      <c r="D46" t="s">
        <v>64</v>
      </c>
      <c r="E46">
        <v>1</v>
      </c>
      <c r="F46" s="56">
        <v>2.9</v>
      </c>
      <c r="G46" s="57">
        <v>48.39</v>
      </c>
    </row>
    <row r="47" spans="1:7">
      <c r="A47">
        <v>2</v>
      </c>
      <c r="F47" s="56">
        <v>2.6</v>
      </c>
      <c r="G47" s="57">
        <v>48.23</v>
      </c>
    </row>
    <row r="48" spans="1:7">
      <c r="A48">
        <v>3</v>
      </c>
      <c r="F48" s="56">
        <v>2.7</v>
      </c>
      <c r="G48" s="57">
        <v>47.94</v>
      </c>
    </row>
    <row r="49" spans="1:7">
      <c r="A49" t="s">
        <v>80</v>
      </c>
      <c r="D49" t="s">
        <v>64</v>
      </c>
      <c r="E49">
        <v>1</v>
      </c>
      <c r="F49" s="56">
        <v>3.23</v>
      </c>
      <c r="G49" s="57">
        <v>48.06</v>
      </c>
    </row>
    <row r="50" spans="1:7">
      <c r="A50">
        <v>2</v>
      </c>
      <c r="F50" s="56">
        <v>3.03</v>
      </c>
      <c r="G50" s="57">
        <v>47.93</v>
      </c>
    </row>
    <row r="51" spans="1:7">
      <c r="A51">
        <v>3</v>
      </c>
      <c r="F51" s="56">
        <v>3.28</v>
      </c>
      <c r="G51" s="57">
        <v>47.86</v>
      </c>
    </row>
    <row r="52" spans="1:7">
      <c r="A52" t="s">
        <v>81</v>
      </c>
      <c r="D52" t="s">
        <v>64</v>
      </c>
      <c r="E52">
        <v>1</v>
      </c>
      <c r="F52" s="56">
        <v>2.46</v>
      </c>
      <c r="G52" s="57">
        <v>51.71</v>
      </c>
    </row>
    <row r="53" spans="1:7">
      <c r="A53">
        <v>2</v>
      </c>
      <c r="F53" s="56">
        <v>2.48</v>
      </c>
      <c r="G53" s="57">
        <v>51.66</v>
      </c>
    </row>
    <row r="54" spans="1:7">
      <c r="A54">
        <v>3</v>
      </c>
      <c r="F54" s="56">
        <v>2.4700000000000002</v>
      </c>
      <c r="G54" s="57">
        <v>51.88</v>
      </c>
    </row>
    <row r="55" spans="1:7">
      <c r="A55" t="s">
        <v>82</v>
      </c>
      <c r="D55" t="s">
        <v>64</v>
      </c>
      <c r="E55">
        <v>1</v>
      </c>
      <c r="F55" s="56">
        <v>2.19</v>
      </c>
      <c r="G55" s="57">
        <v>43.36</v>
      </c>
    </row>
    <row r="56" spans="1:7">
      <c r="A56">
        <v>2</v>
      </c>
      <c r="F56" s="56">
        <v>2.0499999999999998</v>
      </c>
      <c r="G56" s="57">
        <v>45.12</v>
      </c>
    </row>
    <row r="57" spans="1:7">
      <c r="A57">
        <v>3</v>
      </c>
      <c r="F57" s="56">
        <v>2.35</v>
      </c>
      <c r="G57" s="57">
        <v>48.28</v>
      </c>
    </row>
    <row r="58" spans="1:7">
      <c r="A58" t="s">
        <v>83</v>
      </c>
      <c r="D58" t="s">
        <v>64</v>
      </c>
      <c r="E58">
        <v>1</v>
      </c>
      <c r="F58" s="56">
        <v>2.4500000000000002</v>
      </c>
      <c r="G58" s="57">
        <v>48.87</v>
      </c>
    </row>
    <row r="59" spans="1:7">
      <c r="A59">
        <v>2</v>
      </c>
      <c r="F59" s="56">
        <v>2.7</v>
      </c>
      <c r="G59" s="57">
        <v>48.53</v>
      </c>
    </row>
    <row r="60" spans="1:7">
      <c r="A60">
        <v>3</v>
      </c>
      <c r="F60" s="56">
        <v>2.64</v>
      </c>
      <c r="G60" s="57">
        <v>49.14</v>
      </c>
    </row>
    <row r="61" spans="1:7">
      <c r="A61" t="s">
        <v>84</v>
      </c>
      <c r="D61" t="s">
        <v>64</v>
      </c>
      <c r="E61">
        <v>1</v>
      </c>
      <c r="F61" s="56">
        <v>3.22</v>
      </c>
      <c r="G61" s="57">
        <v>44.54</v>
      </c>
    </row>
    <row r="62" spans="1:7">
      <c r="A62">
        <v>2</v>
      </c>
      <c r="F62" s="56">
        <v>3.28</v>
      </c>
      <c r="G62" s="57">
        <v>45.23</v>
      </c>
    </row>
    <row r="63" spans="1:7">
      <c r="A63">
        <v>3</v>
      </c>
      <c r="F63" s="56">
        <v>3.21</v>
      </c>
      <c r="G63" s="57">
        <v>46.56</v>
      </c>
    </row>
    <row r="64" spans="1:7">
      <c r="A64" t="s">
        <v>85</v>
      </c>
      <c r="D64" t="s">
        <v>64</v>
      </c>
      <c r="E64">
        <v>1</v>
      </c>
      <c r="F64" s="56">
        <v>2.4500000000000002</v>
      </c>
      <c r="G64" s="57">
        <v>51.06</v>
      </c>
    </row>
    <row r="65" spans="1:7">
      <c r="A65">
        <v>2</v>
      </c>
      <c r="F65" s="56">
        <v>2.56</v>
      </c>
      <c r="G65" s="57">
        <v>49.58</v>
      </c>
    </row>
    <row r="66" spans="1:7">
      <c r="A66">
        <v>3</v>
      </c>
      <c r="F66" s="56">
        <v>2.75</v>
      </c>
      <c r="G66" s="57">
        <v>49.51</v>
      </c>
    </row>
    <row r="67" spans="1:7">
      <c r="A67" t="s">
        <v>86</v>
      </c>
      <c r="D67" t="s">
        <v>64</v>
      </c>
      <c r="E67">
        <v>1</v>
      </c>
      <c r="F67" s="56">
        <v>0.66</v>
      </c>
      <c r="G67" s="57">
        <v>9.2799999999999994</v>
      </c>
    </row>
    <row r="68" spans="1:7">
      <c r="A68">
        <v>2</v>
      </c>
      <c r="F68" s="56">
        <v>0.62</v>
      </c>
      <c r="G68" s="57">
        <v>8.5399999999999991</v>
      </c>
    </row>
    <row r="69" spans="1:7">
      <c r="A69">
        <v>3</v>
      </c>
      <c r="F69" s="56">
        <v>0.65</v>
      </c>
      <c r="G69" s="57">
        <v>8.3800000000000008</v>
      </c>
    </row>
    <row r="70" spans="1:7">
      <c r="A70" t="s">
        <v>87</v>
      </c>
      <c r="D70" t="s">
        <v>64</v>
      </c>
      <c r="E70">
        <v>1</v>
      </c>
      <c r="F70" s="56">
        <v>3.31</v>
      </c>
      <c r="G70" s="57">
        <v>48.11</v>
      </c>
    </row>
    <row r="71" spans="1:7">
      <c r="A71">
        <v>2</v>
      </c>
      <c r="F71" s="56">
        <v>3.39</v>
      </c>
      <c r="G71" s="57">
        <v>48.1</v>
      </c>
    </row>
    <row r="72" spans="1:7">
      <c r="A72">
        <v>3</v>
      </c>
      <c r="F72" s="56">
        <v>3.11</v>
      </c>
      <c r="G72" s="57">
        <v>48.03</v>
      </c>
    </row>
    <row r="73" spans="1:7">
      <c r="A73" t="s">
        <v>88</v>
      </c>
      <c r="D73" t="s">
        <v>64</v>
      </c>
      <c r="E73">
        <v>1</v>
      </c>
      <c r="F73" s="56">
        <v>3.01</v>
      </c>
      <c r="G73" s="57">
        <v>49.08</v>
      </c>
    </row>
    <row r="74" spans="1:7">
      <c r="A74">
        <v>2</v>
      </c>
      <c r="F74" s="56">
        <v>2.83</v>
      </c>
      <c r="G74" s="57">
        <v>48.7</v>
      </c>
    </row>
    <row r="75" spans="1:7">
      <c r="A75">
        <v>3</v>
      </c>
      <c r="F75" s="56">
        <v>2.8</v>
      </c>
      <c r="G75" s="57">
        <v>49.35</v>
      </c>
    </row>
    <row r="76" spans="1:7">
      <c r="A76" t="s">
        <v>89</v>
      </c>
      <c r="D76" t="s">
        <v>64</v>
      </c>
      <c r="E76">
        <v>1</v>
      </c>
      <c r="F76" s="56">
        <v>2.56</v>
      </c>
      <c r="G76" s="57">
        <v>52.01</v>
      </c>
    </row>
    <row r="77" spans="1:7">
      <c r="A77">
        <v>2</v>
      </c>
      <c r="F77" s="56">
        <v>2.52</v>
      </c>
      <c r="G77" s="57">
        <v>53.25</v>
      </c>
    </row>
    <row r="78" spans="1:7">
      <c r="A78">
        <v>3</v>
      </c>
      <c r="F78" s="56">
        <v>2.4900000000000002</v>
      </c>
      <c r="G78" s="57">
        <v>53.05</v>
      </c>
    </row>
    <row r="79" spans="1:7">
      <c r="A79" t="s">
        <v>90</v>
      </c>
      <c r="D79" t="s">
        <v>64</v>
      </c>
      <c r="E79">
        <v>1</v>
      </c>
      <c r="F79" s="56">
        <v>1.97</v>
      </c>
      <c r="G79" s="57">
        <v>54.29</v>
      </c>
    </row>
    <row r="80" spans="1:7">
      <c r="A80">
        <v>2</v>
      </c>
      <c r="F80" s="56">
        <v>1.95</v>
      </c>
      <c r="G80" s="57">
        <v>52.78</v>
      </c>
    </row>
    <row r="81" spans="1:7">
      <c r="A81">
        <v>3</v>
      </c>
      <c r="F81" s="56">
        <v>1.96</v>
      </c>
      <c r="G81" s="57">
        <v>52.88</v>
      </c>
    </row>
    <row r="82" spans="1:7">
      <c r="A82" t="s">
        <v>91</v>
      </c>
      <c r="D82" t="s">
        <v>64</v>
      </c>
      <c r="E82">
        <v>1</v>
      </c>
      <c r="F82" s="56">
        <v>2.79</v>
      </c>
      <c r="G82" s="57">
        <v>48.97</v>
      </c>
    </row>
    <row r="83" spans="1:7">
      <c r="A83" t="s">
        <v>92</v>
      </c>
      <c r="D83" t="s">
        <v>64</v>
      </c>
      <c r="E83">
        <v>1</v>
      </c>
      <c r="F83" s="56">
        <v>3.11</v>
      </c>
      <c r="G83" s="57">
        <v>43.87</v>
      </c>
    </row>
    <row r="84" spans="1:7">
      <c r="A84">
        <v>2</v>
      </c>
      <c r="D84" t="s">
        <v>64</v>
      </c>
      <c r="E84">
        <v>1</v>
      </c>
      <c r="F84" s="56">
        <v>3.11</v>
      </c>
      <c r="G84" s="57">
        <v>44.94</v>
      </c>
    </row>
    <row r="85" spans="1:7">
      <c r="A85">
        <v>3</v>
      </c>
      <c r="D85" t="s">
        <v>64</v>
      </c>
      <c r="E85">
        <v>1</v>
      </c>
      <c r="F85" s="56">
        <v>3.36</v>
      </c>
      <c r="G85" s="57">
        <v>45.31</v>
      </c>
    </row>
    <row r="86" spans="1:7">
      <c r="A86" t="s">
        <v>93</v>
      </c>
      <c r="D86" t="s">
        <v>64</v>
      </c>
      <c r="E86">
        <v>1</v>
      </c>
      <c r="F86" s="56">
        <v>3.2</v>
      </c>
      <c r="G86" s="57">
        <v>42.79</v>
      </c>
    </row>
    <row r="87" spans="1:7">
      <c r="A87">
        <v>2</v>
      </c>
      <c r="D87" t="s">
        <v>64</v>
      </c>
      <c r="E87">
        <v>1</v>
      </c>
      <c r="F87" s="56">
        <v>3.45</v>
      </c>
      <c r="G87" s="57">
        <v>44.3</v>
      </c>
    </row>
    <row r="88" spans="1:7">
      <c r="A88">
        <v>3</v>
      </c>
      <c r="D88" t="s">
        <v>64</v>
      </c>
      <c r="E88">
        <v>1</v>
      </c>
      <c r="F88" s="56">
        <v>3.07</v>
      </c>
      <c r="G88" s="57">
        <v>44.64</v>
      </c>
    </row>
    <row r="89" spans="1:7">
      <c r="A89" t="s">
        <v>94</v>
      </c>
      <c r="D89" t="s">
        <v>64</v>
      </c>
      <c r="E89">
        <v>1</v>
      </c>
      <c r="F89" s="56">
        <v>0.99</v>
      </c>
      <c r="G89" s="57">
        <v>10.54</v>
      </c>
    </row>
    <row r="90" spans="1:7">
      <c r="A90">
        <v>2</v>
      </c>
      <c r="D90" t="s">
        <v>64</v>
      </c>
      <c r="E90">
        <v>1</v>
      </c>
      <c r="F90" s="56">
        <v>0.79</v>
      </c>
      <c r="G90" s="57">
        <v>9.0299999999999994</v>
      </c>
    </row>
    <row r="91" spans="1:7">
      <c r="A91" t="s">
        <v>95</v>
      </c>
      <c r="D91" t="s">
        <v>64</v>
      </c>
      <c r="E91">
        <v>1</v>
      </c>
      <c r="F91" s="56">
        <v>3.29</v>
      </c>
      <c r="G91" s="57">
        <v>48.53</v>
      </c>
    </row>
    <row r="92" spans="1:7">
      <c r="A92">
        <v>2</v>
      </c>
      <c r="D92" t="s">
        <v>64</v>
      </c>
      <c r="E92">
        <v>1</v>
      </c>
      <c r="F92" s="56">
        <v>3.44</v>
      </c>
      <c r="G92" s="57">
        <v>49.47</v>
      </c>
    </row>
    <row r="93" spans="1:7">
      <c r="A93" t="s">
        <v>96</v>
      </c>
      <c r="D93" t="s">
        <v>64</v>
      </c>
      <c r="E93">
        <v>1</v>
      </c>
      <c r="F93" s="56">
        <v>3.45</v>
      </c>
      <c r="G93" s="57">
        <v>48.15</v>
      </c>
    </row>
    <row r="94" spans="1:7">
      <c r="A94">
        <v>2</v>
      </c>
      <c r="D94" t="s">
        <v>64</v>
      </c>
      <c r="E94">
        <v>1</v>
      </c>
      <c r="F94" s="56">
        <v>3.38</v>
      </c>
      <c r="G94" s="57">
        <v>47.87</v>
      </c>
    </row>
    <row r="95" spans="1:7">
      <c r="A95">
        <v>3</v>
      </c>
      <c r="D95" t="s">
        <v>64</v>
      </c>
      <c r="E95">
        <v>1</v>
      </c>
      <c r="F95" s="56">
        <v>3.46</v>
      </c>
      <c r="G95" s="57">
        <v>47.71</v>
      </c>
    </row>
    <row r="96" spans="1:7">
      <c r="A96" t="s">
        <v>97</v>
      </c>
      <c r="D96" t="s">
        <v>64</v>
      </c>
      <c r="E96">
        <v>1</v>
      </c>
      <c r="F96" s="56">
        <v>1.39</v>
      </c>
      <c r="G96" s="57">
        <v>11.38</v>
      </c>
    </row>
    <row r="97" spans="1:7">
      <c r="A97">
        <v>2</v>
      </c>
      <c r="D97" t="s">
        <v>64</v>
      </c>
      <c r="E97">
        <v>1</v>
      </c>
      <c r="F97" s="56">
        <v>1.79</v>
      </c>
      <c r="G97" s="57">
        <v>15.17</v>
      </c>
    </row>
    <row r="98" spans="1:7">
      <c r="A98">
        <v>3</v>
      </c>
      <c r="D98" t="s">
        <v>64</v>
      </c>
      <c r="E98">
        <v>1</v>
      </c>
      <c r="F98" s="56">
        <v>1.66</v>
      </c>
      <c r="G98" s="57">
        <v>19.16</v>
      </c>
    </row>
    <row r="99" spans="1:7">
      <c r="A99" t="s">
        <v>98</v>
      </c>
      <c r="D99" t="s">
        <v>64</v>
      </c>
      <c r="E99">
        <v>1</v>
      </c>
      <c r="F99" s="56">
        <v>3.47</v>
      </c>
      <c r="G99" s="57">
        <v>47.48</v>
      </c>
    </row>
    <row r="100" spans="1:7">
      <c r="A100">
        <v>2</v>
      </c>
      <c r="D100" t="s">
        <v>64</v>
      </c>
      <c r="E100">
        <v>1</v>
      </c>
      <c r="F100" s="56">
        <v>3.35</v>
      </c>
      <c r="G100" s="57">
        <v>48.83</v>
      </c>
    </row>
    <row r="101" spans="1:7">
      <c r="A101" t="s">
        <v>99</v>
      </c>
      <c r="D101" t="s">
        <v>64</v>
      </c>
      <c r="E101">
        <v>1</v>
      </c>
      <c r="F101" s="56">
        <v>1.88</v>
      </c>
      <c r="G101" s="57">
        <v>48.65</v>
      </c>
    </row>
    <row r="102" spans="1:7">
      <c r="A102">
        <v>2</v>
      </c>
      <c r="D102" t="s">
        <v>64</v>
      </c>
      <c r="E102">
        <v>1</v>
      </c>
      <c r="F102" s="56">
        <v>2.2999999999999998</v>
      </c>
      <c r="G102" s="57">
        <v>48.93</v>
      </c>
    </row>
    <row r="103" spans="1:7">
      <c r="A103">
        <v>3</v>
      </c>
      <c r="D103" t="s">
        <v>64</v>
      </c>
      <c r="E103">
        <v>1</v>
      </c>
      <c r="F103" s="56">
        <v>1.77</v>
      </c>
      <c r="G103" s="57">
        <v>48.51</v>
      </c>
    </row>
    <row r="104" spans="1:7">
      <c r="A104" t="s">
        <v>100</v>
      </c>
      <c r="D104" t="s">
        <v>64</v>
      </c>
      <c r="E104">
        <v>1</v>
      </c>
      <c r="F104" s="56">
        <v>2.0099999999999998</v>
      </c>
      <c r="G104" s="57">
        <v>49.26</v>
      </c>
    </row>
    <row r="105" spans="1:7">
      <c r="A105">
        <v>2</v>
      </c>
      <c r="D105" t="s">
        <v>64</v>
      </c>
      <c r="E105">
        <v>1</v>
      </c>
      <c r="F105" s="56">
        <v>1.79</v>
      </c>
      <c r="G105" s="57">
        <v>49.24</v>
      </c>
    </row>
    <row r="106" spans="1:7">
      <c r="A106">
        <v>3</v>
      </c>
      <c r="D106" t="s">
        <v>64</v>
      </c>
      <c r="E106">
        <v>1</v>
      </c>
      <c r="F106" s="56">
        <v>1.98</v>
      </c>
      <c r="G106" s="57">
        <v>48.75</v>
      </c>
    </row>
    <row r="107" spans="1:7">
      <c r="A107" t="s">
        <v>101</v>
      </c>
      <c r="D107" t="s">
        <v>64</v>
      </c>
      <c r="E107">
        <v>1</v>
      </c>
      <c r="F107" s="56">
        <v>1.64</v>
      </c>
      <c r="G107" s="57">
        <v>49.4</v>
      </c>
    </row>
    <row r="108" spans="1:7">
      <c r="A108">
        <v>2</v>
      </c>
      <c r="D108" t="s">
        <v>64</v>
      </c>
      <c r="E108">
        <v>1</v>
      </c>
      <c r="F108" s="56">
        <v>1.63</v>
      </c>
      <c r="G108" s="57">
        <v>49.45</v>
      </c>
    </row>
    <row r="109" spans="1:7">
      <c r="A109">
        <v>3</v>
      </c>
      <c r="D109" t="s">
        <v>64</v>
      </c>
      <c r="E109">
        <v>1</v>
      </c>
      <c r="F109" s="56">
        <v>1.7</v>
      </c>
      <c r="G109" s="57">
        <v>49.64</v>
      </c>
    </row>
    <row r="110" spans="1:7">
      <c r="A110" t="s">
        <v>102</v>
      </c>
      <c r="D110" t="s">
        <v>64</v>
      </c>
      <c r="E110">
        <v>1</v>
      </c>
      <c r="F110" s="56">
        <v>1.39</v>
      </c>
      <c r="G110" s="57">
        <v>48.99</v>
      </c>
    </row>
    <row r="111" spans="1:7">
      <c r="A111">
        <v>2</v>
      </c>
      <c r="D111" t="s">
        <v>64</v>
      </c>
      <c r="E111">
        <v>1</v>
      </c>
      <c r="F111" s="56">
        <v>1.2</v>
      </c>
      <c r="G111" s="57">
        <v>49.29</v>
      </c>
    </row>
    <row r="112" spans="1:7">
      <c r="A112">
        <v>3</v>
      </c>
      <c r="D112" t="s">
        <v>64</v>
      </c>
      <c r="E112">
        <v>1</v>
      </c>
      <c r="F112" s="56">
        <v>1.1399999999999999</v>
      </c>
      <c r="G112" s="57">
        <v>49.28</v>
      </c>
    </row>
    <row r="113" spans="1:7">
      <c r="A113" t="s">
        <v>103</v>
      </c>
      <c r="D113" t="s">
        <v>64</v>
      </c>
      <c r="E113">
        <v>1</v>
      </c>
      <c r="F113" s="56">
        <v>1.63</v>
      </c>
      <c r="G113" s="57">
        <v>49.63</v>
      </c>
    </row>
    <row r="114" spans="1:7">
      <c r="A114">
        <v>2</v>
      </c>
      <c r="D114" t="s">
        <v>64</v>
      </c>
      <c r="E114">
        <v>1</v>
      </c>
      <c r="F114" s="56">
        <v>1.5</v>
      </c>
      <c r="G114" s="57">
        <v>49.25</v>
      </c>
    </row>
    <row r="115" spans="1:7">
      <c r="A115">
        <v>3</v>
      </c>
      <c r="D115" t="s">
        <v>64</v>
      </c>
      <c r="E115">
        <v>1</v>
      </c>
      <c r="F115" s="56">
        <v>1.63</v>
      </c>
      <c r="G115" s="57">
        <v>49.02</v>
      </c>
    </row>
    <row r="116" spans="1:7">
      <c r="D116" t="s">
        <v>104</v>
      </c>
      <c r="E116">
        <f>SUM(E2:E115)</f>
        <v>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Bag setup</vt:lpstr>
      <vt:lpstr>Chain setup</vt:lpstr>
      <vt:lpstr>macrocube_AU</vt:lpstr>
      <vt:lpstr>inoculum_parameters</vt:lpstr>
      <vt:lpstr>Alkalinity</vt:lpstr>
      <vt:lpstr>CHS_agro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Mortensen</dc:creator>
  <cp:lastModifiedBy>Jacob Mortensen</cp:lastModifiedBy>
  <dcterms:created xsi:type="dcterms:W3CDTF">2019-09-18T06:27:38Z</dcterms:created>
  <dcterms:modified xsi:type="dcterms:W3CDTF">2019-11-11T11:04:01Z</dcterms:modified>
</cp:coreProperties>
</file>