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mc:AlternateContent xmlns:mc="http://schemas.openxmlformats.org/markup-compatibility/2006">
    <mc:Choice Requires="x15">
      <x15ac:absPath xmlns:x15ac="http://schemas.microsoft.com/office/spreadsheetml/2010/11/ac" url="D:\Universidad\Escritorio\Proyectos\project_laboratorio\"/>
    </mc:Choice>
  </mc:AlternateContent>
  <xr:revisionPtr revIDLastSave="0" documentId="13_ncr:1_{D8FCE5DF-8F5D-499D-B962-CE66553D92C1}" xr6:coauthVersionLast="36" xr6:coauthVersionMax="47" xr10:uidLastSave="{00000000-0000-0000-0000-000000000000}"/>
  <bookViews>
    <workbookView xWindow="20370" yWindow="-120" windowWidth="29040" windowHeight="15840" xr2:uid="{00000000-000D-0000-FFFF-FFFF00000000}"/>
  </bookViews>
  <sheets>
    <sheet name="Consolidado 2023" sheetId="1" r:id="rId1"/>
  </sheets>
  <definedNames>
    <definedName name="_xlnm._FilterDatabase" localSheetId="0" hidden="1">'Consolidado 2023'!$A$3:$M$137</definedName>
    <definedName name="_xlnm.Print_Area" localSheetId="0">'Consolidado 2023'!$A$1:$M$137</definedName>
    <definedName name="_xlnm.Print_Titles" localSheetId="0">'Consolidado 2023'!$1:$3</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 i="1" l="1"/>
  <c r="D68" i="1"/>
  <c r="D104" i="1" l="1"/>
  <c r="D112" i="1"/>
  <c r="D26" i="1" l="1"/>
  <c r="D91" i="1"/>
  <c r="D72" i="1"/>
  <c r="D46" i="1"/>
  <c r="D132" i="1"/>
  <c r="D105" i="1"/>
  <c r="D88" i="1"/>
  <c r="D20" i="1" l="1"/>
  <c r="D18" i="1"/>
  <c r="D19" i="1"/>
  <c r="D93" i="1"/>
  <c r="D136" i="1" l="1"/>
  <c r="D99" i="1"/>
  <c r="D110" i="1"/>
  <c r="D97" i="1"/>
  <c r="D65" i="1"/>
  <c r="D53" i="1"/>
  <c r="D38" i="1"/>
  <c r="D117" i="1" l="1"/>
  <c r="D77" i="1"/>
  <c r="D73" i="1"/>
  <c r="D71" i="1"/>
  <c r="D55" i="1"/>
  <c r="D61" i="1" l="1"/>
  <c r="D75" i="1"/>
  <c r="D28" i="1"/>
  <c r="D108" i="1"/>
  <c r="D37" i="1"/>
  <c r="D128" i="1"/>
  <c r="D111" i="1"/>
  <c r="D101" i="1"/>
  <c r="D130" i="1"/>
  <c r="D57" i="1"/>
  <c r="D89" i="1"/>
  <c r="D79" i="1"/>
  <c r="D81" i="1"/>
  <c r="D139" i="1" l="1"/>
</calcChain>
</file>

<file path=xl/sharedStrings.xml><?xml version="1.0" encoding="utf-8"?>
<sst xmlns="http://schemas.openxmlformats.org/spreadsheetml/2006/main" count="1071" uniqueCount="324">
  <si>
    <r>
      <t xml:space="preserve">LABORATORIOS SECCIONAL ARMENIA 
UNIVERSIDAD LA GRAN COLOMBIA
</t>
    </r>
    <r>
      <rPr>
        <sz val="10"/>
        <color theme="1"/>
        <rFont val="Arial"/>
        <family val="2"/>
      </rPr>
      <t>Elaborado por: Lina María Jaramillo E
Fecha de actualización: Junio 2023</t>
    </r>
  </si>
  <si>
    <r>
      <t xml:space="preserve">En este archivo encuentra el listado de los equipos a su disposición para los procesos académicos e investigativos. 
Es importante tener en cuenta que algunos equipos son uso exclusivo de investigaciones y algunos requieren tener las competencias y habilidades para manejarlos.
Los equipos que son portátiles y los requieran para salir de la Universidad se debe de realizar un acta de salida para informar al departamento de planta física para el trámite de los seguros correspondientes.
Este archivo es para el uso de los docentes, administrativos, estudiantes.
</t>
    </r>
    <r>
      <rPr>
        <b/>
        <sz val="10"/>
        <color theme="1"/>
        <rFont val="Arial"/>
        <family val="2"/>
      </rPr>
      <t>Recuerde que cada equipo posee la hoja de vida, el instructivo para su uso, recomendaciones y cuidados que debe de tener en la práctica.
No olvide diligenciar el código QR donde tenemos en control de horas de uso de los equipos para procesos de mantenimiento correctivo, preventivo y la calibración de los mismos.</t>
    </r>
    <r>
      <rPr>
        <sz val="10"/>
        <color theme="1"/>
        <rFont val="Arial"/>
        <family val="2"/>
      </rPr>
      <t xml:space="preserve">
Si requiere información del equipamiento para el trabajo del laboratorio como es vidriería, insumos y herramientas, puede acercarse al laboratorio para resolver su inquietud.
Vista: https://www.ugc.edu.co/sede/armenia/index.php/laboratorio-biotecnologia</t>
    </r>
  </si>
  <si>
    <t>ITEM</t>
  </si>
  <si>
    <t>EQUIPO</t>
  </si>
  <si>
    <t>UNIDADES</t>
  </si>
  <si>
    <t>VALOR APROXIMADO DE COMPRA</t>
  </si>
  <si>
    <t>UBICACIÓN</t>
  </si>
  <si>
    <t>FRECUENCIA DE MANTENIMIENTO PREVENTIVO/CORRECTIVO /CALIBRACIÓN</t>
  </si>
  <si>
    <t>PROGRAMA ACADEMICO</t>
  </si>
  <si>
    <t>DOCUMENTO SOPORTE</t>
  </si>
  <si>
    <t xml:space="preserve">USOS </t>
  </si>
  <si>
    <t>OBSERVACIONES</t>
  </si>
  <si>
    <t>FICHA DE EQUIPO DIGITAL</t>
  </si>
  <si>
    <t xml:space="preserve">FICHA DE EQUIPO FÍSICO </t>
  </si>
  <si>
    <t xml:space="preserve">OBSERVACIONES </t>
  </si>
  <si>
    <t>Agitador magnético con calentaamiento Velp Scientifica Arec F20510010  145433</t>
  </si>
  <si>
    <t>LABORATORIO DE BIOTECNOLOGÍA</t>
  </si>
  <si>
    <t>ANUAL</t>
  </si>
  <si>
    <t>INGENIERÍA AGROINDUSTRIAL/ INGENIERÍA GEOGRÁFICA Y AMBIENTAL/ INGENIERÍA CIVIL / MEDICINA VETERINARIA Y ZOOTECNIA</t>
  </si>
  <si>
    <t>PLAN DE MANTENIMIENTO Y CALIBRACIÓN /HOJA DE VIDA EQUIPO</t>
  </si>
  <si>
    <t>Procesos químicos y biológicos</t>
  </si>
  <si>
    <t>Disponible</t>
  </si>
  <si>
    <t>Agitador magnético con calentamiento N: 946</t>
  </si>
  <si>
    <t xml:space="preserve">Disponible </t>
  </si>
  <si>
    <t>Agitador magnético con calentamiento serial 00869598</t>
  </si>
  <si>
    <t>Manteimiento 2021</t>
  </si>
  <si>
    <t>Agitador magnético pequeño FLATSPIN</t>
  </si>
  <si>
    <t xml:space="preserve">LABORATORIO DE REACTIVOS </t>
  </si>
  <si>
    <t>UNO EN INVESTIGACIONES, DOS EN BIOTECNOLOGÍA</t>
  </si>
  <si>
    <t>Agitador Orbital CFW 10</t>
  </si>
  <si>
    <t>INGENIERÍA AGROINDUSTRIAL/  MEDICINA VETERINARIA Y ZOOTECNIA</t>
  </si>
  <si>
    <t>Anemómetro  RainWise® WindLog™ Wind Data Logger</t>
  </si>
  <si>
    <t>BODEGA LABORATORIO DE CLIMATOLOGÍA</t>
  </si>
  <si>
    <t xml:space="preserve"> INGENIERÍA GEOGRÁFICA Y AMBIENTAL/ INGENIERÍA CIVIL </t>
  </si>
  <si>
    <t>Procesos  de medición ambiental</t>
  </si>
  <si>
    <t>Autoclave All american 25 x 403</t>
  </si>
  <si>
    <t>SEMESTRAL</t>
  </si>
  <si>
    <t>Procesos  biológicos</t>
  </si>
  <si>
    <t xml:space="preserve">Mantenimiento 2021
MANTENIMINETO 2023 MARZO VER INFORME E&amp;B
</t>
  </si>
  <si>
    <t>Autoclave Horizontal</t>
  </si>
  <si>
    <t>Mantenimiento 2021</t>
  </si>
  <si>
    <t>Autoclave vertical Master AE Industrias 50VD</t>
  </si>
  <si>
    <t>Mantenimiento 20213, se recomienda no usar por antigua
MANTENIMIENTO 2023 JUNIO VER INFORME E&amp;</t>
  </si>
  <si>
    <t>AW  Higrómetro de punto de rocío AQUQLAB LITE DECAGON DEVICES INC AQUALAB LITE 7614 AQUALAB LITE</t>
  </si>
  <si>
    <t>INGENIERÍA AGROINDUSTRIAL</t>
  </si>
  <si>
    <t>Balanza Analitica METTER TOLEDO AB 204</t>
  </si>
  <si>
    <t>LABORATORIO DE REACTIVOS</t>
  </si>
  <si>
    <t>Procesos químicos, biológicos, físicos y ambientales</t>
  </si>
  <si>
    <t>Balanza Analítica METTLER TOLEDO MS304S/01 B429820437 -11001517103 4183</t>
  </si>
  <si>
    <t>LABORATORIO DE INVESTIGACIONES</t>
  </si>
  <si>
    <t>Balanza Analítica OHAUS CORP PIONNER PA 313 8330260-222  Capacidad Máxima de 310 G, % ERROR +/- 0,001G</t>
  </si>
  <si>
    <t xml:space="preserve">Mantenimiento 2021, cambio de vidrios </t>
  </si>
  <si>
    <t xml:space="preserve">Limpieza por pasantes Sena  en junio  2023 </t>
  </si>
  <si>
    <t>Balanza de Humedad Avanzada 250 Grados Centígrados Radwad SN/463387</t>
  </si>
  <si>
    <t>Balanza Electrónica LEXUS XTAR Y 2 MARCA MEGA</t>
  </si>
  <si>
    <t xml:space="preserve">Mantenimiento 2021 a dos </t>
  </si>
  <si>
    <t>Balanza OHAUS Triple brazo</t>
  </si>
  <si>
    <t>LABORATORIO DE QUÍMICA</t>
  </si>
  <si>
    <t>Mantenimiento 2021, DOS EN FISICA</t>
  </si>
  <si>
    <t>Baño de agua Memmet W270 860058 Y 860057</t>
  </si>
  <si>
    <t xml:space="preserve">LABORATORIO DE BIOTECNOLOGÍA Y BIÓLOGIA </t>
  </si>
  <si>
    <t>Baño Serológico MEMMERT   L2130091</t>
  </si>
  <si>
    <t>Baño ultrasonido ELMA ELAMSONIC P ELMA SONIC P 30 H 50/60 HZ 100385065</t>
  </si>
  <si>
    <t>Batidora KITCHENAID</t>
  </si>
  <si>
    <t>LABORATORIO DE PLANTA DE TRANSFORMACIONES ALIMENTARIAS</t>
  </si>
  <si>
    <t>INGENIERÍA AGROINDUSTRIA</t>
  </si>
  <si>
    <t>Procesos alimentarios</t>
  </si>
  <si>
    <t>Biofermentador Línea de Gases</t>
  </si>
  <si>
    <t>Bobinas Potencia  HELMMHOLTZ SOBRE PLACA  3B SCIENTIFIC  1003193</t>
  </si>
  <si>
    <t>LABORATORIO DE FÍSICA</t>
  </si>
  <si>
    <t xml:space="preserve">INGENIERÍA AGROINDUSTRIAL/ INGENIERÍA GEOGRÁFICA Y AMBIENTAL/ INGENIERÍA CIVIL </t>
  </si>
  <si>
    <t>Procesos físicos</t>
  </si>
  <si>
    <t>Bomba de Vacío MODELO: VP260</t>
  </si>
  <si>
    <t>VP260D*</t>
  </si>
  <si>
    <t>Bombo Curtiembres</t>
  </si>
  <si>
    <t>LABORATORIO DE CURTIEMBRES</t>
  </si>
  <si>
    <t>Proceso de curtido de pieles</t>
  </si>
  <si>
    <t xml:space="preserve">Ajustar la tapa por goteo. </t>
  </si>
  <si>
    <t>Brújulas tipo Bruntom</t>
  </si>
  <si>
    <t>BODEGA LABORATORIO GEOMÁTICA</t>
  </si>
  <si>
    <t xml:space="preserve"> INGENIERÍA GEOGRÁFICA Y AMBIENTAL/ INGENIERÍA CIVIL</t>
  </si>
  <si>
    <t xml:space="preserve">Proceso de geomática </t>
  </si>
  <si>
    <t>Revisión con monitores 2023</t>
  </si>
  <si>
    <t xml:space="preserve">Cabina de Flujo Laminar Horizontal  C125H Physis Airflux </t>
  </si>
  <si>
    <t>INGENIERÍA AGROINDUSTRIAL/ INGENIERÍA GEOGRÁFICA Y AMBIENTAL/ MEDICINA VETERINARIA Y ZOOTECNIA</t>
  </si>
  <si>
    <t>Cabina Extractora de Gases y Humos CEX120. C4  serie 171406 bajo norma de seguridad OSHA-ASHRAE-SEFAAMCA.</t>
  </si>
  <si>
    <t>Cámara Climática  COMTITRONIC C 115 PLUS DIES 140801 4600</t>
  </si>
  <si>
    <t xml:space="preserve">Mantenimiento 2023
MANTENIMIENTO 2023 MARZO VER INFORME E&amp;B
</t>
  </si>
  <si>
    <t>Cámara de Eelctroforesis SERIAL/041BR139945</t>
  </si>
  <si>
    <t>INGENIERÍA AGROINDUSTRIAL/ MEDICINA VETERINARIA Y ZOOTECNIA</t>
  </si>
  <si>
    <t>Cámara Oscura (Fotografía Investigaciones)</t>
  </si>
  <si>
    <t>$</t>
  </si>
  <si>
    <t>SEGÚN HORAS DE USO</t>
  </si>
  <si>
    <t>Centrífuga CLAY ADAMS SERIE 178074</t>
  </si>
  <si>
    <t>Centrífuga UNICO TB1512063</t>
  </si>
  <si>
    <t>Cintas métricas decámetros</t>
  </si>
  <si>
    <t>Proceso geomática, variables físicas</t>
  </si>
  <si>
    <t>FALTA 1, DAÑADOS EL  3,4,2, BUENO EL  5</t>
  </si>
  <si>
    <t>Colector GPS GIS</t>
  </si>
  <si>
    <t>Proceso de geomática</t>
  </si>
  <si>
    <t>Colorímetro CR 20 Konica Minolta ALM-
18262</t>
  </si>
  <si>
    <t>Compresor</t>
  </si>
  <si>
    <t>MANTENIMINETO 2023 MARZO VER INFORME DE E&amp;B</t>
  </si>
  <si>
    <t>Conductímetro  JENWAY</t>
  </si>
  <si>
    <t>Mantenimiento 2021, DE BAJA</t>
  </si>
  <si>
    <t>Cromatógrafo Líquido HPLC SERIAL L20205453022</t>
  </si>
  <si>
    <t>Identificación y cuantificación de analitos</t>
  </si>
  <si>
    <t>EQUIPO EN COMODATO CON LA GOBERNACIÓN DEL QUINDIO. PROYECTO: Desarrollo Sostenible del Sector Curtiembres a través de la I+D+i, Quindío Occidente</t>
  </si>
  <si>
    <t>Cubetas de ondas
EISCO Advanced Ripple Tank with Projection Mirror SKU# PH0769  eisco  (1 Unidad)</t>
  </si>
  <si>
    <t>INGENIERÍA AGROINDUSTRIAL/ INGENIERÍA GEOGRÁFICA Y AMBIENTAL/ INGENIERÍA CIVIL</t>
  </si>
  <si>
    <t>Cubetas de ondas
Ripple Tank Basic SKU# PH0767A Eisco (5 Unidades)</t>
  </si>
  <si>
    <t>CUTTER HOBART</t>
  </si>
  <si>
    <t>INGENIERÍA AGROINDUSTRIAL/MEDICINA VETERINARIA Y ZOOTECNIA</t>
  </si>
  <si>
    <t>Destilador BOECO MODELO BOE8703601</t>
  </si>
  <si>
    <t>LABORATORIO DE BIOLOGÍA</t>
  </si>
  <si>
    <t>Destilador Vilab SERIE 091201</t>
  </si>
  <si>
    <t xml:space="preserve">Mantenimiento 2021, se cambiaron mangueras y lavado de tubos condensadores </t>
  </si>
  <si>
    <t>Diapasón  Tuning Forks Set of 8 Steel supplied in 6.5" x 4.5" Plastic case - See more   SET  SKU# PH0738C Eisco</t>
  </si>
  <si>
    <t>DRON MAVIC 7/ PHANTHON 4 CON SUS TABLETAS</t>
  </si>
  <si>
    <t>LABORATORIO DE BIOTECNOLIGÍA</t>
  </si>
  <si>
    <t xml:space="preserve"> INGENIERÍA GEOGRÁFICA Y AMBIENTAL/ INGENIERÍA CIVIL / MEDICINA VETERINARIA Y ZOOTECNIA/INGENIERÍA AGROINDUSTRIAL</t>
  </si>
  <si>
    <t>ELECTROATOMIZADOR 7 ELECTROSPINING</t>
  </si>
  <si>
    <t>EMPACADORA LA VACIÓ FOODSAVER</t>
  </si>
  <si>
    <t>Equipo Kjendalh Büshi B-315 683246 Determinación de proteína</t>
  </si>
  <si>
    <t>MEDICINA VETERINARIA Y ZOOTECNIA/INGENIERÍA AGROINDUSTRIAL</t>
  </si>
  <si>
    <t>Espectrofotometro GENESYS  10 S  335906-000 2L3M286001</t>
  </si>
  <si>
    <t xml:space="preserve">Espectrofotómetro Unico SQ2800   Escaneo espectrofotómetro de un solo haz
</t>
  </si>
  <si>
    <t>ESTACIÓN GEODÉSICA GNSS_UGCT (CERRAMIENTO)</t>
  </si>
  <si>
    <t>FRENTE AL LABORATORIO
TRANSMISIÓN DE DATOS LAB BIOTECNOLOGÍA</t>
  </si>
  <si>
    <t>SERVICIOGEOLÓGICO COLOMBIANO</t>
  </si>
  <si>
    <t xml:space="preserve"> INGENIERÍA GEOGRÁFICA Y AMBIENTAL</t>
  </si>
  <si>
    <t>La estación pertenece al Grupo de Investigaciones Geodésicas Espaciales-GIGE adscrito a la Dirección de Amenazas Geológicas del Servicio Geológico Colombiano. La universidad  salvaguarda los equipos que componen la estación y a su vez garantiza la transmisión de los datos al Servicio Geológico Colombiano.</t>
  </si>
  <si>
    <t>Estación Meteorológica inalámbrica PCEFWS20</t>
  </si>
  <si>
    <t xml:space="preserve"> INGENIERÍA GEOGRÁFICA Y AMBIENTAL / NGENIERIA AGROINDUSTRIAL</t>
  </si>
  <si>
    <t>UNA DE BAJA EN 2018 POR DESCARGA ELECTRICA, UNA ESTA EN USO DENTRO DE LA ESTACIÓN, OTRA GUARDADA
MANTENIMINETO 2023 MARZO VER REPORTE DE E Y B SÓLO HAY UNA EN LA BODEGA</t>
  </si>
  <si>
    <t>ESTACIÓN METEREOLÓGICA (Termómetro; Termómetros: Máxima, Mínima, suelo; Agua; Pluviómetro; Tanque evaporímetro; Heliógrafo; Estación Meteorológica Inalámbrica )</t>
  </si>
  <si>
    <t>FRENTE AL LABORATORIO</t>
  </si>
  <si>
    <t>ESTACION TOTAL (INCLUYE: 2 BASTONES DE 5,2 MTS TIPO LEICA, 2 PRISMA CON PORTA PRISMA Y ESTUCHE, 1 TRIPODE EN ALUMINIO DOBLE SEGURO Y ESTUCHE)</t>
  </si>
  <si>
    <t>ESTACION TOTAL GEOMAX ZOOM10 DE 2 Segmentos (Incluye: PRISMA CON PORTA PRISMA NARANJA (2), BASTON TOPOGRAFICO TIPO LEICA 5.2 M (2), TRIPODE EN ALUMINIO DOBLE SEGURO CON ESTUCHE (1), ESTUCHE EN LONA PARA ESTACION TOTAL (1)</t>
  </si>
  <si>
    <t>COMPRADOS DESDE LA FACULTAD DE ARQUITECTURA PROGRAMA DE INGENIERÍA CIVIL MARZO 2023</t>
  </si>
  <si>
    <t>ESTEREOMICROSCOPIO  EUROMEX BLUE 2 SB1402 NS:25130205</t>
  </si>
  <si>
    <t>ESTEREOSCOPIOS 40x</t>
  </si>
  <si>
    <t>Estereoscopios de bolsillos </t>
  </si>
  <si>
    <t>ESTEROSCOPIO CON CÁMARA</t>
  </si>
  <si>
    <t xml:space="preserve">ESTIRADOR DE PIELES </t>
  </si>
  <si>
    <t>ESTUFA DE CIRCULACION FORZADA    BINDER</t>
  </si>
  <si>
    <t>ESTUFA INCUBADORA  Estufa Mermmet 
U 30  860182 Y 860183</t>
  </si>
  <si>
    <t>ESTUFA INCUBADORA CONVENCION NATURAL  BINDER S 09-08706</t>
  </si>
  <si>
    <t>ESTUFA INCUBADORA DE CIRCULACIÓN FORZADA  ESCO IFA-110T-9 2014-T01664</t>
  </si>
  <si>
    <t>ESTUFAS DE GAS</t>
  </si>
  <si>
    <t>HAY DOS</t>
  </si>
  <si>
    <t xml:space="preserve">FERMENTOR/BIOREACTOR EPPENDORF NEW BRUNSWICH BIOFLO/CELLIGEN 115 </t>
  </si>
  <si>
    <t>FREIDORA ELÉCTRICA  Hamilton Beach 35033</t>
  </si>
  <si>
    <t xml:space="preserve">Fuente de Voltaje DC / AC </t>
  </si>
  <si>
    <t>Mantenimiento 2021, 1 DE BAJA</t>
  </si>
  <si>
    <t>GENERADOR DE SEÑALES  SERIE EG 141441  UGCA 5377</t>
  </si>
  <si>
    <t>Mantenimiento 2020</t>
  </si>
  <si>
    <t>GENERADOR DE SEÑALES GW INSTEK GW INSTEK  ADT T24 MODELO SFG 2110</t>
  </si>
  <si>
    <t>GNSS</t>
  </si>
  <si>
    <t>Gps navegadores 4 Garmin 62 s </t>
  </si>
  <si>
    <t>Homogenizador Silentcrusher-M  Heidolph  Ultraturrax N 11001595100</t>
  </si>
  <si>
    <t>Imanes 25 x 5 cm   Plastic cased Bar Magnet SKU# PH0785  eisco</t>
  </si>
  <si>
    <t>NO APLICA</t>
  </si>
  <si>
    <t>Kit de agua  portables para campo (5) Químico -Fotómetro suelo SN/ NPF12P1276</t>
  </si>
  <si>
    <t xml:space="preserve">FOTOMETRO PF 12 MACHEREY-NAGEL: se pueden realizar los siguientes métodos: DQO 100-150 MG/L ;DQO  100-1500; 1500 botellas MG/L ;DBO5 2-3000  ;POTASIO 2-15 MG/L K+;FOSFATOS 0,2-5 MG/L PO4-;CROMO 0,02-0,50 MG/L CROMO VI;NITRITO 0,02-0,5 MG/L NO2- ;NITRATO 1-120 MG/L NO3;CROMO TOTAL 0,005-2 MG/L;CROMATO 0,01-4 MG/L CRO4;SULFURO 0,05-3 MG/L S;SULFURO  MG/L S;NITROGENO TOTAL  TNB 220 5-220 MG/L N ;NITROGENO TOTAL  TNB 220 0,5-22 MG/L N ;COT  TOC 60  10-60 MG/L ;COT  TOC 25  20-25 MG/L ;COT  TOC 600  40-600 MG/L ; TURBIEDAD ;PH  </t>
  </si>
  <si>
    <t>Kit de agua  portables para campo maletas quimicas Hanna</t>
  </si>
  <si>
    <r>
      <t xml:space="preserve">Se pueden realizar las siguientes pruebas:DUREZA; NITRATO; DIOXIDO DE CARBONO; ALCALINIDAD;FOSFATOS;ACIDEZ;OXIGENO DISUELTO;TUERBIEDAD DISCO;WATERPROOF PH, CONDUCTIVIDA,TEMPERATURA
</t>
    </r>
    <r>
      <rPr>
        <sz val="4"/>
        <color rgb="FFFF0000"/>
        <rFont val="Arial"/>
        <family val="2"/>
      </rPr>
      <t>MANTENIMINETO DE PH 2023 MARZO VER INFORME  E&amp;B</t>
    </r>
  </si>
  <si>
    <t>Kit de suelo  portables para trabajo en campo variable físicas (incluido el barreno)</t>
  </si>
  <si>
    <t xml:space="preserve">Lineamientos para el Muestreo; Ensayo de la Respiración del Suelo; Ensayo de Infiltración; Ensayo de Densidad Aparente; Prueba de la Densidad Aparente en Suelos Gravillosos y Rocosos; Ensayo de Conductividad Eléctrica; Ensayo de pH del suelo; "Ensayos de Nitratos (NO3-)del Suelo; Estabilidad de Agregados; Ensayo de Desleimiento; Lombrices; Observaciones y Estimaciones Físicas del suelo; Procedimiento de Textura por Tacto; Ensayos de calidad de Agua Estimaciones de Niveles de Nitratos y Nitritos de Agua; Ensayos de calidad de Agua Estimaciones de Niveles Estimados de Salinidad del Agua; Respiración del Suelo (Método Alternativo)
</t>
  </si>
  <si>
    <t>Pala partida, kit incompleto</t>
  </si>
  <si>
    <t>Kit de suelo  portables para trabajo en campo variables químicas maleta Hanna</t>
  </si>
  <si>
    <r>
      <t xml:space="preserve">Se pueden realizar las siguientes pruebas: KIT EXTACTOR SUELO Y PH; POTASIO; NITRATO; FOSFATOS; TEMPERATURA DE SUELO
</t>
    </r>
    <r>
      <rPr>
        <sz val="4"/>
        <color rgb="FFFF0000"/>
        <rFont val="Arial"/>
        <family val="2"/>
      </rPr>
      <t>MANTENIMINETO DE PH 2023 MARZO VER INFORME  E&amp;B</t>
    </r>
  </si>
  <si>
    <t>LAMPARA UV NO:1209019</t>
  </si>
  <si>
    <t>Lector de microplacas ELX800 de 96 pozos BIOTEK</t>
  </si>
  <si>
    <t>Lentes polarizadas Polaroid Sheet, Size 50 x 50 mm SKU# PH0628B eisco</t>
  </si>
  <si>
    <t>LICUADORA INDUSTRIAL 15 L</t>
  </si>
  <si>
    <t>MARMITA COMEK SERIE 00612</t>
  </si>
  <si>
    <t>Medidor de Oxigeno disuelto Milwaukee MW 600</t>
  </si>
  <si>
    <t xml:space="preserve">MEZCLADORA </t>
  </si>
  <si>
    <t>Micro estaciones  meteorológicas  Marca  Kestrel</t>
  </si>
  <si>
    <t>MICROPIPETA MULTICANAL TRANSFERPETTE -8/-12</t>
  </si>
  <si>
    <t>$                                                            3.239.000</t>
  </si>
  <si>
    <t xml:space="preserve">MICROPIPETAS </t>
  </si>
  <si>
    <t>Mantenimiento 2021, micropipeta de 0.5-10 ml coupet le falta un resorte</t>
  </si>
  <si>
    <t>1 dañada</t>
  </si>
  <si>
    <t>MICROPIPETAS INVESTIGACIÓN</t>
  </si>
  <si>
    <t>Manteimiento 2021, no se tiene valor total debido a que fue un convenio con el SENA</t>
  </si>
  <si>
    <t xml:space="preserve">Microscopio Olympus  y  Bausch &amp; Lomb </t>
  </si>
  <si>
    <t>Microscopio Opticos marca Unico</t>
  </si>
  <si>
    <t>Mantenimiento 2021, hay 3 en el laboratorio de biotecnologia
MANTENIMINETO 2023 MARZO VER INFORME E&amp;B</t>
  </si>
  <si>
    <t>MICROSCOPIO TRIOCULAR LED ILUMINATION  - CAMARA PARA VIDEO MICROSCOPIO 5,6 MP UNICO G383  - B68185</t>
  </si>
  <si>
    <t>MIRA MILIMETRADA DE 5 METROS- DRT001-5M INCLUYE OJO DE POLLO</t>
  </si>
  <si>
    <t>Molinete  flow probe BA 1100 Global water</t>
  </si>
  <si>
    <t>BODEGA LABORATORIO DE HIDRAULICA</t>
  </si>
  <si>
    <t>MUFLA TERRIGENO SERIE 626</t>
  </si>
  <si>
    <t>628*</t>
  </si>
  <si>
    <t xml:space="preserve">MULTIGAS PORTABLE RKI  Instruments GX-2012 Four-Gas Detector LEL / O2 / H2S / CO Alkaline and Li-Ion battery pack.  72-0290- 22-B </t>
  </si>
  <si>
    <t>MULTIMETROS, 8,9 y 10  en fisica</t>
  </si>
  <si>
    <t>BODEGA LABORATORIO GEOMÁTICA Y FISICA</t>
  </si>
  <si>
    <t>Mantenimiento 2021, 4 DE BAJA</t>
  </si>
  <si>
    <t>NIVEL AUTOMATICO </t>
  </si>
  <si>
    <t>NIVEL DE ALTA PRECISIÓN ZAL232 MARCA GEOMAX CADA UNO CONTIENE ESTUCHE RIGIDO, KIT DE HERRAMIENTAS BÁSICAS- CD (TRIPODE EN ALUMINIO DOBLE SEGURO CON ESTUCHE (4), MIRA MILIMETRADA DE 5 METROS INCLUYE OJO DE POLLO (4)</t>
  </si>
  <si>
    <t>OJO DE POLLO PARA MIRA</t>
  </si>
  <si>
    <t>OSCILOSCOPIO DOBLE CANAL  GOS 620 20MHZ 05</t>
  </si>
  <si>
    <t xml:space="preserve">pH HANNA / JENWAY   </t>
  </si>
  <si>
    <t xml:space="preserve"> matenimiento 2023</t>
  </si>
  <si>
    <t xml:space="preserve">PICADORA INDUSTRIAL TRITURADORA PENAGOS </t>
  </si>
  <si>
    <t xml:space="preserve"> INGENIERÍA GEOGRÁFICA Y AMBIENTAL / MEDICINA VETERINARIA Y ZOOTECNIA/INGENIERÍA AGROINDUSTRIAL</t>
  </si>
  <si>
    <t>PIPETEADOR EASYPET EPPENDORF</t>
  </si>
  <si>
    <t>PIQUETES PARA TOPOGRAFIA</t>
  </si>
  <si>
    <t>Placas metálicas Set of Metal Strips  SKU# PH0798A  eisco</t>
  </si>
  <si>
    <t>Planchas de Calentamiento  Scott Gerate CMBH</t>
  </si>
  <si>
    <t xml:space="preserve">MEDICINA VETERINARIA Y ZOOTECNIA </t>
  </si>
  <si>
    <t>PLOMADA DE 16 OZ ESTUCHE EN CUERO PARA PLOMADA</t>
  </si>
  <si>
    <t>POLARIMETRO (biotecologia  serie 811807) y (quimica serie 811880)</t>
  </si>
  <si>
    <t>Refractometro Carlz fiss jena Abbe 829355</t>
  </si>
  <si>
    <t xml:space="preserve">REFRACTOMETRO DIGITAL ATAGO ABBE serial 094413 0-95 % BRIX </t>
  </si>
  <si>
    <t>REFRACTOMETRO DIGITAL DE MANO POCKET ATAGO  PAL - 1 A125975  0 - 53 Brix %</t>
  </si>
  <si>
    <t>REFRACTOMETRO DIGITAL DE MANO POCKET PAL -2 ATAGO PAL - 2 A632422 45-93 Brix %</t>
  </si>
  <si>
    <t xml:space="preserve">Rejillas de color 5 cm x5 cm  filtros cromaticos p mezcla ustrativa de colores 09808-00 Y Rejillas sencillas 4 x 4   1003081 3 B scientifc </t>
  </si>
  <si>
    <t>ROTAVAPOR HL/HB/63 HEI –VAP  HEIDOLPH 5901563-01300  Bomba vacio:B169 - Rotavapor:  E111 - Baño de Agua:461  90901052  B.V:1285945 - R.V:1031867 - B.A 116447</t>
  </si>
  <si>
    <t>ROTAVAPORBUCHI: RE11185W-1031867 MOTOR192023926 - Baño de Agua:SERIE 1164674 B461</t>
  </si>
  <si>
    <t>SECADOR SPRAY  INSTRUMENT YC 015  PILOTECH LAB-SCALE- SPRAY DRYER 7614YC015</t>
  </si>
  <si>
    <t>SIMULADOR  A ESCALA DE VACA - CORTEL MEDIAL Y ORGANOS INTERNOS PULMONES, CORAZÓN , ESTÓMAGOS, INTENTINO, HIGADO, UBRE</t>
  </si>
  <si>
    <t>LABORATORIO DE MORFOFISIOLOGÍA 109</t>
  </si>
  <si>
    <t>MEDICINA VETERINARIA Y ZOOTECNIA</t>
  </si>
  <si>
    <t>Procesos de morfofisiología y semiología</t>
  </si>
  <si>
    <t>Simulador movil, para usar en aula o laboratorio.</t>
  </si>
  <si>
    <t xml:space="preserve">SIMULADOR  ESQUELETO DE PERRO </t>
  </si>
  <si>
    <t>SISTEMA GNSS HI TARGET V30 PLUS NO EXTER SERIAL RECEPTORES: TA11660692-TA11660708, BASTÓN CARBONO, CONTROLADOR HAND 55 SERIAL: TC16177753 CONTIENE: TRÍPODE DE ALUMINIO DOBLE SEGURO BASE NIVELANTE GRIS CON PLOMADA BÍPO DE TELESCÓPIO PARA BASTÓN ESTUCHE DE LONA GN55 TAMAÑO COMPACTO (2 UNIDADES) ESTUCHE DE LONA PARA COLECTOR DE DATOS ESTUCHE SUAVE PARA BASE NIVELANTE</t>
  </si>
  <si>
    <t xml:space="preserve">SONOMETRO CEM SERIE:181208933 </t>
  </si>
  <si>
    <t>SOXHLET EXTRACTOR DIGITAL DE GRASA E&amp;Q S4-E2 369</t>
  </si>
  <si>
    <t xml:space="preserve"> INGENIERÍA GEOGRÁFICA Y AMBIENTAL/ MEDICINA VETERINARIA Y ZOOTECNIA/INGENIERÍA AGROINDUSTRIAL</t>
  </si>
  <si>
    <t>TABLERO DE HIDRÁULICA</t>
  </si>
  <si>
    <t>TAJADORA</t>
  </si>
  <si>
    <t>TAMANUA DE ESPEJOS</t>
  </si>
  <si>
    <t>TANQUE DE CALENTAMIENTO BOMBO</t>
  </si>
  <si>
    <t>Procesos no alimentarios</t>
  </si>
  <si>
    <t>TEODOLITO DIGITAL (INCLUYE: TRIPODE EN ALUMINIO DOBLE SEGURO</t>
  </si>
  <si>
    <t>TERMOHIGROMETRO</t>
  </si>
  <si>
    <t>TERMOMIXER C EPPENDORF SERIAL 5366CK300379</t>
  </si>
  <si>
    <t xml:space="preserve">TERMOREACTOR </t>
  </si>
  <si>
    <t>PRESTAMO OUTSOURING ESTE EQUIPO NO PERTENECE A LA UGC</t>
  </si>
  <si>
    <t>TESLAMETRO</t>
  </si>
  <si>
    <t>VENTILADOR DE TORRE</t>
  </si>
  <si>
    <t>$ 100.000</t>
  </si>
  <si>
    <t xml:space="preserve">Vortex </t>
  </si>
  <si>
    <t>Vortex Heathow Scientific    EF17169</t>
  </si>
  <si>
    <t>Valor total de Equipos</t>
  </si>
  <si>
    <t xml:space="preserve">Nombre de las prácticas realizadas en el primer perido 2023 por los cuatro programas académicos.
Algunas de las metodologías usadas son entre otras AOAC,NTC,EPA 
NMX-AA-25.1984; AOAC 20013,1980;AOAC 942,15,1972;TAPPI 2110N-85,1998;TAPPI222om-88,1988;AOAC962,09,1982; NTC 1142, en análisis de agua, suelo(USDA) y aire al kit descrito 
</t>
  </si>
  <si>
    <t xml:space="preserve"> CRISTALIZACIÓN Y MAGNETISMO </t>
  </si>
  <si>
    <t>DETERMINACIÓN DE HUMEDAD</t>
  </si>
  <si>
    <t xml:space="preserve">MUESTREO Y ANÁLISIS DE SUELOS </t>
  </si>
  <si>
    <t xml:space="preserve">CINÉTICA ENZIMÁTICA </t>
  </si>
  <si>
    <t xml:space="preserve">CARACTERIZACIÓN FISICOQUÍMICAS DE SUELOS </t>
  </si>
  <si>
    <t xml:space="preserve">ACTIVIDAD ENZIMÁTICA </t>
  </si>
  <si>
    <t xml:space="preserve">DIFERENCIACIÓN DE  COMPUESTOS ORGÁNICOS E INORGÁNICOS </t>
  </si>
  <si>
    <t xml:space="preserve">OPERACIONES UNITARIAS DE SECADO </t>
  </si>
  <si>
    <t xml:space="preserve">CITOLOGÍA POR PUNCIÓN DE CORAZÓN DE BOVINO </t>
  </si>
  <si>
    <t>CAVIDAD TORÁXICA SISTEMA RESPIRATORIO</t>
  </si>
  <si>
    <t xml:space="preserve">ANÁLISIS FÍSICO QUÍMICO DE LA PULPA DE CAFÉ FRESCO </t>
  </si>
  <si>
    <t xml:space="preserve">DIVERSIDAD DE ALGAS </t>
  </si>
  <si>
    <t xml:space="preserve">ORGÁNICA </t>
  </si>
  <si>
    <t>CITOLOGÍA RENAL  CON TÉCNICA DE PAF</t>
  </si>
  <si>
    <t xml:space="preserve">PRODUCCIÓN DE BIODIESEL </t>
  </si>
  <si>
    <t>ALTIMETRÍA</t>
  </si>
  <si>
    <t xml:space="preserve">ELABORACIÓN DE AREPAS DE MAIZ </t>
  </si>
  <si>
    <t>OSTEOLOGÍA APENDICULAR</t>
  </si>
  <si>
    <t xml:space="preserve">CITOLOGÍA SANGUÍNEA BOVINA Y TÉCNICA DE IMPRONTA PARA CITOLOGÍA PENEAL DE OVINO </t>
  </si>
  <si>
    <t xml:space="preserve">PROPIEDADES FÍSICO QUÍMICAS DEL AGUA </t>
  </si>
  <si>
    <t>ANÁLISIS  DE ADITIVOS CONSTRUCCIÓN</t>
  </si>
  <si>
    <t xml:space="preserve">ELABORACIÓN DE CONSERVAS </t>
  </si>
  <si>
    <t>PALATABILIDAD</t>
  </si>
  <si>
    <t xml:space="preserve">CONTEO ESPERMÁTICO Y EVALUACIÓN DE LÍQUIDO SEMINAL </t>
  </si>
  <si>
    <t>RECONOCIMIENTO  DE BIOMOLÉCULAS EN MUESTRAS DE ALIMENTOS</t>
  </si>
  <si>
    <t xml:space="preserve">ANÁLISIS CUALITATIVO DE METALES </t>
  </si>
  <si>
    <t>ELABORACIÓN DE PIEZAS PARA MORFOFISOLOGÍA I Y II</t>
  </si>
  <si>
    <t>PIGMENTOS VEGETALES</t>
  </si>
  <si>
    <t xml:space="preserve">COPROLÓGICO Y COPROPARASITARIO </t>
  </si>
  <si>
    <t xml:space="preserve">RECONOCIMIENTO DE MATERIAL </t>
  </si>
  <si>
    <t>ANÁLISIS DE AGUA</t>
  </si>
  <si>
    <t>ELECTROFORESIS</t>
  </si>
  <si>
    <t>PLANIMETRIA</t>
  </si>
  <si>
    <t xml:space="preserve">CRISTALIZACION Y MAGNETISMO </t>
  </si>
  <si>
    <t>DESTILACIÓN POR ARRASTRE DE VAPOR</t>
  </si>
  <si>
    <t>ANÁLISIS ESPECIAL DE CONDUCTIVIDAD ELÉCTRICA Y PH EN EL SUELO</t>
  </si>
  <si>
    <t>ESPECTROFOTOMETRÍA Y CROMATOGRAFÍA DE PIGMENTOS VEGETALES</t>
  </si>
  <si>
    <t>PRÁCTICA HEMOGRAMA</t>
  </si>
  <si>
    <t>CURTIDO AL PELO</t>
  </si>
  <si>
    <t xml:space="preserve">DETECCIÓN Y DESNATURALIZACION PROTEICA </t>
  </si>
  <si>
    <t xml:space="preserve">ANÁLISIS FÍSICO QUÍMICO DE CEMENTO </t>
  </si>
  <si>
    <t>EXPOSICIÓN , PARCIAL  G3</t>
  </si>
  <si>
    <t xml:space="preserve">PREPARACIÓN DE PIEZAS </t>
  </si>
  <si>
    <t>DECANTACIÓN Y FILTRACIÓN</t>
  </si>
  <si>
    <t xml:space="preserve">DETERMINACIÓN  DE HUMEDAD </t>
  </si>
  <si>
    <t xml:space="preserve">APARATO REPRODUCTOR DE LA HEMBRA </t>
  </si>
  <si>
    <t>EXTRACCIÓN Y CUANTIFICACIÓN DE POLIFENOLES EN FRUTAS</t>
  </si>
  <si>
    <t xml:space="preserve">PREPARACI{ON DE MATERIAL PARA CINÉTICA DE CRECIMIENTO </t>
  </si>
  <si>
    <t xml:space="preserve">DENSIDAD APARENTE DEL SUELO </t>
  </si>
  <si>
    <t>DETERMINACIÓN DE CENIZAS</t>
  </si>
  <si>
    <t>CAIDA / DETERMINACIÓN DEL VALOR DE LA GRAVEDAD</t>
  </si>
  <si>
    <t xml:space="preserve">FERMENTACIÓN ETANÓLICA </t>
  </si>
  <si>
    <t>PREPARACIÓN DE MATERIAL PARA CLASE</t>
  </si>
  <si>
    <t>DENSIDAD DE SÓLIDOS Y LÍQUIDOS</t>
  </si>
  <si>
    <t xml:space="preserve">DETERMINACIÓN DE DENSIDAD </t>
  </si>
  <si>
    <t xml:space="preserve">CARACTERIZACIÓN FISICOQUÍMICAS DE AGUA SUPERFICIAL </t>
  </si>
  <si>
    <t>GELATINIZACIÓN Y GELIFICACIÓN  DE ALMIDONES Y EXTRACIÓN DE  GLUTEN</t>
  </si>
  <si>
    <t xml:space="preserve">PROCESO AGRO INDUSTRIAL </t>
  </si>
  <si>
    <t xml:space="preserve">DENSIDAD PARENTE, VELOCIDAD Y FILTRACIÓN DEL AGUA </t>
  </si>
  <si>
    <t xml:space="preserve">HISTOLOGÍA DEL TEJIDO MUSCULAR  ESQUELÉTICO, LISO Y CARDIACO  </t>
  </si>
  <si>
    <t xml:space="preserve">HEMOGRAMA Y LEUCOGRAMA OVINO Y CAPRINO </t>
  </si>
  <si>
    <t>GESTIÓN DE RECURSOS DEL SUELO</t>
  </si>
  <si>
    <t xml:space="preserve">PROCESO DE AVENA LÍQUIDA </t>
  </si>
  <si>
    <t xml:space="preserve">DESTILACIÓN </t>
  </si>
  <si>
    <t xml:space="preserve">RECONOCIMIENTO DE MATERIAL E INSUMOS </t>
  </si>
  <si>
    <t>MÉTODO DE SEPARACIÓN DE MUESTRAS</t>
  </si>
  <si>
    <t xml:space="preserve">MORFOLOGÍA CELULAR </t>
  </si>
  <si>
    <t xml:space="preserve">MUESTRA DE ANÁLISIS DE AGUA </t>
  </si>
  <si>
    <t>MUESTREO DE SUELOS</t>
  </si>
  <si>
    <t>MICROSCOPÍA BÁSICA</t>
  </si>
  <si>
    <t>HISTOLOGÍA DEL TEJIDO ÓSEO</t>
  </si>
  <si>
    <t>RECONOCIMIENTO DE TÉCNICAS CROMATOGRÁFICAS</t>
  </si>
  <si>
    <t xml:space="preserve">SEGUIMIENTO A FERMENTACIÓN ETANÓLICA </t>
  </si>
  <si>
    <t>MUESTREO DE AGUA SUPERFICIAL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</si>
</sst>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41" formatCode="_-* #,##0_-;\-* #,##0_-;_-* &quot;-&quot;_-;_-@_-"/>
    <numFmt numFmtId="44" formatCode="_-&quot;$&quot;\ * #,##0.00_-;\-&quot;$&quot;\ * #,##0.00_-;_-&quot;$&quot;\ * &quot;-&quot;??_-;_-@_-"/>
    <numFmt numFmtId="164" formatCode="&quot;$&quot;\ #,##0.0"/>
    <numFmt numFmtId="165" formatCode="_(&quot;$&quot;\ * #,##0_);_(&quot;$&quot;\ * \(#,##0\);_(&quot;$&quot;\ * &quot;-&quot;??_);_(@_)"/>
  </numFmts>
  <fonts count="13" x14ac:knownFonts="1">
    <font>
      <sz val="11"/>
      <color theme="1"/>
      <name val="Calibri"/>
      <family val="2"/>
      <scheme val="minor"/>
    </font>
    <font>
      <sz val="11"/>
      <color theme="1"/>
      <name val="Calibri"/>
      <family val="2"/>
      <scheme val="minor"/>
    </font>
    <font>
      <sz val="11"/>
      <name val="Century Gothic"/>
      <family val="2"/>
    </font>
    <font>
      <b/>
      <sz val="8"/>
      <color theme="1"/>
      <name val="Arial"/>
      <family val="2"/>
    </font>
    <font>
      <sz val="8"/>
      <color theme="1"/>
      <name val="Arial"/>
      <family val="2"/>
    </font>
    <font>
      <sz val="8"/>
      <color rgb="FF000000"/>
      <name val="Arial"/>
      <family val="2"/>
    </font>
    <font>
      <sz val="8"/>
      <name val="Arial"/>
      <family val="2"/>
    </font>
    <font>
      <sz val="4"/>
      <color theme="1"/>
      <name val="Arial"/>
      <family val="2"/>
    </font>
    <font>
      <b/>
      <sz val="10"/>
      <color theme="1"/>
      <name val="Arial"/>
      <family val="2"/>
    </font>
    <font>
      <sz val="10"/>
      <color theme="1"/>
      <name val="Arial"/>
      <family val="2"/>
    </font>
    <font>
      <sz val="4"/>
      <color rgb="FFFF0000"/>
      <name val="Arial"/>
      <family val="2"/>
    </font>
    <font>
      <b/>
      <sz val="6"/>
      <color theme="1"/>
      <name val="Arial"/>
      <family val="2"/>
    </font>
    <font>
      <sz val="6"/>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44" fontId="1" fillId="0" borderId="0" applyFont="0" applyFill="0" applyBorder="0" applyAlignment="0" applyProtection="0"/>
    <xf numFmtId="41" fontId="1" fillId="0" borderId="0" applyFont="0" applyFill="0" applyBorder="0" applyAlignment="0" applyProtection="0"/>
    <xf numFmtId="0" fontId="2" fillId="0" borderId="0"/>
  </cellStyleXfs>
  <cellXfs count="27">
    <xf numFmtId="0" fontId="0" fillId="0" borderId="0" xfId="0"/>
    <xf numFmtId="165" fontId="4" fillId="0" borderId="1" xfId="1" applyNumberFormat="1" applyFont="1" applyFill="1" applyBorder="1" applyAlignment="1">
      <alignment horizontal="right" vertical="center" wrapText="1"/>
    </xf>
    <xf numFmtId="0" fontId="4" fillId="0" borderId="0" xfId="0" applyFont="1" applyAlignment="1">
      <alignment horizontal="center" vertical="center" wrapText="1"/>
    </xf>
    <xf numFmtId="0" fontId="4"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right"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6" fontId="4" fillId="0" borderId="1" xfId="0" applyNumberFormat="1" applyFont="1" applyBorder="1" applyAlignment="1">
      <alignment horizontal="right" vertical="center" wrapText="1"/>
    </xf>
    <xf numFmtId="164" fontId="4" fillId="0" borderId="1" xfId="0" applyNumberFormat="1" applyFont="1" applyBorder="1" applyAlignment="1">
      <alignment horizontal="right" vertic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4" fillId="0" borderId="1" xfId="0" applyFont="1" applyBorder="1" applyAlignment="1">
      <alignment horizontal="right" vertical="center" wrapText="1"/>
    </xf>
    <xf numFmtId="164" fontId="4" fillId="0" borderId="1" xfId="0" applyNumberFormat="1" applyFont="1" applyBorder="1" applyAlignment="1">
      <alignment horizontal="center" vertical="center" wrapText="1"/>
    </xf>
    <xf numFmtId="0" fontId="4" fillId="0" borderId="0" xfId="0" applyFont="1" applyAlignment="1">
      <alignment horizontal="right" vertical="center" wrapText="1"/>
    </xf>
    <xf numFmtId="0" fontId="11" fillId="0" borderId="1" xfId="0" applyFont="1"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horizontal="right"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165" fontId="3" fillId="0" borderId="1" xfId="0" applyNumberFormat="1" applyFont="1" applyBorder="1" applyAlignment="1">
      <alignment horizontal="right" vertical="center" wrapText="1"/>
    </xf>
    <xf numFmtId="0" fontId="9" fillId="0" borderId="1" xfId="0" applyFont="1" applyBorder="1" applyAlignment="1">
      <alignment horizontal="left" vertical="center" wrapText="1"/>
    </xf>
    <xf numFmtId="0" fontId="4" fillId="0" borderId="1" xfId="0" applyFont="1" applyBorder="1" applyAlignment="1">
      <alignment horizontal="left" vertical="center" wrapText="1"/>
    </xf>
    <xf numFmtId="0" fontId="8" fillId="0" borderId="1" xfId="0" applyFont="1" applyBorder="1" applyAlignment="1">
      <alignment horizontal="center" vertical="center" wrapText="1"/>
    </xf>
    <xf numFmtId="0" fontId="3" fillId="0" borderId="2" xfId="0" applyFont="1" applyBorder="1" applyAlignment="1">
      <alignment horizontal="left" vertical="center" wrapText="1"/>
    </xf>
    <xf numFmtId="0" fontId="3" fillId="0" borderId="0" xfId="0" applyFont="1" applyAlignment="1">
      <alignment horizontal="left" vertical="center" wrapText="1"/>
    </xf>
  </cellXfs>
  <cellStyles count="4">
    <cellStyle name="Millares [0] 2" xfId="2" xr:uid="{00000000-0005-0000-0000-000000000000}"/>
    <cellStyle name="Moneda" xfId="1" builtinId="4"/>
    <cellStyle name="Normal" xfId="0" builtinId="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104775</xdr:rowOff>
    </xdr:from>
    <xdr:to>
      <xdr:col>1</xdr:col>
      <xdr:colOff>2270909</xdr:colOff>
      <xdr:row>0</xdr:row>
      <xdr:rowOff>1009650</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104775"/>
          <a:ext cx="2651909" cy="9048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3"/>
  <sheetViews>
    <sheetView tabSelected="1" zoomScale="89" zoomScaleNormal="89" workbookViewId="0">
      <selection activeCell="F3" sqref="F3"/>
    </sheetView>
  </sheetViews>
  <sheetFormatPr baseColWidth="10" defaultColWidth="18.85546875" defaultRowHeight="111" customHeight="1" x14ac:dyDescent="0.25"/>
  <cols>
    <col min="1" max="1" width="6.7109375" style="2" customWidth="1"/>
    <col min="2" max="2" width="47.42578125" style="2" customWidth="1"/>
    <col min="3" max="3" width="18.85546875" style="2" customWidth="1"/>
    <col min="4" max="4" width="16.28515625" style="15" customWidth="1"/>
    <col min="5" max="5" width="18.85546875" style="2" customWidth="1"/>
    <col min="6" max="6" width="22.42578125" style="2" customWidth="1"/>
    <col min="7" max="7" width="24.85546875" style="2" customWidth="1"/>
    <col min="8" max="8" width="21.5703125" style="2" customWidth="1"/>
    <col min="9" max="9" width="19.42578125" style="2" customWidth="1"/>
    <col min="10" max="10" width="38.85546875" style="2" customWidth="1"/>
    <col min="11" max="13" width="18.85546875" style="2" customWidth="1"/>
    <col min="14" max="16384" width="18.85546875" style="2"/>
  </cols>
  <sheetData>
    <row r="1" spans="1:13" ht="83.25" customHeight="1" x14ac:dyDescent="0.25">
      <c r="A1" s="24" t="s">
        <v>0</v>
      </c>
      <c r="B1" s="24"/>
      <c r="C1" s="24"/>
      <c r="D1" s="24"/>
      <c r="E1" s="24"/>
      <c r="F1" s="24"/>
      <c r="G1" s="24"/>
      <c r="H1" s="24"/>
      <c r="I1" s="24"/>
      <c r="J1" s="24"/>
      <c r="K1" s="24"/>
      <c r="L1" s="24"/>
      <c r="M1" s="24"/>
    </row>
    <row r="2" spans="1:13" ht="165" customHeight="1" x14ac:dyDescent="0.25">
      <c r="A2" s="22" t="s">
        <v>1</v>
      </c>
      <c r="B2" s="23"/>
      <c r="C2" s="23"/>
      <c r="D2" s="23"/>
      <c r="E2" s="23"/>
      <c r="F2" s="23"/>
      <c r="G2" s="23"/>
      <c r="H2" s="23"/>
      <c r="I2" s="23"/>
      <c r="J2" s="23"/>
      <c r="K2" s="23"/>
      <c r="L2" s="23"/>
      <c r="M2" s="23"/>
    </row>
    <row r="3" spans="1:13" ht="33.75" x14ac:dyDescent="0.25">
      <c r="A3" s="4" t="s">
        <v>2</v>
      </c>
      <c r="B3" s="4" t="s">
        <v>3</v>
      </c>
      <c r="C3" s="4" t="s">
        <v>4</v>
      </c>
      <c r="D3" s="5" t="s">
        <v>5</v>
      </c>
      <c r="E3" s="4" t="s">
        <v>6</v>
      </c>
      <c r="F3" s="16" t="s">
        <v>7</v>
      </c>
      <c r="G3" s="16" t="s">
        <v>8</v>
      </c>
      <c r="H3" s="4" t="s">
        <v>9</v>
      </c>
      <c r="I3" s="4" t="s">
        <v>10</v>
      </c>
      <c r="J3" s="4" t="s">
        <v>11</v>
      </c>
      <c r="K3" s="4" t="s">
        <v>12</v>
      </c>
      <c r="L3" s="4" t="s">
        <v>13</v>
      </c>
      <c r="M3" s="4" t="s">
        <v>14</v>
      </c>
    </row>
    <row r="4" spans="1:13" ht="56.25" x14ac:dyDescent="0.25">
      <c r="A4" s="4">
        <v>1</v>
      </c>
      <c r="B4" s="6" t="s">
        <v>15</v>
      </c>
      <c r="C4" s="6">
        <v>1</v>
      </c>
      <c r="D4" s="1">
        <v>1249320</v>
      </c>
      <c r="E4" s="6" t="s">
        <v>16</v>
      </c>
      <c r="F4" s="6" t="s">
        <v>17</v>
      </c>
      <c r="G4" s="6" t="s">
        <v>18</v>
      </c>
      <c r="H4" s="6" t="s">
        <v>19</v>
      </c>
      <c r="I4" s="6" t="s">
        <v>20</v>
      </c>
      <c r="J4" s="6"/>
      <c r="K4" s="6"/>
      <c r="L4" s="6" t="s">
        <v>21</v>
      </c>
      <c r="M4" s="6"/>
    </row>
    <row r="5" spans="1:13" ht="56.25" x14ac:dyDescent="0.25">
      <c r="A5" s="4">
        <v>2</v>
      </c>
      <c r="B5" s="6" t="s">
        <v>22</v>
      </c>
      <c r="C5" s="6">
        <v>1</v>
      </c>
      <c r="D5" s="1">
        <v>343000</v>
      </c>
      <c r="E5" s="6" t="s">
        <v>16</v>
      </c>
      <c r="F5" s="6" t="s">
        <v>17</v>
      </c>
      <c r="G5" s="6" t="s">
        <v>18</v>
      </c>
      <c r="H5" s="6" t="s">
        <v>19</v>
      </c>
      <c r="I5" s="6" t="s">
        <v>20</v>
      </c>
      <c r="J5" s="6"/>
      <c r="K5" s="6"/>
      <c r="L5" s="6" t="s">
        <v>23</v>
      </c>
      <c r="M5" s="6"/>
    </row>
    <row r="6" spans="1:13" ht="56.25" x14ac:dyDescent="0.25">
      <c r="A6" s="6">
        <v>3</v>
      </c>
      <c r="B6" s="6" t="s">
        <v>24</v>
      </c>
      <c r="C6" s="6">
        <v>1</v>
      </c>
      <c r="D6" s="1">
        <v>2873493</v>
      </c>
      <c r="E6" s="6" t="s">
        <v>16</v>
      </c>
      <c r="F6" s="6" t="s">
        <v>17</v>
      </c>
      <c r="G6" s="6" t="s">
        <v>18</v>
      </c>
      <c r="H6" s="6" t="s">
        <v>19</v>
      </c>
      <c r="I6" s="6" t="s">
        <v>20</v>
      </c>
      <c r="J6" s="6" t="s">
        <v>25</v>
      </c>
      <c r="K6" s="6"/>
      <c r="L6" s="6"/>
      <c r="M6" s="6"/>
    </row>
    <row r="7" spans="1:13" ht="56.25" x14ac:dyDescent="0.25">
      <c r="A7" s="4">
        <v>4</v>
      </c>
      <c r="B7" s="6" t="s">
        <v>26</v>
      </c>
      <c r="C7" s="6">
        <v>3</v>
      </c>
      <c r="D7" s="1">
        <v>2262000</v>
      </c>
      <c r="E7" s="6" t="s">
        <v>27</v>
      </c>
      <c r="F7" s="6" t="s">
        <v>17</v>
      </c>
      <c r="G7" s="6" t="s">
        <v>18</v>
      </c>
      <c r="H7" s="6" t="s">
        <v>19</v>
      </c>
      <c r="I7" s="6" t="s">
        <v>20</v>
      </c>
      <c r="J7" s="6" t="s">
        <v>28</v>
      </c>
      <c r="K7" s="6"/>
      <c r="L7" s="6" t="s">
        <v>21</v>
      </c>
      <c r="M7" s="6"/>
    </row>
    <row r="8" spans="1:13" ht="33.75" x14ac:dyDescent="0.25">
      <c r="A8" s="6">
        <v>5</v>
      </c>
      <c r="B8" s="6" t="s">
        <v>29</v>
      </c>
      <c r="C8" s="6">
        <v>1</v>
      </c>
      <c r="D8" s="1">
        <v>9604800</v>
      </c>
      <c r="E8" s="6" t="s">
        <v>16</v>
      </c>
      <c r="F8" s="6" t="s">
        <v>17</v>
      </c>
      <c r="G8" s="6" t="s">
        <v>30</v>
      </c>
      <c r="H8" s="6" t="s">
        <v>19</v>
      </c>
      <c r="I8" s="6" t="s">
        <v>20</v>
      </c>
      <c r="J8" s="6"/>
      <c r="K8" s="6"/>
      <c r="L8" s="6"/>
      <c r="M8" s="6"/>
    </row>
    <row r="9" spans="1:13" ht="33.75" x14ac:dyDescent="0.25">
      <c r="A9" s="6">
        <v>6</v>
      </c>
      <c r="B9" s="7" t="s">
        <v>31</v>
      </c>
      <c r="C9" s="7">
        <v>1</v>
      </c>
      <c r="D9" s="1">
        <v>2895000</v>
      </c>
      <c r="E9" s="6" t="s">
        <v>32</v>
      </c>
      <c r="F9" s="6" t="s">
        <v>17</v>
      </c>
      <c r="G9" s="6" t="s">
        <v>33</v>
      </c>
      <c r="H9" s="6" t="s">
        <v>19</v>
      </c>
      <c r="I9" s="7" t="s">
        <v>34</v>
      </c>
      <c r="J9" s="6"/>
      <c r="K9" s="6"/>
      <c r="L9" s="6" t="s">
        <v>23</v>
      </c>
      <c r="M9" s="6"/>
    </row>
    <row r="10" spans="1:13" ht="56.25" x14ac:dyDescent="0.25">
      <c r="A10" s="6">
        <v>7</v>
      </c>
      <c r="B10" s="6" t="s">
        <v>35</v>
      </c>
      <c r="C10" s="6">
        <v>1</v>
      </c>
      <c r="D10" s="1">
        <v>974558</v>
      </c>
      <c r="E10" s="6" t="s">
        <v>16</v>
      </c>
      <c r="F10" s="6" t="s">
        <v>36</v>
      </c>
      <c r="G10" s="6" t="s">
        <v>18</v>
      </c>
      <c r="H10" s="6" t="s">
        <v>19</v>
      </c>
      <c r="I10" s="6" t="s">
        <v>37</v>
      </c>
      <c r="J10" s="6" t="s">
        <v>38</v>
      </c>
      <c r="K10" s="6"/>
      <c r="L10" s="6" t="s">
        <v>23</v>
      </c>
      <c r="M10" s="6"/>
    </row>
    <row r="11" spans="1:13" ht="56.25" x14ac:dyDescent="0.25">
      <c r="A11" s="4">
        <v>8</v>
      </c>
      <c r="B11" s="6" t="s">
        <v>39</v>
      </c>
      <c r="C11" s="6">
        <v>1</v>
      </c>
      <c r="D11" s="1">
        <v>10822845</v>
      </c>
      <c r="E11" s="6" t="s">
        <v>16</v>
      </c>
      <c r="F11" s="6" t="s">
        <v>36</v>
      </c>
      <c r="G11" s="6" t="s">
        <v>18</v>
      </c>
      <c r="H11" s="6" t="s">
        <v>19</v>
      </c>
      <c r="I11" s="6" t="s">
        <v>37</v>
      </c>
      <c r="J11" s="6" t="s">
        <v>40</v>
      </c>
      <c r="K11" s="6"/>
      <c r="L11" s="6" t="s">
        <v>23</v>
      </c>
      <c r="M11" s="6"/>
    </row>
    <row r="12" spans="1:13" ht="56.25" x14ac:dyDescent="0.25">
      <c r="A12" s="4">
        <v>9</v>
      </c>
      <c r="B12" s="8" t="s">
        <v>41</v>
      </c>
      <c r="C12" s="6">
        <v>1</v>
      </c>
      <c r="D12" s="1">
        <v>7690800</v>
      </c>
      <c r="E12" s="6" t="s">
        <v>16</v>
      </c>
      <c r="F12" s="6" t="s">
        <v>36</v>
      </c>
      <c r="G12" s="6" t="s">
        <v>18</v>
      </c>
      <c r="H12" s="6" t="s">
        <v>19</v>
      </c>
      <c r="I12" s="6" t="s">
        <v>37</v>
      </c>
      <c r="J12" s="6" t="s">
        <v>42</v>
      </c>
      <c r="K12" s="4"/>
      <c r="L12" s="6" t="s">
        <v>23</v>
      </c>
      <c r="M12" s="6"/>
    </row>
    <row r="13" spans="1:13" ht="33.75" x14ac:dyDescent="0.25">
      <c r="A13" s="6">
        <v>10</v>
      </c>
      <c r="B13" s="6" t="s">
        <v>43</v>
      </c>
      <c r="C13" s="6">
        <v>1</v>
      </c>
      <c r="D13" s="1">
        <v>13456000</v>
      </c>
      <c r="E13" s="6" t="s">
        <v>16</v>
      </c>
      <c r="F13" s="6" t="s">
        <v>36</v>
      </c>
      <c r="G13" s="6" t="s">
        <v>44</v>
      </c>
      <c r="H13" s="6" t="s">
        <v>19</v>
      </c>
      <c r="I13" s="6" t="s">
        <v>20</v>
      </c>
      <c r="J13" s="6" t="s">
        <v>25</v>
      </c>
      <c r="K13" s="6"/>
      <c r="L13" s="6" t="s">
        <v>23</v>
      </c>
      <c r="M13" s="6"/>
    </row>
    <row r="14" spans="1:13" ht="56.25" x14ac:dyDescent="0.25">
      <c r="A14" s="6">
        <v>11</v>
      </c>
      <c r="B14" s="6" t="s">
        <v>45</v>
      </c>
      <c r="C14" s="6">
        <v>1</v>
      </c>
      <c r="D14" s="1">
        <v>7942520</v>
      </c>
      <c r="E14" s="6" t="s">
        <v>46</v>
      </c>
      <c r="F14" s="6" t="s">
        <v>36</v>
      </c>
      <c r="G14" s="6" t="s">
        <v>18</v>
      </c>
      <c r="H14" s="6" t="s">
        <v>19</v>
      </c>
      <c r="I14" s="6" t="s">
        <v>47</v>
      </c>
      <c r="J14" s="6" t="s">
        <v>25</v>
      </c>
      <c r="K14" s="6"/>
      <c r="L14" s="6"/>
      <c r="M14" s="6"/>
    </row>
    <row r="15" spans="1:13" ht="56.25" x14ac:dyDescent="0.25">
      <c r="A15" s="6">
        <v>12</v>
      </c>
      <c r="B15" s="6" t="s">
        <v>48</v>
      </c>
      <c r="C15" s="6">
        <v>1</v>
      </c>
      <c r="D15" s="1">
        <v>11255016</v>
      </c>
      <c r="E15" s="6" t="s">
        <v>49</v>
      </c>
      <c r="F15" s="6" t="s">
        <v>36</v>
      </c>
      <c r="G15" s="6" t="s">
        <v>18</v>
      </c>
      <c r="H15" s="6" t="s">
        <v>19</v>
      </c>
      <c r="I15" s="6" t="s">
        <v>47</v>
      </c>
      <c r="J15" s="6" t="s">
        <v>40</v>
      </c>
      <c r="K15" s="6"/>
      <c r="L15" s="6"/>
      <c r="M15" s="6"/>
    </row>
    <row r="16" spans="1:13" ht="56.25" x14ac:dyDescent="0.25">
      <c r="A16" s="4">
        <v>13</v>
      </c>
      <c r="B16" s="6" t="s">
        <v>50</v>
      </c>
      <c r="C16" s="6">
        <v>1</v>
      </c>
      <c r="D16" s="1">
        <v>1914000</v>
      </c>
      <c r="E16" s="6" t="s">
        <v>16</v>
      </c>
      <c r="F16" s="6" t="s">
        <v>36</v>
      </c>
      <c r="G16" s="6" t="s">
        <v>18</v>
      </c>
      <c r="H16" s="6" t="s">
        <v>19</v>
      </c>
      <c r="I16" s="6" t="s">
        <v>47</v>
      </c>
      <c r="J16" s="6" t="s">
        <v>51</v>
      </c>
      <c r="K16" s="6"/>
      <c r="L16" s="6" t="s">
        <v>23</v>
      </c>
      <c r="M16" s="6" t="s">
        <v>52</v>
      </c>
    </row>
    <row r="17" spans="1:13" ht="56.25" x14ac:dyDescent="0.25">
      <c r="A17" s="4">
        <v>14</v>
      </c>
      <c r="B17" s="7" t="s">
        <v>53</v>
      </c>
      <c r="C17" s="7">
        <v>1</v>
      </c>
      <c r="D17" s="1">
        <v>8689844</v>
      </c>
      <c r="E17" s="6" t="s">
        <v>16</v>
      </c>
      <c r="F17" s="6" t="s">
        <v>36</v>
      </c>
      <c r="G17" s="6" t="s">
        <v>18</v>
      </c>
      <c r="H17" s="6" t="s">
        <v>19</v>
      </c>
      <c r="I17" s="6" t="s">
        <v>47</v>
      </c>
      <c r="J17" s="6" t="s">
        <v>25</v>
      </c>
      <c r="K17" s="6"/>
      <c r="L17" s="6" t="s">
        <v>23</v>
      </c>
      <c r="M17" s="6" t="s">
        <v>52</v>
      </c>
    </row>
    <row r="18" spans="1:13" ht="56.25" x14ac:dyDescent="0.25">
      <c r="A18" s="4">
        <v>15</v>
      </c>
      <c r="B18" s="6" t="s">
        <v>54</v>
      </c>
      <c r="C18" s="6">
        <v>3</v>
      </c>
      <c r="D18" s="1">
        <f>313664*2</f>
        <v>627328</v>
      </c>
      <c r="E18" s="6" t="s">
        <v>16</v>
      </c>
      <c r="F18" s="6" t="s">
        <v>36</v>
      </c>
      <c r="G18" s="6" t="s">
        <v>18</v>
      </c>
      <c r="H18" s="6" t="s">
        <v>19</v>
      </c>
      <c r="I18" s="6" t="s">
        <v>47</v>
      </c>
      <c r="J18" s="6" t="s">
        <v>55</v>
      </c>
      <c r="K18" s="6"/>
      <c r="L18" s="6" t="s">
        <v>23</v>
      </c>
      <c r="M18" s="6" t="s">
        <v>52</v>
      </c>
    </row>
    <row r="19" spans="1:13" ht="56.25" x14ac:dyDescent="0.25">
      <c r="A19" s="4">
        <v>16</v>
      </c>
      <c r="B19" s="6" t="s">
        <v>56</v>
      </c>
      <c r="C19" s="6">
        <v>9</v>
      </c>
      <c r="D19" s="1">
        <f>66655*9</f>
        <v>599895</v>
      </c>
      <c r="E19" s="6" t="s">
        <v>57</v>
      </c>
      <c r="F19" s="6" t="s">
        <v>36</v>
      </c>
      <c r="G19" s="6" t="s">
        <v>18</v>
      </c>
      <c r="H19" s="6" t="s">
        <v>19</v>
      </c>
      <c r="I19" s="6" t="s">
        <v>47</v>
      </c>
      <c r="J19" s="6" t="s">
        <v>58</v>
      </c>
      <c r="K19" s="6"/>
      <c r="L19" s="6" t="s">
        <v>23</v>
      </c>
      <c r="M19" s="6" t="s">
        <v>52</v>
      </c>
    </row>
    <row r="20" spans="1:13" ht="56.25" x14ac:dyDescent="0.25">
      <c r="A20" s="6">
        <v>17</v>
      </c>
      <c r="B20" s="6" t="s">
        <v>59</v>
      </c>
      <c r="C20" s="6">
        <v>2</v>
      </c>
      <c r="D20" s="1">
        <f>301112.84*2</f>
        <v>602225.68000000005</v>
      </c>
      <c r="E20" s="6" t="s">
        <v>60</v>
      </c>
      <c r="F20" s="6" t="s">
        <v>36</v>
      </c>
      <c r="G20" s="6" t="s">
        <v>18</v>
      </c>
      <c r="H20" s="6" t="s">
        <v>19</v>
      </c>
      <c r="I20" s="6" t="s">
        <v>20</v>
      </c>
      <c r="J20" s="6" t="s">
        <v>40</v>
      </c>
      <c r="K20" s="6"/>
      <c r="L20" s="6" t="s">
        <v>23</v>
      </c>
      <c r="M20" s="6"/>
    </row>
    <row r="21" spans="1:13" ht="56.25" x14ac:dyDescent="0.25">
      <c r="A21" s="4">
        <v>18</v>
      </c>
      <c r="B21" s="6" t="s">
        <v>61</v>
      </c>
      <c r="C21" s="6">
        <v>1</v>
      </c>
      <c r="D21" s="1">
        <v>2105226</v>
      </c>
      <c r="E21" s="6" t="s">
        <v>16</v>
      </c>
      <c r="F21" s="6" t="s">
        <v>36</v>
      </c>
      <c r="G21" s="6" t="s">
        <v>18</v>
      </c>
      <c r="H21" s="6" t="s">
        <v>19</v>
      </c>
      <c r="I21" s="6" t="s">
        <v>20</v>
      </c>
      <c r="J21" s="6" t="s">
        <v>40</v>
      </c>
      <c r="K21" s="6"/>
      <c r="L21" s="6" t="s">
        <v>23</v>
      </c>
      <c r="M21" s="6" t="s">
        <v>52</v>
      </c>
    </row>
    <row r="22" spans="1:13" ht="56.25" x14ac:dyDescent="0.25">
      <c r="A22" s="4">
        <v>19</v>
      </c>
      <c r="B22" s="6" t="s">
        <v>62</v>
      </c>
      <c r="C22" s="6">
        <v>1</v>
      </c>
      <c r="D22" s="1">
        <v>3772320</v>
      </c>
      <c r="E22" s="6" t="s">
        <v>16</v>
      </c>
      <c r="F22" s="6" t="s">
        <v>36</v>
      </c>
      <c r="G22" s="6" t="s">
        <v>18</v>
      </c>
      <c r="H22" s="6" t="s">
        <v>19</v>
      </c>
      <c r="I22" s="6" t="s">
        <v>20</v>
      </c>
      <c r="J22" s="6" t="s">
        <v>38</v>
      </c>
      <c r="K22" s="6"/>
      <c r="L22" s="6" t="s">
        <v>23</v>
      </c>
      <c r="M22" s="6"/>
    </row>
    <row r="23" spans="1:13" ht="45" x14ac:dyDescent="0.25">
      <c r="A23" s="4">
        <v>20</v>
      </c>
      <c r="B23" s="6" t="s">
        <v>63</v>
      </c>
      <c r="C23" s="6">
        <v>1</v>
      </c>
      <c r="D23" s="1">
        <v>653480</v>
      </c>
      <c r="E23" s="6" t="s">
        <v>64</v>
      </c>
      <c r="F23" s="6" t="s">
        <v>17</v>
      </c>
      <c r="G23" s="6" t="s">
        <v>65</v>
      </c>
      <c r="H23" s="6" t="s">
        <v>19</v>
      </c>
      <c r="I23" s="6" t="s">
        <v>66</v>
      </c>
      <c r="J23" s="6"/>
      <c r="K23" s="6"/>
      <c r="L23" s="6" t="s">
        <v>23</v>
      </c>
      <c r="M23" s="6"/>
    </row>
    <row r="24" spans="1:13" ht="33.75" x14ac:dyDescent="0.25">
      <c r="A24" s="4">
        <v>21</v>
      </c>
      <c r="B24" s="6" t="s">
        <v>67</v>
      </c>
      <c r="C24" s="6">
        <v>1</v>
      </c>
      <c r="D24" s="1">
        <v>16570000</v>
      </c>
      <c r="E24" s="6" t="s">
        <v>16</v>
      </c>
      <c r="F24" s="6" t="s">
        <v>17</v>
      </c>
      <c r="G24" s="6" t="s">
        <v>65</v>
      </c>
      <c r="H24" s="6" t="s">
        <v>19</v>
      </c>
      <c r="I24" s="6" t="s">
        <v>20</v>
      </c>
      <c r="J24" s="6"/>
      <c r="K24" s="6"/>
      <c r="L24" s="6" t="s">
        <v>23</v>
      </c>
      <c r="M24" s="6"/>
    </row>
    <row r="25" spans="1:13" ht="33.75" x14ac:dyDescent="0.25">
      <c r="A25" s="6">
        <v>22</v>
      </c>
      <c r="B25" s="6" t="s">
        <v>68</v>
      </c>
      <c r="C25" s="6">
        <v>2</v>
      </c>
      <c r="D25" s="1">
        <v>3506100</v>
      </c>
      <c r="E25" s="6" t="s">
        <v>69</v>
      </c>
      <c r="F25" s="6" t="s">
        <v>17</v>
      </c>
      <c r="G25" s="6" t="s">
        <v>70</v>
      </c>
      <c r="H25" s="6" t="s">
        <v>19</v>
      </c>
      <c r="I25" s="6" t="s">
        <v>71</v>
      </c>
      <c r="J25" s="6"/>
      <c r="K25" s="6"/>
      <c r="L25" s="6"/>
      <c r="M25" s="6"/>
    </row>
    <row r="26" spans="1:13" ht="56.25" x14ac:dyDescent="0.25">
      <c r="A26" s="6">
        <v>23</v>
      </c>
      <c r="B26" s="6" t="s">
        <v>72</v>
      </c>
      <c r="C26" s="6">
        <v>2</v>
      </c>
      <c r="D26" s="1">
        <f>2860000*2</f>
        <v>5720000</v>
      </c>
      <c r="E26" s="6" t="s">
        <v>16</v>
      </c>
      <c r="F26" s="6" t="s">
        <v>17</v>
      </c>
      <c r="G26" s="6" t="s">
        <v>18</v>
      </c>
      <c r="H26" s="6" t="s">
        <v>19</v>
      </c>
      <c r="I26" s="6" t="s">
        <v>47</v>
      </c>
      <c r="J26" s="6" t="s">
        <v>40</v>
      </c>
      <c r="K26" s="6"/>
      <c r="L26" s="6" t="s">
        <v>23</v>
      </c>
      <c r="M26" s="6" t="s">
        <v>73</v>
      </c>
    </row>
    <row r="27" spans="1:13" ht="33.75" x14ac:dyDescent="0.25">
      <c r="A27" s="4">
        <v>24</v>
      </c>
      <c r="B27" s="6" t="s">
        <v>74</v>
      </c>
      <c r="C27" s="6">
        <v>1</v>
      </c>
      <c r="D27" s="1">
        <v>6100000</v>
      </c>
      <c r="E27" s="6" t="s">
        <v>75</v>
      </c>
      <c r="F27" s="6" t="s">
        <v>17</v>
      </c>
      <c r="G27" s="6" t="s">
        <v>65</v>
      </c>
      <c r="H27" s="6" t="s">
        <v>19</v>
      </c>
      <c r="I27" s="6" t="s">
        <v>76</v>
      </c>
      <c r="J27" s="6"/>
      <c r="K27" s="6"/>
      <c r="L27" s="6"/>
      <c r="M27" s="6" t="s">
        <v>77</v>
      </c>
    </row>
    <row r="28" spans="1:13" ht="33.75" x14ac:dyDescent="0.25">
      <c r="A28" s="4">
        <v>25</v>
      </c>
      <c r="B28" s="7" t="s">
        <v>78</v>
      </c>
      <c r="C28" s="7">
        <v>5</v>
      </c>
      <c r="D28" s="1">
        <f>(350000*0.16+350000)*C28</f>
        <v>2030000</v>
      </c>
      <c r="E28" s="6" t="s">
        <v>79</v>
      </c>
      <c r="F28" s="6" t="s">
        <v>17</v>
      </c>
      <c r="G28" s="6" t="s">
        <v>80</v>
      </c>
      <c r="H28" s="6" t="s">
        <v>19</v>
      </c>
      <c r="I28" s="6" t="s">
        <v>81</v>
      </c>
      <c r="J28" s="6" t="s">
        <v>82</v>
      </c>
      <c r="K28" s="6"/>
      <c r="L28" s="6"/>
      <c r="M28" s="6"/>
    </row>
    <row r="29" spans="1:13" ht="45" x14ac:dyDescent="0.25">
      <c r="A29" s="4">
        <v>26</v>
      </c>
      <c r="B29" s="8" t="s">
        <v>83</v>
      </c>
      <c r="C29" s="6">
        <v>1</v>
      </c>
      <c r="D29" s="1">
        <v>6728000</v>
      </c>
      <c r="E29" s="6" t="s">
        <v>16</v>
      </c>
      <c r="F29" s="6" t="s">
        <v>36</v>
      </c>
      <c r="G29" s="6" t="s">
        <v>84</v>
      </c>
      <c r="H29" s="6" t="s">
        <v>19</v>
      </c>
      <c r="I29" s="6" t="s">
        <v>20</v>
      </c>
      <c r="J29" s="6" t="s">
        <v>40</v>
      </c>
      <c r="K29" s="6"/>
      <c r="L29" s="6" t="s">
        <v>23</v>
      </c>
      <c r="M29" s="6"/>
    </row>
    <row r="30" spans="1:13" ht="56.25" x14ac:dyDescent="0.25">
      <c r="A30" s="4">
        <v>27</v>
      </c>
      <c r="B30" s="7" t="s">
        <v>85</v>
      </c>
      <c r="C30" s="6">
        <v>1</v>
      </c>
      <c r="D30" s="1">
        <v>27919228</v>
      </c>
      <c r="E30" s="6" t="s">
        <v>46</v>
      </c>
      <c r="F30" s="6" t="s">
        <v>17</v>
      </c>
      <c r="G30" s="6" t="s">
        <v>18</v>
      </c>
      <c r="H30" s="6" t="s">
        <v>19</v>
      </c>
      <c r="I30" s="6" t="s">
        <v>20</v>
      </c>
      <c r="J30" s="6"/>
      <c r="K30" s="6"/>
      <c r="L30" s="6" t="s">
        <v>23</v>
      </c>
      <c r="M30" s="6"/>
    </row>
    <row r="31" spans="1:13" ht="33.75" x14ac:dyDescent="0.25">
      <c r="A31" s="4">
        <v>28</v>
      </c>
      <c r="B31" s="6" t="s">
        <v>86</v>
      </c>
      <c r="C31" s="6">
        <v>1</v>
      </c>
      <c r="D31" s="1">
        <v>28223960</v>
      </c>
      <c r="E31" s="6" t="s">
        <v>16</v>
      </c>
      <c r="F31" s="6" t="s">
        <v>17</v>
      </c>
      <c r="G31" s="6" t="s">
        <v>44</v>
      </c>
      <c r="H31" s="6" t="s">
        <v>19</v>
      </c>
      <c r="I31" s="6" t="s">
        <v>20</v>
      </c>
      <c r="J31" s="6" t="s">
        <v>87</v>
      </c>
      <c r="K31" s="6"/>
      <c r="L31" s="6" t="s">
        <v>23</v>
      </c>
      <c r="M31" s="6"/>
    </row>
    <row r="32" spans="1:13" ht="33.75" x14ac:dyDescent="0.25">
      <c r="A32" s="4">
        <v>29</v>
      </c>
      <c r="B32" s="6" t="s">
        <v>88</v>
      </c>
      <c r="C32" s="6">
        <v>1</v>
      </c>
      <c r="D32" s="1">
        <v>3674236</v>
      </c>
      <c r="E32" s="6" t="s">
        <v>16</v>
      </c>
      <c r="F32" s="6" t="s">
        <v>17</v>
      </c>
      <c r="G32" s="6" t="s">
        <v>89</v>
      </c>
      <c r="H32" s="6" t="s">
        <v>19</v>
      </c>
      <c r="I32" s="6" t="s">
        <v>20</v>
      </c>
      <c r="J32" s="6"/>
      <c r="K32" s="6"/>
      <c r="L32" s="6" t="s">
        <v>23</v>
      </c>
      <c r="M32" s="6"/>
    </row>
    <row r="33" spans="1:13" ht="33.75" x14ac:dyDescent="0.25">
      <c r="A33" s="6">
        <v>30</v>
      </c>
      <c r="B33" s="7" t="s">
        <v>90</v>
      </c>
      <c r="C33" s="7">
        <v>1</v>
      </c>
      <c r="D33" s="1" t="s">
        <v>91</v>
      </c>
      <c r="E33" s="6" t="s">
        <v>16</v>
      </c>
      <c r="F33" s="6" t="s">
        <v>92</v>
      </c>
      <c r="G33" s="6" t="s">
        <v>89</v>
      </c>
      <c r="H33" s="6" t="s">
        <v>19</v>
      </c>
      <c r="I33" s="6" t="s">
        <v>47</v>
      </c>
      <c r="J33" s="6"/>
      <c r="K33" s="6"/>
      <c r="L33" s="6"/>
      <c r="M33" s="6"/>
    </row>
    <row r="34" spans="1:13" ht="56.25" x14ac:dyDescent="0.25">
      <c r="A34" s="6">
        <v>31</v>
      </c>
      <c r="B34" s="6" t="s">
        <v>93</v>
      </c>
      <c r="C34" s="6">
        <v>1</v>
      </c>
      <c r="D34" s="1">
        <v>261963</v>
      </c>
      <c r="E34" s="6" t="s">
        <v>46</v>
      </c>
      <c r="F34" s="6" t="s">
        <v>17</v>
      </c>
      <c r="G34" s="6" t="s">
        <v>18</v>
      </c>
      <c r="H34" s="6" t="s">
        <v>19</v>
      </c>
      <c r="I34" s="6" t="s">
        <v>47</v>
      </c>
      <c r="J34" s="6" t="s">
        <v>25</v>
      </c>
      <c r="K34" s="6"/>
      <c r="L34" s="6" t="s">
        <v>23</v>
      </c>
      <c r="M34" s="6"/>
    </row>
    <row r="35" spans="1:13" ht="56.25" x14ac:dyDescent="0.25">
      <c r="A35" s="6">
        <v>32</v>
      </c>
      <c r="B35" s="6" t="s">
        <v>94</v>
      </c>
      <c r="C35" s="6">
        <v>1</v>
      </c>
      <c r="D35" s="1">
        <v>10111923</v>
      </c>
      <c r="E35" s="6" t="s">
        <v>49</v>
      </c>
      <c r="F35" s="6" t="s">
        <v>17</v>
      </c>
      <c r="G35" s="6" t="s">
        <v>18</v>
      </c>
      <c r="H35" s="6" t="s">
        <v>19</v>
      </c>
      <c r="I35" s="6" t="s">
        <v>47</v>
      </c>
      <c r="J35" s="6" t="s">
        <v>40</v>
      </c>
      <c r="K35" s="6"/>
      <c r="L35" s="6" t="s">
        <v>23</v>
      </c>
      <c r="M35" s="6"/>
    </row>
    <row r="36" spans="1:13" ht="56.25" x14ac:dyDescent="0.25">
      <c r="A36" s="4">
        <v>33</v>
      </c>
      <c r="B36" s="7" t="s">
        <v>95</v>
      </c>
      <c r="C36" s="7">
        <v>6</v>
      </c>
      <c r="D36" s="1">
        <v>269700</v>
      </c>
      <c r="E36" s="6" t="s">
        <v>79</v>
      </c>
      <c r="F36" s="6" t="s">
        <v>17</v>
      </c>
      <c r="G36" s="6" t="s">
        <v>18</v>
      </c>
      <c r="H36" s="6" t="s">
        <v>19</v>
      </c>
      <c r="I36" s="6" t="s">
        <v>96</v>
      </c>
      <c r="J36" s="6" t="s">
        <v>97</v>
      </c>
      <c r="K36" s="6"/>
      <c r="L36" s="6"/>
      <c r="M36" s="6"/>
    </row>
    <row r="37" spans="1:13" ht="33.75" x14ac:dyDescent="0.25">
      <c r="A37" s="6">
        <v>34</v>
      </c>
      <c r="B37" s="7" t="s">
        <v>98</v>
      </c>
      <c r="C37" s="7">
        <v>3</v>
      </c>
      <c r="D37" s="1">
        <f>(6000000*0.16+6000000)*C37</f>
        <v>20880000</v>
      </c>
      <c r="E37" s="6" t="s">
        <v>79</v>
      </c>
      <c r="F37" s="6" t="s">
        <v>17</v>
      </c>
      <c r="G37" s="6" t="s">
        <v>80</v>
      </c>
      <c r="H37" s="6" t="s">
        <v>19</v>
      </c>
      <c r="I37" s="6" t="s">
        <v>99</v>
      </c>
      <c r="J37" s="6"/>
      <c r="K37" s="6"/>
      <c r="L37" s="6"/>
      <c r="M37" s="6"/>
    </row>
    <row r="38" spans="1:13" ht="45" x14ac:dyDescent="0.25">
      <c r="A38" s="4">
        <v>35</v>
      </c>
      <c r="B38" s="6" t="s">
        <v>100</v>
      </c>
      <c r="C38" s="6">
        <v>1</v>
      </c>
      <c r="D38" s="1">
        <f>14453781.51*1.19</f>
        <v>17199999.9969</v>
      </c>
      <c r="E38" s="6" t="s">
        <v>49</v>
      </c>
      <c r="F38" s="6" t="s">
        <v>36</v>
      </c>
      <c r="G38" s="6" t="s">
        <v>84</v>
      </c>
      <c r="H38" s="6" t="s">
        <v>19</v>
      </c>
      <c r="I38" s="6" t="s">
        <v>20</v>
      </c>
      <c r="J38" s="6" t="s">
        <v>40</v>
      </c>
      <c r="K38" s="6"/>
      <c r="L38" s="6" t="s">
        <v>23</v>
      </c>
      <c r="M38" s="6"/>
    </row>
    <row r="39" spans="1:13" ht="45" x14ac:dyDescent="0.25">
      <c r="A39" s="4">
        <v>36</v>
      </c>
      <c r="B39" s="6" t="s">
        <v>101</v>
      </c>
      <c r="C39" s="6">
        <v>1</v>
      </c>
      <c r="D39" s="1">
        <v>650000</v>
      </c>
      <c r="E39" s="6" t="s">
        <v>75</v>
      </c>
      <c r="F39" s="6" t="s">
        <v>17</v>
      </c>
      <c r="G39" s="6" t="s">
        <v>84</v>
      </c>
      <c r="H39" s="6" t="s">
        <v>19</v>
      </c>
      <c r="I39" s="6" t="s">
        <v>20</v>
      </c>
      <c r="J39" s="6" t="s">
        <v>102</v>
      </c>
      <c r="K39" s="6"/>
      <c r="L39" s="6"/>
      <c r="M39" s="6"/>
    </row>
    <row r="40" spans="1:13" ht="56.25" x14ac:dyDescent="0.25">
      <c r="A40" s="4">
        <v>37</v>
      </c>
      <c r="B40" s="6" t="s">
        <v>103</v>
      </c>
      <c r="C40" s="6">
        <v>1</v>
      </c>
      <c r="D40" s="1">
        <v>1454292</v>
      </c>
      <c r="E40" s="6" t="s">
        <v>57</v>
      </c>
      <c r="F40" s="6" t="s">
        <v>36</v>
      </c>
      <c r="G40" s="6" t="s">
        <v>18</v>
      </c>
      <c r="H40" s="6" t="s">
        <v>19</v>
      </c>
      <c r="I40" s="6" t="s">
        <v>47</v>
      </c>
      <c r="J40" s="6" t="s">
        <v>104</v>
      </c>
      <c r="K40" s="6"/>
      <c r="L40" s="6" t="s">
        <v>23</v>
      </c>
      <c r="M40" s="6"/>
    </row>
    <row r="41" spans="1:13" ht="56.25" x14ac:dyDescent="0.25">
      <c r="A41" s="4">
        <v>38</v>
      </c>
      <c r="B41" s="6" t="s">
        <v>105</v>
      </c>
      <c r="C41" s="6">
        <v>1</v>
      </c>
      <c r="D41" s="1">
        <v>284889570</v>
      </c>
      <c r="E41" s="6" t="s">
        <v>49</v>
      </c>
      <c r="F41" s="6" t="s">
        <v>36</v>
      </c>
      <c r="G41" s="6" t="s">
        <v>18</v>
      </c>
      <c r="H41" s="6" t="s">
        <v>19</v>
      </c>
      <c r="I41" s="6" t="s">
        <v>106</v>
      </c>
      <c r="J41" s="6" t="s">
        <v>107</v>
      </c>
      <c r="K41" s="6"/>
      <c r="L41" s="6" t="s">
        <v>23</v>
      </c>
      <c r="M41" s="6"/>
    </row>
    <row r="42" spans="1:13" ht="33.75" x14ac:dyDescent="0.25">
      <c r="A42" s="4">
        <v>39</v>
      </c>
      <c r="B42" s="6" t="s">
        <v>108</v>
      </c>
      <c r="C42" s="6">
        <v>1</v>
      </c>
      <c r="D42" s="1">
        <v>2302600</v>
      </c>
      <c r="E42" s="6" t="s">
        <v>49</v>
      </c>
      <c r="F42" s="6" t="s">
        <v>17</v>
      </c>
      <c r="G42" s="6" t="s">
        <v>109</v>
      </c>
      <c r="H42" s="6" t="s">
        <v>19</v>
      </c>
      <c r="I42" s="6" t="s">
        <v>71</v>
      </c>
      <c r="J42" s="6"/>
      <c r="K42" s="6"/>
      <c r="L42" s="6" t="s">
        <v>23</v>
      </c>
      <c r="M42" s="6"/>
    </row>
    <row r="43" spans="1:13" ht="33.75" x14ac:dyDescent="0.25">
      <c r="A43" s="6">
        <v>40</v>
      </c>
      <c r="B43" s="6" t="s">
        <v>110</v>
      </c>
      <c r="C43" s="6">
        <v>4</v>
      </c>
      <c r="D43" s="1">
        <v>4036800</v>
      </c>
      <c r="E43" s="6" t="s">
        <v>69</v>
      </c>
      <c r="F43" s="6" t="s">
        <v>17</v>
      </c>
      <c r="G43" s="6" t="s">
        <v>109</v>
      </c>
      <c r="H43" s="6" t="s">
        <v>19</v>
      </c>
      <c r="I43" s="6" t="s">
        <v>71</v>
      </c>
      <c r="J43" s="6"/>
      <c r="K43" s="6"/>
      <c r="L43" s="6" t="s">
        <v>23</v>
      </c>
      <c r="M43" s="6"/>
    </row>
    <row r="44" spans="1:13" ht="45" x14ac:dyDescent="0.25">
      <c r="A44" s="6">
        <v>41</v>
      </c>
      <c r="B44" s="6" t="s">
        <v>111</v>
      </c>
      <c r="C44" s="6">
        <v>1</v>
      </c>
      <c r="D44" s="1">
        <v>3129012</v>
      </c>
      <c r="E44" s="6" t="s">
        <v>64</v>
      </c>
      <c r="F44" s="6" t="s">
        <v>17</v>
      </c>
      <c r="G44" s="6" t="s">
        <v>112</v>
      </c>
      <c r="H44" s="6" t="s">
        <v>19</v>
      </c>
      <c r="I44" s="6" t="s">
        <v>66</v>
      </c>
      <c r="J44" s="6"/>
      <c r="K44" s="6"/>
      <c r="L44" s="6"/>
      <c r="M44" s="6"/>
    </row>
    <row r="45" spans="1:13" ht="56.25" x14ac:dyDescent="0.25">
      <c r="A45" s="4">
        <v>42</v>
      </c>
      <c r="B45" s="6" t="s">
        <v>113</v>
      </c>
      <c r="C45" s="6">
        <v>1</v>
      </c>
      <c r="D45" s="1">
        <v>6016402</v>
      </c>
      <c r="E45" s="6" t="s">
        <v>114</v>
      </c>
      <c r="F45" s="6" t="s">
        <v>17</v>
      </c>
      <c r="G45" s="6" t="s">
        <v>18</v>
      </c>
      <c r="H45" s="6" t="s">
        <v>19</v>
      </c>
      <c r="I45" s="6" t="s">
        <v>47</v>
      </c>
      <c r="J45" s="6" t="s">
        <v>25</v>
      </c>
      <c r="K45" s="6"/>
      <c r="L45" s="6" t="s">
        <v>23</v>
      </c>
      <c r="M45" s="6"/>
    </row>
    <row r="46" spans="1:13" ht="33.75" x14ac:dyDescent="0.25">
      <c r="A46" s="4">
        <v>43</v>
      </c>
      <c r="B46" s="6" t="s">
        <v>115</v>
      </c>
      <c r="C46" s="6">
        <v>2</v>
      </c>
      <c r="D46" s="1">
        <f>210880+6728000</f>
        <v>6938880</v>
      </c>
      <c r="E46" s="6" t="s">
        <v>60</v>
      </c>
      <c r="F46" s="6" t="s">
        <v>17</v>
      </c>
      <c r="G46" s="6" t="s">
        <v>80</v>
      </c>
      <c r="H46" s="6" t="s">
        <v>19</v>
      </c>
      <c r="I46" s="6" t="s">
        <v>47</v>
      </c>
      <c r="J46" s="6" t="s">
        <v>116</v>
      </c>
      <c r="K46" s="6"/>
      <c r="L46" s="6" t="s">
        <v>23</v>
      </c>
      <c r="M46" s="6"/>
    </row>
    <row r="47" spans="1:13" ht="33.75" x14ac:dyDescent="0.25">
      <c r="A47" s="6">
        <v>44</v>
      </c>
      <c r="B47" s="6" t="s">
        <v>117</v>
      </c>
      <c r="C47" s="6">
        <v>1</v>
      </c>
      <c r="D47" s="1">
        <v>406000</v>
      </c>
      <c r="E47" s="6" t="s">
        <v>69</v>
      </c>
      <c r="F47" s="6" t="s">
        <v>17</v>
      </c>
      <c r="G47" s="6" t="s">
        <v>80</v>
      </c>
      <c r="H47" s="6" t="s">
        <v>19</v>
      </c>
      <c r="I47" s="6" t="s">
        <v>71</v>
      </c>
      <c r="J47" s="6"/>
      <c r="K47" s="6"/>
      <c r="L47" s="6"/>
      <c r="M47" s="6"/>
    </row>
    <row r="48" spans="1:13" ht="56.25" x14ac:dyDescent="0.25">
      <c r="A48" s="4">
        <v>45</v>
      </c>
      <c r="B48" s="6" t="s">
        <v>118</v>
      </c>
      <c r="C48" s="6">
        <v>2</v>
      </c>
      <c r="D48" s="1">
        <v>12497497</v>
      </c>
      <c r="E48" s="6" t="s">
        <v>119</v>
      </c>
      <c r="F48" s="6" t="s">
        <v>36</v>
      </c>
      <c r="G48" s="6" t="s">
        <v>120</v>
      </c>
      <c r="H48" s="6" t="s">
        <v>19</v>
      </c>
      <c r="I48" s="6" t="s">
        <v>99</v>
      </c>
      <c r="J48" s="6" t="s">
        <v>25</v>
      </c>
      <c r="K48" s="6"/>
      <c r="L48" s="6"/>
      <c r="M48" s="6"/>
    </row>
    <row r="49" spans="1:13" ht="33.75" x14ac:dyDescent="0.25">
      <c r="A49" s="4">
        <v>46</v>
      </c>
      <c r="B49" s="6" t="s">
        <v>121</v>
      </c>
      <c r="C49" s="6">
        <v>1</v>
      </c>
      <c r="D49" s="1">
        <v>29127942</v>
      </c>
      <c r="E49" s="6" t="s">
        <v>16</v>
      </c>
      <c r="F49" s="6" t="s">
        <v>92</v>
      </c>
      <c r="G49" s="6" t="s">
        <v>44</v>
      </c>
      <c r="H49" s="6" t="s">
        <v>19</v>
      </c>
      <c r="I49" s="6" t="s">
        <v>47</v>
      </c>
      <c r="J49" s="6"/>
      <c r="K49" s="6"/>
      <c r="L49" s="6" t="s">
        <v>23</v>
      </c>
      <c r="M49" s="6"/>
    </row>
    <row r="50" spans="1:13" ht="45" x14ac:dyDescent="0.25">
      <c r="A50" s="4">
        <v>47</v>
      </c>
      <c r="B50" s="6" t="s">
        <v>122</v>
      </c>
      <c r="C50" s="6">
        <v>1</v>
      </c>
      <c r="D50" s="1">
        <v>263400</v>
      </c>
      <c r="E50" s="6" t="s">
        <v>64</v>
      </c>
      <c r="F50" s="6" t="s">
        <v>92</v>
      </c>
      <c r="G50" s="6" t="s">
        <v>44</v>
      </c>
      <c r="H50" s="6" t="s">
        <v>19</v>
      </c>
      <c r="I50" s="6" t="s">
        <v>47</v>
      </c>
      <c r="J50" s="6"/>
      <c r="K50" s="6"/>
      <c r="L50" s="6" t="s">
        <v>23</v>
      </c>
      <c r="M50" s="6"/>
    </row>
    <row r="51" spans="1:13" ht="33.75" x14ac:dyDescent="0.25">
      <c r="A51" s="6">
        <v>48</v>
      </c>
      <c r="B51" s="6" t="s">
        <v>123</v>
      </c>
      <c r="C51" s="6">
        <v>1</v>
      </c>
      <c r="D51" s="1">
        <v>586000</v>
      </c>
      <c r="E51" s="6" t="s">
        <v>57</v>
      </c>
      <c r="F51" s="6" t="s">
        <v>92</v>
      </c>
      <c r="G51" s="6" t="s">
        <v>124</v>
      </c>
      <c r="H51" s="6" t="s">
        <v>19</v>
      </c>
      <c r="I51" s="6" t="s">
        <v>66</v>
      </c>
      <c r="J51" s="6"/>
      <c r="K51" s="6"/>
      <c r="L51" s="6" t="s">
        <v>23</v>
      </c>
      <c r="M51" s="6"/>
    </row>
    <row r="52" spans="1:13" ht="56.25" x14ac:dyDescent="0.25">
      <c r="A52" s="4">
        <v>49</v>
      </c>
      <c r="B52" s="6" t="s">
        <v>125</v>
      </c>
      <c r="C52" s="6">
        <v>1</v>
      </c>
      <c r="D52" s="1">
        <v>14418800</v>
      </c>
      <c r="E52" s="6" t="s">
        <v>16</v>
      </c>
      <c r="F52" s="6" t="s">
        <v>36</v>
      </c>
      <c r="G52" s="6" t="s">
        <v>120</v>
      </c>
      <c r="H52" s="6" t="s">
        <v>19</v>
      </c>
      <c r="I52" s="6" t="s">
        <v>47</v>
      </c>
      <c r="J52" s="6" t="s">
        <v>40</v>
      </c>
      <c r="K52" s="6"/>
      <c r="L52" s="6" t="s">
        <v>23</v>
      </c>
      <c r="M52" s="6"/>
    </row>
    <row r="53" spans="1:13" ht="56.25" x14ac:dyDescent="0.25">
      <c r="A53" s="4">
        <v>50</v>
      </c>
      <c r="B53" s="7" t="s">
        <v>126</v>
      </c>
      <c r="C53" s="6">
        <v>1</v>
      </c>
      <c r="D53" s="1">
        <f>18375000+1550000</f>
        <v>19925000</v>
      </c>
      <c r="E53" s="6" t="s">
        <v>49</v>
      </c>
      <c r="F53" s="6" t="s">
        <v>36</v>
      </c>
      <c r="G53" s="6" t="s">
        <v>120</v>
      </c>
      <c r="H53" s="6" t="s">
        <v>19</v>
      </c>
      <c r="I53" s="6" t="s">
        <v>47</v>
      </c>
      <c r="J53" s="6" t="s">
        <v>40</v>
      </c>
      <c r="K53" s="6"/>
      <c r="L53" s="6" t="s">
        <v>23</v>
      </c>
      <c r="M53" s="6"/>
    </row>
    <row r="54" spans="1:13" ht="78.75" x14ac:dyDescent="0.25">
      <c r="A54" s="4">
        <v>51</v>
      </c>
      <c r="B54" s="7" t="s">
        <v>127</v>
      </c>
      <c r="C54" s="7">
        <v>1</v>
      </c>
      <c r="D54" s="1">
        <v>3000000</v>
      </c>
      <c r="E54" s="6" t="s">
        <v>128</v>
      </c>
      <c r="F54" s="6" t="s">
        <v>129</v>
      </c>
      <c r="G54" s="6" t="s">
        <v>130</v>
      </c>
      <c r="H54" s="6" t="s">
        <v>19</v>
      </c>
      <c r="I54" s="6" t="s">
        <v>99</v>
      </c>
      <c r="J54" s="7" t="s">
        <v>131</v>
      </c>
      <c r="K54" s="6"/>
      <c r="L54" s="6" t="s">
        <v>23</v>
      </c>
      <c r="M54" s="6"/>
    </row>
    <row r="55" spans="1:13" ht="56.25" x14ac:dyDescent="0.25">
      <c r="A55" s="4">
        <v>52</v>
      </c>
      <c r="B55" s="7" t="s">
        <v>132</v>
      </c>
      <c r="C55" s="7">
        <v>3</v>
      </c>
      <c r="D55" s="1">
        <f>1102000*3</f>
        <v>3306000</v>
      </c>
      <c r="E55" s="6" t="s">
        <v>32</v>
      </c>
      <c r="F55" s="6" t="s">
        <v>36</v>
      </c>
      <c r="G55" s="6" t="s">
        <v>133</v>
      </c>
      <c r="H55" s="6" t="s">
        <v>19</v>
      </c>
      <c r="I55" s="7" t="s">
        <v>34</v>
      </c>
      <c r="J55" s="6" t="s">
        <v>134</v>
      </c>
      <c r="K55" s="6"/>
      <c r="L55" s="6"/>
      <c r="M55" s="6"/>
    </row>
    <row r="56" spans="1:13" ht="33.75" x14ac:dyDescent="0.25">
      <c r="A56" s="4">
        <v>53</v>
      </c>
      <c r="B56" s="7" t="s">
        <v>135</v>
      </c>
      <c r="C56" s="7">
        <v>1</v>
      </c>
      <c r="D56" s="1">
        <v>17404640</v>
      </c>
      <c r="E56" s="6" t="s">
        <v>136</v>
      </c>
      <c r="F56" s="6" t="s">
        <v>36</v>
      </c>
      <c r="G56" s="6" t="s">
        <v>133</v>
      </c>
      <c r="H56" s="6" t="s">
        <v>19</v>
      </c>
      <c r="I56" s="7" t="s">
        <v>34</v>
      </c>
      <c r="J56" s="6"/>
      <c r="K56" s="6"/>
      <c r="L56" s="6"/>
      <c r="M56" s="6"/>
    </row>
    <row r="57" spans="1:13" ht="33.75" x14ac:dyDescent="0.25">
      <c r="A57" s="4">
        <v>54</v>
      </c>
      <c r="B57" s="7" t="s">
        <v>137</v>
      </c>
      <c r="C57" s="7">
        <v>1</v>
      </c>
      <c r="D57" s="1">
        <f>((11200000*0.16)+11200000)*C57</f>
        <v>12992000</v>
      </c>
      <c r="E57" s="6" t="s">
        <v>79</v>
      </c>
      <c r="F57" s="6" t="s">
        <v>36</v>
      </c>
      <c r="G57" s="6" t="s">
        <v>33</v>
      </c>
      <c r="H57" s="6" t="s">
        <v>19</v>
      </c>
      <c r="I57" s="6" t="s">
        <v>99</v>
      </c>
      <c r="J57" s="6"/>
      <c r="K57" s="6"/>
      <c r="L57" s="6" t="s">
        <v>23</v>
      </c>
      <c r="M57" s="6"/>
    </row>
    <row r="58" spans="1:13" ht="56.25" x14ac:dyDescent="0.25">
      <c r="A58" s="4">
        <v>55</v>
      </c>
      <c r="B58" s="6" t="s">
        <v>138</v>
      </c>
      <c r="C58" s="6">
        <v>1</v>
      </c>
      <c r="D58" s="1">
        <v>15235371</v>
      </c>
      <c r="E58" s="6" t="s">
        <v>79</v>
      </c>
      <c r="F58" s="6" t="s">
        <v>92</v>
      </c>
      <c r="G58" s="6" t="s">
        <v>33</v>
      </c>
      <c r="H58" s="6" t="s">
        <v>19</v>
      </c>
      <c r="I58" s="6" t="s">
        <v>99</v>
      </c>
      <c r="J58" s="6" t="s">
        <v>139</v>
      </c>
      <c r="K58" s="6"/>
      <c r="L58" s="6"/>
      <c r="M58" s="6"/>
    </row>
    <row r="59" spans="1:13" ht="56.25" x14ac:dyDescent="0.25">
      <c r="A59" s="4">
        <v>56</v>
      </c>
      <c r="B59" s="6" t="s">
        <v>140</v>
      </c>
      <c r="C59" s="6">
        <v>1</v>
      </c>
      <c r="D59" s="1">
        <v>965200</v>
      </c>
      <c r="E59" s="6" t="s">
        <v>114</v>
      </c>
      <c r="F59" s="6" t="s">
        <v>36</v>
      </c>
      <c r="G59" s="6" t="s">
        <v>120</v>
      </c>
      <c r="H59" s="6" t="s">
        <v>19</v>
      </c>
      <c r="I59" s="6" t="s">
        <v>47</v>
      </c>
      <c r="J59" s="6"/>
      <c r="K59" s="6"/>
      <c r="L59" s="6" t="s">
        <v>23</v>
      </c>
      <c r="M59" s="6"/>
    </row>
    <row r="60" spans="1:13" ht="56.25" x14ac:dyDescent="0.25">
      <c r="A60" s="4">
        <v>57</v>
      </c>
      <c r="B60" s="6" t="s">
        <v>141</v>
      </c>
      <c r="C60" s="6">
        <v>4</v>
      </c>
      <c r="D60" s="1">
        <f>2500000*4</f>
        <v>10000000</v>
      </c>
      <c r="E60" s="6" t="s">
        <v>114</v>
      </c>
      <c r="F60" s="6" t="s">
        <v>36</v>
      </c>
      <c r="G60" s="6" t="s">
        <v>120</v>
      </c>
      <c r="H60" s="6" t="s">
        <v>19</v>
      </c>
      <c r="I60" s="6" t="s">
        <v>47</v>
      </c>
      <c r="J60" s="6"/>
      <c r="K60" s="6"/>
      <c r="L60" s="6" t="s">
        <v>23</v>
      </c>
      <c r="M60" s="6"/>
    </row>
    <row r="61" spans="1:13" ht="33.75" x14ac:dyDescent="0.25">
      <c r="A61" s="4">
        <v>58</v>
      </c>
      <c r="B61" s="7" t="s">
        <v>142</v>
      </c>
      <c r="C61" s="7">
        <v>10</v>
      </c>
      <c r="D61" s="1">
        <f>C61*435000</f>
        <v>4350000</v>
      </c>
      <c r="E61" s="6" t="s">
        <v>79</v>
      </c>
      <c r="F61" s="6" t="s">
        <v>36</v>
      </c>
      <c r="G61" s="6" t="s">
        <v>33</v>
      </c>
      <c r="H61" s="6" t="s">
        <v>19</v>
      </c>
      <c r="I61" s="6" t="s">
        <v>99</v>
      </c>
      <c r="J61" s="6"/>
      <c r="K61" s="6"/>
      <c r="L61" s="6" t="s">
        <v>23</v>
      </c>
      <c r="M61" s="6"/>
    </row>
    <row r="62" spans="1:13" ht="56.25" x14ac:dyDescent="0.25">
      <c r="A62" s="4">
        <v>59</v>
      </c>
      <c r="B62" s="6" t="s">
        <v>143</v>
      </c>
      <c r="C62" s="6">
        <v>1</v>
      </c>
      <c r="D62" s="1">
        <v>5950000</v>
      </c>
      <c r="E62" s="6" t="s">
        <v>114</v>
      </c>
      <c r="F62" s="6" t="s">
        <v>36</v>
      </c>
      <c r="G62" s="6" t="s">
        <v>120</v>
      </c>
      <c r="H62" s="6" t="s">
        <v>19</v>
      </c>
      <c r="I62" s="6" t="s">
        <v>47</v>
      </c>
      <c r="J62" s="6"/>
      <c r="K62" s="6"/>
      <c r="L62" s="6" t="s">
        <v>23</v>
      </c>
      <c r="M62" s="6"/>
    </row>
    <row r="63" spans="1:13" ht="33.75" x14ac:dyDescent="0.25">
      <c r="A63" s="4">
        <v>60</v>
      </c>
      <c r="B63" s="6" t="s">
        <v>144</v>
      </c>
      <c r="C63" s="6">
        <v>1</v>
      </c>
      <c r="D63" s="10">
        <v>1000000</v>
      </c>
      <c r="E63" s="6" t="s">
        <v>75</v>
      </c>
      <c r="F63" s="6" t="s">
        <v>92</v>
      </c>
      <c r="G63" s="6" t="s">
        <v>65</v>
      </c>
      <c r="H63" s="6" t="s">
        <v>19</v>
      </c>
      <c r="I63" s="6"/>
      <c r="J63" s="6"/>
      <c r="K63" s="6"/>
      <c r="L63" s="6"/>
      <c r="M63" s="6"/>
    </row>
    <row r="64" spans="1:13" ht="56.25" x14ac:dyDescent="0.25">
      <c r="A64" s="4">
        <v>61</v>
      </c>
      <c r="B64" s="6" t="s">
        <v>145</v>
      </c>
      <c r="C64" s="6">
        <v>1</v>
      </c>
      <c r="D64" s="1">
        <v>9604800</v>
      </c>
      <c r="E64" s="6" t="s">
        <v>16</v>
      </c>
      <c r="F64" s="6" t="s">
        <v>36</v>
      </c>
      <c r="G64" s="6" t="s">
        <v>120</v>
      </c>
      <c r="H64" s="6" t="s">
        <v>19</v>
      </c>
      <c r="I64" s="6" t="s">
        <v>47</v>
      </c>
      <c r="J64" s="6" t="s">
        <v>40</v>
      </c>
      <c r="K64" s="6"/>
      <c r="L64" s="6" t="s">
        <v>23</v>
      </c>
      <c r="M64" s="6"/>
    </row>
    <row r="65" spans="1:13" ht="56.25" x14ac:dyDescent="0.25">
      <c r="A65" s="4">
        <v>62</v>
      </c>
      <c r="B65" s="6" t="s">
        <v>146</v>
      </c>
      <c r="C65" s="6">
        <v>2</v>
      </c>
      <c r="D65" s="1">
        <f>433695*2</f>
        <v>867390</v>
      </c>
      <c r="E65" s="6" t="s">
        <v>16</v>
      </c>
      <c r="F65" s="6" t="s">
        <v>36</v>
      </c>
      <c r="G65" s="6" t="s">
        <v>120</v>
      </c>
      <c r="H65" s="6" t="s">
        <v>19</v>
      </c>
      <c r="I65" s="6" t="s">
        <v>47</v>
      </c>
      <c r="J65" s="6" t="s">
        <v>40</v>
      </c>
      <c r="K65" s="6"/>
      <c r="L65" s="6" t="s">
        <v>23</v>
      </c>
      <c r="M65" s="6"/>
    </row>
    <row r="66" spans="1:13" ht="56.25" x14ac:dyDescent="0.25">
      <c r="A66" s="4">
        <v>63</v>
      </c>
      <c r="B66" s="8" t="s">
        <v>147</v>
      </c>
      <c r="C66" s="7">
        <v>1</v>
      </c>
      <c r="D66" s="1">
        <v>3839600</v>
      </c>
      <c r="E66" s="6" t="s">
        <v>16</v>
      </c>
      <c r="F66" s="6" t="s">
        <v>36</v>
      </c>
      <c r="G66" s="6" t="s">
        <v>120</v>
      </c>
      <c r="H66" s="6" t="s">
        <v>19</v>
      </c>
      <c r="I66" s="6" t="s">
        <v>47</v>
      </c>
      <c r="J66" s="6" t="s">
        <v>40</v>
      </c>
      <c r="K66" s="6"/>
      <c r="L66" s="6" t="s">
        <v>23</v>
      </c>
      <c r="M66" s="6"/>
    </row>
    <row r="67" spans="1:13" ht="56.25" x14ac:dyDescent="0.25">
      <c r="A67" s="4">
        <v>64</v>
      </c>
      <c r="B67" s="7" t="s">
        <v>148</v>
      </c>
      <c r="C67" s="7">
        <v>1</v>
      </c>
      <c r="D67" s="1">
        <v>7000000</v>
      </c>
      <c r="E67" s="6" t="s">
        <v>57</v>
      </c>
      <c r="F67" s="6" t="s">
        <v>36</v>
      </c>
      <c r="G67" s="6" t="s">
        <v>120</v>
      </c>
      <c r="H67" s="6" t="s">
        <v>19</v>
      </c>
      <c r="I67" s="6" t="s">
        <v>47</v>
      </c>
      <c r="J67" s="6" t="s">
        <v>104</v>
      </c>
      <c r="K67" s="6"/>
      <c r="L67" s="6" t="s">
        <v>23</v>
      </c>
      <c r="M67" s="6"/>
    </row>
    <row r="68" spans="1:13" ht="45" x14ac:dyDescent="0.25">
      <c r="A68" s="4">
        <v>65</v>
      </c>
      <c r="B68" s="6" t="s">
        <v>149</v>
      </c>
      <c r="C68" s="6">
        <v>3</v>
      </c>
      <c r="D68" s="1">
        <f>1500000*3</f>
        <v>4500000</v>
      </c>
      <c r="E68" s="6" t="s">
        <v>64</v>
      </c>
      <c r="F68" s="6" t="s">
        <v>92</v>
      </c>
      <c r="G68" s="6" t="s">
        <v>65</v>
      </c>
      <c r="H68" s="6" t="s">
        <v>19</v>
      </c>
      <c r="I68" s="6" t="s">
        <v>66</v>
      </c>
      <c r="J68" s="6" t="s">
        <v>150</v>
      </c>
      <c r="K68" s="6"/>
      <c r="L68" s="6"/>
      <c r="M68" s="6"/>
    </row>
    <row r="69" spans="1:13" ht="33.75" x14ac:dyDescent="0.25">
      <c r="A69" s="4">
        <v>66</v>
      </c>
      <c r="B69" s="6" t="s">
        <v>151</v>
      </c>
      <c r="C69" s="6">
        <v>1</v>
      </c>
      <c r="D69" s="1">
        <v>90000000</v>
      </c>
      <c r="E69" s="6" t="s">
        <v>16</v>
      </c>
      <c r="F69" s="6" t="s">
        <v>36</v>
      </c>
      <c r="G69" s="6" t="s">
        <v>65</v>
      </c>
      <c r="H69" s="6" t="s">
        <v>19</v>
      </c>
      <c r="I69" s="6" t="s">
        <v>20</v>
      </c>
      <c r="J69" s="6"/>
      <c r="K69" s="6"/>
      <c r="L69" s="6" t="s">
        <v>23</v>
      </c>
      <c r="M69" s="6"/>
    </row>
    <row r="70" spans="1:13" ht="45" x14ac:dyDescent="0.25">
      <c r="A70" s="4">
        <v>67</v>
      </c>
      <c r="B70" s="6" t="s">
        <v>152</v>
      </c>
      <c r="C70" s="6">
        <v>1</v>
      </c>
      <c r="D70" s="1">
        <v>107800</v>
      </c>
      <c r="E70" s="6" t="s">
        <v>64</v>
      </c>
      <c r="F70" s="6" t="s">
        <v>92</v>
      </c>
      <c r="G70" s="6" t="s">
        <v>65</v>
      </c>
      <c r="H70" s="6" t="s">
        <v>19</v>
      </c>
      <c r="I70" s="6" t="s">
        <v>66</v>
      </c>
      <c r="J70" s="6"/>
      <c r="K70" s="6"/>
      <c r="L70" s="6" t="s">
        <v>23</v>
      </c>
      <c r="M70" s="6"/>
    </row>
    <row r="71" spans="1:13" ht="33.75" x14ac:dyDescent="0.25">
      <c r="A71" s="6">
        <v>68</v>
      </c>
      <c r="B71" s="8" t="s">
        <v>153</v>
      </c>
      <c r="C71" s="6">
        <v>4</v>
      </c>
      <c r="D71" s="1">
        <f>1228326*5</f>
        <v>6141630</v>
      </c>
      <c r="E71" s="6" t="s">
        <v>69</v>
      </c>
      <c r="F71" s="6" t="s">
        <v>92</v>
      </c>
      <c r="G71" s="6" t="s">
        <v>80</v>
      </c>
      <c r="H71" s="6" t="s">
        <v>19</v>
      </c>
      <c r="I71" s="6" t="s">
        <v>71</v>
      </c>
      <c r="J71" s="6" t="s">
        <v>154</v>
      </c>
      <c r="K71" s="6"/>
      <c r="L71" s="6"/>
      <c r="M71" s="6"/>
    </row>
    <row r="72" spans="1:13" ht="33.75" x14ac:dyDescent="0.25">
      <c r="A72" s="4">
        <v>69</v>
      </c>
      <c r="B72" s="8" t="s">
        <v>155</v>
      </c>
      <c r="C72" s="8">
        <v>1</v>
      </c>
      <c r="D72" s="1">
        <f>1071147*2</f>
        <v>2142294</v>
      </c>
      <c r="E72" s="6" t="s">
        <v>69</v>
      </c>
      <c r="F72" s="6" t="s">
        <v>36</v>
      </c>
      <c r="G72" s="6" t="s">
        <v>80</v>
      </c>
      <c r="H72" s="6" t="s">
        <v>19</v>
      </c>
      <c r="I72" s="6" t="s">
        <v>71</v>
      </c>
      <c r="J72" s="6" t="s">
        <v>156</v>
      </c>
      <c r="K72" s="6"/>
      <c r="L72" s="6"/>
      <c r="M72" s="6"/>
    </row>
    <row r="73" spans="1:13" ht="33.75" x14ac:dyDescent="0.25">
      <c r="A73" s="4">
        <v>70</v>
      </c>
      <c r="B73" s="8" t="s">
        <v>157</v>
      </c>
      <c r="C73" s="6">
        <v>4</v>
      </c>
      <c r="D73" s="1">
        <f>4*1071147</f>
        <v>4284588</v>
      </c>
      <c r="E73" s="6" t="s">
        <v>69</v>
      </c>
      <c r="F73" s="6" t="s">
        <v>36</v>
      </c>
      <c r="G73" s="6" t="s">
        <v>80</v>
      </c>
      <c r="H73" s="6" t="s">
        <v>19</v>
      </c>
      <c r="I73" s="6" t="s">
        <v>71</v>
      </c>
      <c r="J73" s="6" t="s">
        <v>40</v>
      </c>
      <c r="K73" s="6"/>
      <c r="L73" s="6"/>
      <c r="M73" s="6"/>
    </row>
    <row r="74" spans="1:13" ht="33.75" x14ac:dyDescent="0.25">
      <c r="A74" s="4">
        <v>71</v>
      </c>
      <c r="B74" s="6" t="s">
        <v>158</v>
      </c>
      <c r="C74" s="6">
        <v>1</v>
      </c>
      <c r="D74" s="1">
        <v>19000000</v>
      </c>
      <c r="E74" s="6" t="s">
        <v>79</v>
      </c>
      <c r="F74" s="6" t="s">
        <v>36</v>
      </c>
      <c r="G74" s="6" t="s">
        <v>80</v>
      </c>
      <c r="H74" s="6" t="s">
        <v>19</v>
      </c>
      <c r="I74" s="6" t="s">
        <v>99</v>
      </c>
      <c r="J74" s="6"/>
      <c r="K74" s="6"/>
      <c r="L74" s="6" t="s">
        <v>23</v>
      </c>
      <c r="M74" s="6"/>
    </row>
    <row r="75" spans="1:13" ht="33.75" x14ac:dyDescent="0.25">
      <c r="A75" s="4">
        <v>72</v>
      </c>
      <c r="B75" s="7" t="s">
        <v>159</v>
      </c>
      <c r="C75" s="7">
        <v>8</v>
      </c>
      <c r="D75" s="1">
        <f>6496000+3210000</f>
        <v>9706000</v>
      </c>
      <c r="E75" s="6" t="s">
        <v>79</v>
      </c>
      <c r="F75" s="6" t="s">
        <v>36</v>
      </c>
      <c r="G75" s="6" t="s">
        <v>80</v>
      </c>
      <c r="H75" s="6" t="s">
        <v>19</v>
      </c>
      <c r="I75" s="6" t="s">
        <v>99</v>
      </c>
      <c r="J75" s="6" t="s">
        <v>40</v>
      </c>
      <c r="K75" s="6"/>
      <c r="L75" s="6" t="s">
        <v>23</v>
      </c>
      <c r="M75" s="6"/>
    </row>
    <row r="76" spans="1:13" ht="56.25" x14ac:dyDescent="0.25">
      <c r="A76" s="4">
        <v>73</v>
      </c>
      <c r="B76" s="7" t="s">
        <v>160</v>
      </c>
      <c r="C76" s="7">
        <v>1</v>
      </c>
      <c r="D76" s="1">
        <v>7674310</v>
      </c>
      <c r="E76" s="6" t="s">
        <v>16</v>
      </c>
      <c r="F76" s="6" t="s">
        <v>92</v>
      </c>
      <c r="G76" s="6" t="s">
        <v>120</v>
      </c>
      <c r="H76" s="6" t="s">
        <v>19</v>
      </c>
      <c r="I76" s="6" t="s">
        <v>47</v>
      </c>
      <c r="J76" s="6"/>
      <c r="K76" s="6"/>
      <c r="L76" s="6" t="s">
        <v>23</v>
      </c>
      <c r="M76" s="6"/>
    </row>
    <row r="77" spans="1:13" ht="33.75" x14ac:dyDescent="0.25">
      <c r="A77" s="6">
        <v>74</v>
      </c>
      <c r="B77" s="6" t="s">
        <v>161</v>
      </c>
      <c r="C77" s="6">
        <v>10</v>
      </c>
      <c r="D77" s="1">
        <f>2088000+591600</f>
        <v>2679600</v>
      </c>
      <c r="E77" s="6" t="s">
        <v>69</v>
      </c>
      <c r="F77" s="6" t="s">
        <v>162</v>
      </c>
      <c r="G77" s="6" t="s">
        <v>80</v>
      </c>
      <c r="H77" s="6" t="s">
        <v>19</v>
      </c>
      <c r="I77" s="6" t="s">
        <v>71</v>
      </c>
      <c r="J77" s="6"/>
      <c r="K77" s="6"/>
      <c r="L77" s="6"/>
      <c r="M77" s="6"/>
    </row>
    <row r="78" spans="1:13" ht="56.25" x14ac:dyDescent="0.25">
      <c r="A78" s="4">
        <v>75</v>
      </c>
      <c r="B78" s="7" t="s">
        <v>163</v>
      </c>
      <c r="C78" s="7">
        <v>1</v>
      </c>
      <c r="D78" s="1">
        <v>7943448</v>
      </c>
      <c r="E78" s="6" t="s">
        <v>16</v>
      </c>
      <c r="F78" s="6" t="s">
        <v>92</v>
      </c>
      <c r="G78" s="6" t="s">
        <v>120</v>
      </c>
      <c r="H78" s="6" t="s">
        <v>19</v>
      </c>
      <c r="I78" s="6" t="s">
        <v>47</v>
      </c>
      <c r="J78" s="11" t="s">
        <v>164</v>
      </c>
      <c r="K78" s="6"/>
      <c r="L78" s="6" t="s">
        <v>23</v>
      </c>
      <c r="M78" s="6"/>
    </row>
    <row r="79" spans="1:13" ht="56.25" x14ac:dyDescent="0.25">
      <c r="A79" s="4">
        <v>76</v>
      </c>
      <c r="B79" s="7" t="s">
        <v>165</v>
      </c>
      <c r="C79" s="7">
        <v>2</v>
      </c>
      <c r="D79" s="1">
        <f>((2118000*0.16)+2118000)*C79</f>
        <v>4913760</v>
      </c>
      <c r="E79" s="6" t="s">
        <v>46</v>
      </c>
      <c r="F79" s="6" t="s">
        <v>92</v>
      </c>
      <c r="G79" s="6" t="s">
        <v>120</v>
      </c>
      <c r="H79" s="6" t="s">
        <v>19</v>
      </c>
      <c r="I79" s="6" t="s">
        <v>47</v>
      </c>
      <c r="J79" s="11" t="s">
        <v>166</v>
      </c>
      <c r="K79" s="6"/>
      <c r="L79" s="6" t="s">
        <v>23</v>
      </c>
      <c r="M79" s="6"/>
    </row>
    <row r="80" spans="1:13" ht="56.25" x14ac:dyDescent="0.25">
      <c r="A80" s="4">
        <v>77</v>
      </c>
      <c r="B80" s="7" t="s">
        <v>167</v>
      </c>
      <c r="C80" s="7">
        <v>1</v>
      </c>
      <c r="D80" s="1">
        <v>5992815</v>
      </c>
      <c r="E80" s="6" t="s">
        <v>16</v>
      </c>
      <c r="F80" s="6" t="s">
        <v>92</v>
      </c>
      <c r="G80" s="6" t="s">
        <v>120</v>
      </c>
      <c r="H80" s="6" t="s">
        <v>19</v>
      </c>
      <c r="I80" s="6" t="s">
        <v>47</v>
      </c>
      <c r="J80" s="11" t="s">
        <v>168</v>
      </c>
      <c r="K80" s="6"/>
      <c r="L80" s="6"/>
      <c r="M80" s="6" t="s">
        <v>169</v>
      </c>
    </row>
    <row r="81" spans="1:13" ht="56.25" x14ac:dyDescent="0.25">
      <c r="A81" s="4">
        <v>78</v>
      </c>
      <c r="B81" s="7" t="s">
        <v>170</v>
      </c>
      <c r="C81" s="7">
        <v>2</v>
      </c>
      <c r="D81" s="1">
        <f>((2128800*0.16)+2128800)*C81</f>
        <v>4938816</v>
      </c>
      <c r="E81" s="6" t="s">
        <v>46</v>
      </c>
      <c r="F81" s="6" t="s">
        <v>92</v>
      </c>
      <c r="G81" s="6" t="s">
        <v>120</v>
      </c>
      <c r="H81" s="6" t="s">
        <v>19</v>
      </c>
      <c r="I81" s="6" t="s">
        <v>47</v>
      </c>
      <c r="J81" s="11" t="s">
        <v>171</v>
      </c>
      <c r="K81" s="6"/>
      <c r="L81" s="6" t="s">
        <v>23</v>
      </c>
      <c r="M81" s="6"/>
    </row>
    <row r="82" spans="1:13" ht="33.75" x14ac:dyDescent="0.25">
      <c r="A82" s="4">
        <v>79</v>
      </c>
      <c r="B82" s="6" t="s">
        <v>172</v>
      </c>
      <c r="C82" s="6">
        <v>1</v>
      </c>
      <c r="D82" s="1">
        <v>820000</v>
      </c>
      <c r="E82" s="6" t="s">
        <v>16</v>
      </c>
      <c r="F82" s="6" t="s">
        <v>92</v>
      </c>
      <c r="G82" s="6" t="s">
        <v>65</v>
      </c>
      <c r="H82" s="6" t="s">
        <v>19</v>
      </c>
      <c r="I82" s="6" t="s">
        <v>47</v>
      </c>
      <c r="J82" s="11"/>
      <c r="K82" s="6"/>
      <c r="L82" s="6" t="s">
        <v>23</v>
      </c>
      <c r="M82" s="6"/>
    </row>
    <row r="83" spans="1:13" ht="33.75" x14ac:dyDescent="0.25">
      <c r="A83" s="6">
        <v>80</v>
      </c>
      <c r="B83" s="7" t="s">
        <v>173</v>
      </c>
      <c r="C83" s="7">
        <v>1</v>
      </c>
      <c r="D83" s="1">
        <v>20616750</v>
      </c>
      <c r="E83" s="6" t="s">
        <v>49</v>
      </c>
      <c r="F83" s="6" t="s">
        <v>162</v>
      </c>
      <c r="G83" s="6" t="s">
        <v>124</v>
      </c>
      <c r="H83" s="6" t="s">
        <v>19</v>
      </c>
      <c r="I83" s="6" t="s">
        <v>47</v>
      </c>
      <c r="J83" s="12"/>
      <c r="K83" s="6"/>
      <c r="L83" s="6"/>
      <c r="M83" s="6"/>
    </row>
    <row r="84" spans="1:13" ht="33.75" x14ac:dyDescent="0.25">
      <c r="A84" s="6">
        <v>81</v>
      </c>
      <c r="B84" s="6" t="s">
        <v>174</v>
      </c>
      <c r="C84" s="6">
        <v>4</v>
      </c>
      <c r="D84" s="1">
        <v>1345600</v>
      </c>
      <c r="E84" s="6" t="s">
        <v>69</v>
      </c>
      <c r="F84" s="6" t="s">
        <v>162</v>
      </c>
      <c r="G84" s="6" t="s">
        <v>80</v>
      </c>
      <c r="H84" s="6" t="s">
        <v>19</v>
      </c>
      <c r="I84" s="6" t="s">
        <v>71</v>
      </c>
      <c r="J84" s="11"/>
      <c r="K84" s="6"/>
      <c r="L84" s="6"/>
      <c r="M84" s="6"/>
    </row>
    <row r="85" spans="1:13" ht="45" x14ac:dyDescent="0.25">
      <c r="A85" s="4">
        <v>82</v>
      </c>
      <c r="B85" s="6" t="s">
        <v>175</v>
      </c>
      <c r="C85" s="6">
        <v>1</v>
      </c>
      <c r="D85" s="1">
        <v>1249999</v>
      </c>
      <c r="E85" s="6" t="s">
        <v>64</v>
      </c>
      <c r="F85" s="6" t="s">
        <v>17</v>
      </c>
      <c r="G85" s="6" t="s">
        <v>65</v>
      </c>
      <c r="H85" s="6" t="s">
        <v>19</v>
      </c>
      <c r="I85" s="6" t="s">
        <v>66</v>
      </c>
      <c r="J85" s="11"/>
      <c r="K85" s="6"/>
      <c r="L85" s="6" t="s">
        <v>23</v>
      </c>
      <c r="M85" s="6"/>
    </row>
    <row r="86" spans="1:13" ht="45" x14ac:dyDescent="0.25">
      <c r="A86" s="4">
        <v>83</v>
      </c>
      <c r="B86" s="6" t="s">
        <v>176</v>
      </c>
      <c r="C86" s="6">
        <v>1</v>
      </c>
      <c r="D86" s="1">
        <v>6559902</v>
      </c>
      <c r="E86" s="6" t="s">
        <v>64</v>
      </c>
      <c r="F86" s="6" t="s">
        <v>17</v>
      </c>
      <c r="G86" s="6" t="s">
        <v>65</v>
      </c>
      <c r="H86" s="6" t="s">
        <v>19</v>
      </c>
      <c r="I86" s="6" t="s">
        <v>66</v>
      </c>
      <c r="J86" s="11"/>
      <c r="K86" s="6"/>
      <c r="L86" s="6" t="s">
        <v>23</v>
      </c>
      <c r="M86" s="6"/>
    </row>
    <row r="87" spans="1:13" ht="56.25" x14ac:dyDescent="0.25">
      <c r="A87" s="6">
        <v>84</v>
      </c>
      <c r="B87" s="7" t="s">
        <v>177</v>
      </c>
      <c r="C87" s="6">
        <v>1</v>
      </c>
      <c r="D87" s="1">
        <v>870000</v>
      </c>
      <c r="E87" s="6" t="s">
        <v>16</v>
      </c>
      <c r="F87" s="6" t="s">
        <v>36</v>
      </c>
      <c r="G87" s="6" t="s">
        <v>120</v>
      </c>
      <c r="H87" s="6" t="s">
        <v>19</v>
      </c>
      <c r="I87" s="6" t="s">
        <v>47</v>
      </c>
      <c r="J87" s="11" t="s">
        <v>40</v>
      </c>
      <c r="K87" s="6"/>
      <c r="L87" s="6" t="s">
        <v>23</v>
      </c>
      <c r="M87" s="6"/>
    </row>
    <row r="88" spans="1:13" ht="45" x14ac:dyDescent="0.25">
      <c r="A88" s="6">
        <v>85</v>
      </c>
      <c r="B88" s="6" t="s">
        <v>178</v>
      </c>
      <c r="C88" s="6">
        <v>1</v>
      </c>
      <c r="D88" s="1">
        <f>945980+1450000</f>
        <v>2395980</v>
      </c>
      <c r="E88" s="6" t="s">
        <v>64</v>
      </c>
      <c r="F88" s="6" t="s">
        <v>17</v>
      </c>
      <c r="G88" s="6" t="s">
        <v>65</v>
      </c>
      <c r="H88" s="6" t="s">
        <v>19</v>
      </c>
      <c r="I88" s="6" t="s">
        <v>66</v>
      </c>
      <c r="J88" s="11"/>
      <c r="K88" s="6"/>
      <c r="L88" s="6"/>
      <c r="M88" s="6"/>
    </row>
    <row r="89" spans="1:13" ht="56.25" x14ac:dyDescent="0.25">
      <c r="A89" s="4">
        <v>86</v>
      </c>
      <c r="B89" s="7" t="s">
        <v>179</v>
      </c>
      <c r="C89" s="7">
        <v>4</v>
      </c>
      <c r="D89" s="1">
        <f>4292000*2</f>
        <v>8584000</v>
      </c>
      <c r="E89" s="6" t="s">
        <v>32</v>
      </c>
      <c r="F89" s="6" t="s">
        <v>17</v>
      </c>
      <c r="G89" s="6" t="s">
        <v>120</v>
      </c>
      <c r="H89" s="6" t="s">
        <v>19</v>
      </c>
      <c r="I89" s="7" t="s">
        <v>34</v>
      </c>
      <c r="J89" s="11"/>
      <c r="K89" s="6"/>
      <c r="L89" s="6" t="s">
        <v>23</v>
      </c>
      <c r="M89" s="6"/>
    </row>
    <row r="90" spans="1:13" ht="56.25" x14ac:dyDescent="0.25">
      <c r="A90" s="4">
        <v>87</v>
      </c>
      <c r="B90" s="6" t="s">
        <v>180</v>
      </c>
      <c r="C90" s="6">
        <v>1</v>
      </c>
      <c r="D90" s="1" t="s">
        <v>181</v>
      </c>
      <c r="E90" s="6" t="s">
        <v>49</v>
      </c>
      <c r="F90" s="6" t="s">
        <v>92</v>
      </c>
      <c r="G90" s="6" t="s">
        <v>120</v>
      </c>
      <c r="H90" s="6" t="s">
        <v>19</v>
      </c>
      <c r="I90" s="6" t="s">
        <v>47</v>
      </c>
      <c r="J90" s="6"/>
      <c r="K90" s="6"/>
      <c r="L90" s="6" t="s">
        <v>23</v>
      </c>
      <c r="M90" s="6"/>
    </row>
    <row r="91" spans="1:13" ht="56.25" x14ac:dyDescent="0.25">
      <c r="A91" s="4">
        <v>88</v>
      </c>
      <c r="B91" s="6" t="s">
        <v>182</v>
      </c>
      <c r="C91" s="6">
        <v>9</v>
      </c>
      <c r="D91" s="1">
        <f>696000*10</f>
        <v>6960000</v>
      </c>
      <c r="E91" s="6" t="s">
        <v>16</v>
      </c>
      <c r="F91" s="6" t="s">
        <v>92</v>
      </c>
      <c r="G91" s="6" t="s">
        <v>120</v>
      </c>
      <c r="H91" s="6" t="s">
        <v>19</v>
      </c>
      <c r="I91" s="6" t="s">
        <v>47</v>
      </c>
      <c r="J91" s="11" t="s">
        <v>183</v>
      </c>
      <c r="K91" s="6"/>
      <c r="L91" s="6" t="s">
        <v>23</v>
      </c>
      <c r="M91" s="6" t="s">
        <v>184</v>
      </c>
    </row>
    <row r="92" spans="1:13" ht="56.25" x14ac:dyDescent="0.25">
      <c r="A92" s="4">
        <v>89</v>
      </c>
      <c r="B92" s="6" t="s">
        <v>185</v>
      </c>
      <c r="C92" s="6">
        <v>6</v>
      </c>
      <c r="D92" s="13" t="s">
        <v>91</v>
      </c>
      <c r="E92" s="6" t="s">
        <v>49</v>
      </c>
      <c r="F92" s="6" t="s">
        <v>92</v>
      </c>
      <c r="G92" s="6" t="s">
        <v>120</v>
      </c>
      <c r="H92" s="6" t="s">
        <v>19</v>
      </c>
      <c r="I92" s="6" t="s">
        <v>47</v>
      </c>
      <c r="J92" s="6" t="s">
        <v>186</v>
      </c>
      <c r="K92" s="6"/>
      <c r="L92" s="6"/>
      <c r="M92" s="6" t="s">
        <v>184</v>
      </c>
    </row>
    <row r="93" spans="1:13" ht="56.25" x14ac:dyDescent="0.25">
      <c r="A93" s="4">
        <v>90</v>
      </c>
      <c r="B93" s="6" t="s">
        <v>187</v>
      </c>
      <c r="C93" s="6">
        <v>9</v>
      </c>
      <c r="D93" s="1">
        <f>4333608*9</f>
        <v>39002472</v>
      </c>
      <c r="E93" s="6" t="s">
        <v>114</v>
      </c>
      <c r="F93" s="6" t="s">
        <v>36</v>
      </c>
      <c r="G93" s="6" t="s">
        <v>120</v>
      </c>
      <c r="H93" s="6" t="s">
        <v>19</v>
      </c>
      <c r="I93" s="6" t="s">
        <v>47</v>
      </c>
      <c r="J93" s="6" t="s">
        <v>102</v>
      </c>
      <c r="K93" s="6"/>
      <c r="L93" s="6" t="s">
        <v>23</v>
      </c>
      <c r="M93" s="6"/>
    </row>
    <row r="94" spans="1:13" ht="56.25" x14ac:dyDescent="0.25">
      <c r="A94" s="4">
        <v>91</v>
      </c>
      <c r="B94" s="6" t="s">
        <v>188</v>
      </c>
      <c r="C94" s="6">
        <v>10</v>
      </c>
      <c r="D94" s="1">
        <v>32283879</v>
      </c>
      <c r="E94" s="6" t="s">
        <v>114</v>
      </c>
      <c r="F94" s="6" t="s">
        <v>36</v>
      </c>
      <c r="G94" s="6" t="s">
        <v>120</v>
      </c>
      <c r="H94" s="6" t="s">
        <v>19</v>
      </c>
      <c r="I94" s="6" t="s">
        <v>47</v>
      </c>
      <c r="J94" s="6" t="s">
        <v>189</v>
      </c>
      <c r="K94" s="6"/>
      <c r="L94" s="6" t="s">
        <v>23</v>
      </c>
      <c r="M94" s="6"/>
    </row>
    <row r="95" spans="1:13" ht="56.25" x14ac:dyDescent="0.25">
      <c r="A95" s="4">
        <v>92</v>
      </c>
      <c r="B95" s="8" t="s">
        <v>190</v>
      </c>
      <c r="C95" s="7">
        <v>1</v>
      </c>
      <c r="D95" s="1">
        <v>7819793</v>
      </c>
      <c r="E95" s="6" t="s">
        <v>16</v>
      </c>
      <c r="F95" s="6" t="s">
        <v>36</v>
      </c>
      <c r="G95" s="6" t="s">
        <v>120</v>
      </c>
      <c r="H95" s="6" t="s">
        <v>19</v>
      </c>
      <c r="I95" s="6" t="s">
        <v>47</v>
      </c>
      <c r="J95" s="6" t="s">
        <v>40</v>
      </c>
      <c r="K95" s="6"/>
      <c r="L95" s="6" t="s">
        <v>23</v>
      </c>
      <c r="M95" s="6"/>
    </row>
    <row r="96" spans="1:13" ht="33.75" x14ac:dyDescent="0.25">
      <c r="A96" s="4">
        <v>93</v>
      </c>
      <c r="B96" s="6" t="s">
        <v>191</v>
      </c>
      <c r="C96" s="6">
        <v>3</v>
      </c>
      <c r="D96" s="9">
        <v>528000</v>
      </c>
      <c r="E96" s="6" t="s">
        <v>79</v>
      </c>
      <c r="F96" s="6" t="s">
        <v>36</v>
      </c>
      <c r="G96" s="6" t="s">
        <v>33</v>
      </c>
      <c r="H96" s="6" t="s">
        <v>19</v>
      </c>
      <c r="I96" s="6" t="s">
        <v>99</v>
      </c>
      <c r="J96" s="6" t="s">
        <v>139</v>
      </c>
      <c r="K96" s="6"/>
      <c r="L96" s="6"/>
      <c r="M96" s="6"/>
    </row>
    <row r="97" spans="1:13" ht="33.75" x14ac:dyDescent="0.25">
      <c r="A97" s="4">
        <v>94</v>
      </c>
      <c r="B97" s="7" t="s">
        <v>192</v>
      </c>
      <c r="C97" s="7">
        <v>2</v>
      </c>
      <c r="D97" s="1">
        <f>5779700+5220000</f>
        <v>10999700</v>
      </c>
      <c r="E97" s="6" t="s">
        <v>193</v>
      </c>
      <c r="F97" s="6" t="s">
        <v>36</v>
      </c>
      <c r="G97" s="6" t="s">
        <v>33</v>
      </c>
      <c r="H97" s="6" t="s">
        <v>19</v>
      </c>
      <c r="I97" s="7" t="s">
        <v>34</v>
      </c>
      <c r="J97" s="6" t="s">
        <v>87</v>
      </c>
      <c r="K97" s="6"/>
      <c r="L97" s="6" t="s">
        <v>23</v>
      </c>
      <c r="M97" s="6"/>
    </row>
    <row r="98" spans="1:13" ht="56.25" x14ac:dyDescent="0.25">
      <c r="A98" s="4">
        <v>95</v>
      </c>
      <c r="B98" s="6" t="s">
        <v>194</v>
      </c>
      <c r="C98" s="6">
        <v>1</v>
      </c>
      <c r="D98" s="1">
        <v>98000</v>
      </c>
      <c r="E98" s="6" t="s">
        <v>57</v>
      </c>
      <c r="F98" s="6" t="s">
        <v>36</v>
      </c>
      <c r="G98" s="6" t="s">
        <v>120</v>
      </c>
      <c r="H98" s="6" t="s">
        <v>19</v>
      </c>
      <c r="I98" s="6" t="s">
        <v>47</v>
      </c>
      <c r="J98" s="6" t="s">
        <v>40</v>
      </c>
      <c r="K98" s="6"/>
      <c r="L98" s="6" t="s">
        <v>23</v>
      </c>
      <c r="M98" s="6" t="s">
        <v>195</v>
      </c>
    </row>
    <row r="99" spans="1:13" ht="56.25" x14ac:dyDescent="0.25">
      <c r="A99" s="4">
        <v>96</v>
      </c>
      <c r="B99" s="6" t="s">
        <v>196</v>
      </c>
      <c r="C99" s="6">
        <v>1</v>
      </c>
      <c r="D99" s="1">
        <f>6596638.66*1.19</f>
        <v>7850000.0054000001</v>
      </c>
      <c r="E99" s="6" t="s">
        <v>16</v>
      </c>
      <c r="F99" s="6" t="s">
        <v>36</v>
      </c>
      <c r="G99" s="6" t="s">
        <v>120</v>
      </c>
      <c r="H99" s="6" t="s">
        <v>19</v>
      </c>
      <c r="I99" s="6" t="s">
        <v>47</v>
      </c>
      <c r="J99" s="6" t="s">
        <v>40</v>
      </c>
      <c r="K99" s="6"/>
      <c r="L99" s="6" t="s">
        <v>23</v>
      </c>
      <c r="M99" s="6"/>
    </row>
    <row r="100" spans="1:13" ht="56.25" x14ac:dyDescent="0.25">
      <c r="A100" s="4">
        <v>97</v>
      </c>
      <c r="B100" s="6" t="s">
        <v>197</v>
      </c>
      <c r="C100" s="6">
        <v>10</v>
      </c>
      <c r="D100" s="1">
        <v>1360100</v>
      </c>
      <c r="E100" s="6" t="s">
        <v>198</v>
      </c>
      <c r="F100" s="6" t="s">
        <v>36</v>
      </c>
      <c r="G100" s="6" t="s">
        <v>120</v>
      </c>
      <c r="H100" s="6" t="s">
        <v>19</v>
      </c>
      <c r="I100" s="6" t="s">
        <v>47</v>
      </c>
      <c r="J100" s="6" t="s">
        <v>199</v>
      </c>
      <c r="K100" s="6"/>
      <c r="L100" s="6" t="s">
        <v>23</v>
      </c>
      <c r="M100" s="6"/>
    </row>
    <row r="101" spans="1:13" ht="33.75" x14ac:dyDescent="0.25">
      <c r="A101" s="4">
        <v>98</v>
      </c>
      <c r="B101" s="7" t="s">
        <v>200</v>
      </c>
      <c r="C101" s="7">
        <v>3</v>
      </c>
      <c r="D101" s="1">
        <f>(1000000*0.16+1000000)*C101</f>
        <v>3480000</v>
      </c>
      <c r="E101" s="6" t="s">
        <v>79</v>
      </c>
      <c r="F101" s="6" t="s">
        <v>36</v>
      </c>
      <c r="G101" s="6" t="s">
        <v>33</v>
      </c>
      <c r="H101" s="6" t="s">
        <v>19</v>
      </c>
      <c r="I101" s="6" t="s">
        <v>99</v>
      </c>
      <c r="J101" s="6"/>
      <c r="K101" s="6"/>
      <c r="L101" s="6" t="s">
        <v>23</v>
      </c>
      <c r="M101" s="6"/>
    </row>
    <row r="102" spans="1:13" ht="56.25" x14ac:dyDescent="0.25">
      <c r="A102" s="4">
        <v>99</v>
      </c>
      <c r="B102" s="6" t="s">
        <v>201</v>
      </c>
      <c r="C102" s="6">
        <v>4</v>
      </c>
      <c r="D102" s="9">
        <v>6431032</v>
      </c>
      <c r="E102" s="6" t="s">
        <v>79</v>
      </c>
      <c r="F102" s="6" t="s">
        <v>36</v>
      </c>
      <c r="G102" s="6" t="s">
        <v>33</v>
      </c>
      <c r="H102" s="6" t="s">
        <v>19</v>
      </c>
      <c r="I102" s="6" t="s">
        <v>99</v>
      </c>
      <c r="J102" s="6" t="s">
        <v>139</v>
      </c>
      <c r="K102" s="6"/>
      <c r="L102" s="6"/>
      <c r="M102" s="6"/>
    </row>
    <row r="103" spans="1:13" ht="33.75" x14ac:dyDescent="0.25">
      <c r="A103" s="6">
        <v>100</v>
      </c>
      <c r="B103" s="6" t="s">
        <v>202</v>
      </c>
      <c r="C103" s="6">
        <v>3</v>
      </c>
      <c r="D103" s="9">
        <v>45000</v>
      </c>
      <c r="E103" s="6" t="s">
        <v>79</v>
      </c>
      <c r="F103" s="6" t="s">
        <v>162</v>
      </c>
      <c r="G103" s="6" t="s">
        <v>33</v>
      </c>
      <c r="H103" s="6" t="s">
        <v>19</v>
      </c>
      <c r="I103" s="6" t="s">
        <v>99</v>
      </c>
      <c r="J103" s="6" t="s">
        <v>139</v>
      </c>
      <c r="K103" s="6"/>
      <c r="L103" s="6"/>
      <c r="M103" s="6"/>
    </row>
    <row r="104" spans="1:13" ht="33.75" x14ac:dyDescent="0.25">
      <c r="A104" s="6">
        <v>101</v>
      </c>
      <c r="B104" s="8" t="s">
        <v>203</v>
      </c>
      <c r="C104" s="6">
        <v>2</v>
      </c>
      <c r="D104" s="1">
        <f>241000*10*2</f>
        <v>4820000</v>
      </c>
      <c r="E104" s="6" t="s">
        <v>69</v>
      </c>
      <c r="F104" s="6" t="s">
        <v>36</v>
      </c>
      <c r="G104" s="6" t="s">
        <v>33</v>
      </c>
      <c r="H104" s="6" t="s">
        <v>19</v>
      </c>
      <c r="I104" s="6" t="s">
        <v>47</v>
      </c>
      <c r="J104" s="6" t="s">
        <v>40</v>
      </c>
      <c r="K104" s="6"/>
      <c r="L104" s="6" t="s">
        <v>23</v>
      </c>
      <c r="M104" s="6"/>
    </row>
    <row r="105" spans="1:13" ht="56.25" x14ac:dyDescent="0.25">
      <c r="A105" s="4">
        <v>102</v>
      </c>
      <c r="B105" s="6" t="s">
        <v>204</v>
      </c>
      <c r="C105" s="6">
        <v>4</v>
      </c>
      <c r="D105" s="1">
        <f>2210960+(372708*2)</f>
        <v>2956376</v>
      </c>
      <c r="E105" s="6" t="s">
        <v>16</v>
      </c>
      <c r="F105" s="6" t="s">
        <v>36</v>
      </c>
      <c r="G105" s="6" t="s">
        <v>120</v>
      </c>
      <c r="H105" s="6" t="s">
        <v>19</v>
      </c>
      <c r="I105" s="6" t="s">
        <v>47</v>
      </c>
      <c r="J105" s="6" t="s">
        <v>205</v>
      </c>
      <c r="K105" s="6"/>
      <c r="L105" s="6" t="s">
        <v>23</v>
      </c>
      <c r="M105" s="6"/>
    </row>
    <row r="106" spans="1:13" ht="56.25" x14ac:dyDescent="0.25">
      <c r="A106" s="4">
        <v>103</v>
      </c>
      <c r="B106" s="6" t="s">
        <v>206</v>
      </c>
      <c r="C106" s="6">
        <v>1</v>
      </c>
      <c r="D106" s="1">
        <v>2778947</v>
      </c>
      <c r="E106" s="6" t="s">
        <v>64</v>
      </c>
      <c r="F106" s="6" t="s">
        <v>92</v>
      </c>
      <c r="G106" s="6" t="s">
        <v>207</v>
      </c>
      <c r="H106" s="6" t="s">
        <v>19</v>
      </c>
      <c r="I106" s="6" t="s">
        <v>66</v>
      </c>
      <c r="J106" s="6" t="s">
        <v>102</v>
      </c>
      <c r="K106" s="6"/>
      <c r="L106" s="6" t="s">
        <v>23</v>
      </c>
      <c r="M106" s="6"/>
    </row>
    <row r="107" spans="1:13" ht="56.25" x14ac:dyDescent="0.25">
      <c r="A107" s="4">
        <v>104</v>
      </c>
      <c r="B107" s="7" t="s">
        <v>208</v>
      </c>
      <c r="C107" s="7">
        <v>1</v>
      </c>
      <c r="D107" s="1">
        <v>168000</v>
      </c>
      <c r="E107" s="6" t="s">
        <v>16</v>
      </c>
      <c r="F107" s="6" t="s">
        <v>92</v>
      </c>
      <c r="G107" s="6" t="s">
        <v>120</v>
      </c>
      <c r="H107" s="6" t="s">
        <v>19</v>
      </c>
      <c r="I107" s="6" t="s">
        <v>47</v>
      </c>
      <c r="J107" s="6"/>
      <c r="K107" s="6"/>
      <c r="L107" s="6" t="s">
        <v>23</v>
      </c>
      <c r="M107" s="6"/>
    </row>
    <row r="108" spans="1:13" ht="33.75" x14ac:dyDescent="0.25">
      <c r="A108" s="4">
        <v>105</v>
      </c>
      <c r="B108" s="7" t="s">
        <v>209</v>
      </c>
      <c r="C108" s="7">
        <v>10</v>
      </c>
      <c r="D108" s="1">
        <f>(80000*0.16+80000)*C108</f>
        <v>928000</v>
      </c>
      <c r="E108" s="6" t="s">
        <v>79</v>
      </c>
      <c r="F108" s="6" t="s">
        <v>162</v>
      </c>
      <c r="G108" s="6" t="s">
        <v>33</v>
      </c>
      <c r="H108" s="6" t="s">
        <v>19</v>
      </c>
      <c r="I108" s="6" t="s">
        <v>99</v>
      </c>
      <c r="J108" s="6"/>
      <c r="K108" s="6"/>
      <c r="L108" s="6"/>
      <c r="M108" s="6"/>
    </row>
    <row r="109" spans="1:13" ht="33.75" x14ac:dyDescent="0.25">
      <c r="A109" s="6">
        <v>106</v>
      </c>
      <c r="B109" s="6" t="s">
        <v>210</v>
      </c>
      <c r="C109" s="6">
        <v>2</v>
      </c>
      <c r="D109" s="1">
        <v>580000</v>
      </c>
      <c r="E109" s="6" t="s">
        <v>69</v>
      </c>
      <c r="F109" s="6" t="s">
        <v>162</v>
      </c>
      <c r="G109" s="6" t="s">
        <v>33</v>
      </c>
      <c r="H109" s="6" t="s">
        <v>19</v>
      </c>
      <c r="I109" s="6" t="s">
        <v>71</v>
      </c>
      <c r="J109" s="6"/>
      <c r="K109" s="6"/>
      <c r="L109" s="6"/>
      <c r="M109" s="6"/>
    </row>
    <row r="110" spans="1:13" ht="33.75" x14ac:dyDescent="0.25">
      <c r="A110" s="4">
        <v>107</v>
      </c>
      <c r="B110" s="6" t="s">
        <v>211</v>
      </c>
      <c r="C110" s="6">
        <v>9</v>
      </c>
      <c r="D110" s="1">
        <f>336000*8</f>
        <v>2688000</v>
      </c>
      <c r="E110" s="6" t="s">
        <v>114</v>
      </c>
      <c r="F110" s="6" t="s">
        <v>36</v>
      </c>
      <c r="G110" s="6" t="s">
        <v>212</v>
      </c>
      <c r="H110" s="6" t="s">
        <v>19</v>
      </c>
      <c r="I110" s="6" t="s">
        <v>47</v>
      </c>
      <c r="J110" s="6" t="s">
        <v>154</v>
      </c>
      <c r="K110" s="6"/>
      <c r="L110" s="6" t="s">
        <v>23</v>
      </c>
      <c r="M110" s="6"/>
    </row>
    <row r="111" spans="1:13" ht="56.25" x14ac:dyDescent="0.25">
      <c r="A111" s="4">
        <v>108</v>
      </c>
      <c r="B111" s="7" t="s">
        <v>213</v>
      </c>
      <c r="C111" s="7">
        <v>10</v>
      </c>
      <c r="D111" s="1">
        <f>(55000*0.16+55000)*C111+174000</f>
        <v>812000</v>
      </c>
      <c r="E111" s="6" t="s">
        <v>79</v>
      </c>
      <c r="F111" s="6" t="s">
        <v>162</v>
      </c>
      <c r="G111" s="6" t="s">
        <v>120</v>
      </c>
      <c r="H111" s="6" t="s">
        <v>19</v>
      </c>
      <c r="I111" s="6" t="s">
        <v>99</v>
      </c>
      <c r="J111" s="6"/>
      <c r="K111" s="6"/>
      <c r="L111" s="6"/>
      <c r="M111" s="6"/>
    </row>
    <row r="112" spans="1:13" ht="33.75" x14ac:dyDescent="0.25">
      <c r="A112" s="4">
        <v>109</v>
      </c>
      <c r="B112" s="6" t="s">
        <v>214</v>
      </c>
      <c r="C112" s="6">
        <v>2</v>
      </c>
      <c r="D112" s="1">
        <f>354552*2</f>
        <v>709104</v>
      </c>
      <c r="E112" s="6" t="s">
        <v>16</v>
      </c>
      <c r="F112" s="6" t="s">
        <v>17</v>
      </c>
      <c r="G112" s="6" t="s">
        <v>44</v>
      </c>
      <c r="H112" s="6" t="s">
        <v>19</v>
      </c>
      <c r="I112" s="6" t="s">
        <v>47</v>
      </c>
      <c r="J112" s="6"/>
      <c r="K112" s="6"/>
      <c r="L112" s="6" t="s">
        <v>23</v>
      </c>
      <c r="M112" s="6"/>
    </row>
    <row r="113" spans="1:13" ht="33.75" x14ac:dyDescent="0.25">
      <c r="A113" s="4">
        <v>110</v>
      </c>
      <c r="B113" s="6" t="s">
        <v>215</v>
      </c>
      <c r="C113" s="6">
        <v>1</v>
      </c>
      <c r="D113" s="1">
        <v>464258</v>
      </c>
      <c r="E113" s="6" t="s">
        <v>57</v>
      </c>
      <c r="F113" s="6" t="s">
        <v>17</v>
      </c>
      <c r="G113" s="6" t="s">
        <v>44</v>
      </c>
      <c r="H113" s="6" t="s">
        <v>19</v>
      </c>
      <c r="I113" s="6" t="s">
        <v>47</v>
      </c>
      <c r="J113" s="6"/>
      <c r="K113" s="6"/>
      <c r="L113" s="6" t="s">
        <v>23</v>
      </c>
      <c r="M113" s="6"/>
    </row>
    <row r="114" spans="1:13" ht="33.75" x14ac:dyDescent="0.25">
      <c r="A114" s="6">
        <v>111</v>
      </c>
      <c r="B114" s="8" t="s">
        <v>216</v>
      </c>
      <c r="C114" s="7">
        <v>1</v>
      </c>
      <c r="D114" s="1">
        <v>6728000</v>
      </c>
      <c r="E114" s="6" t="s">
        <v>16</v>
      </c>
      <c r="F114" s="6" t="s">
        <v>17</v>
      </c>
      <c r="G114" s="6" t="s">
        <v>44</v>
      </c>
      <c r="H114" s="6" t="s">
        <v>19</v>
      </c>
      <c r="I114" s="6" t="s">
        <v>47</v>
      </c>
      <c r="J114" s="6" t="s">
        <v>40</v>
      </c>
      <c r="K114" s="6"/>
      <c r="L114" s="6" t="s">
        <v>23</v>
      </c>
      <c r="M114" s="6"/>
    </row>
    <row r="115" spans="1:13" ht="45" x14ac:dyDescent="0.25">
      <c r="A115" s="4">
        <v>112</v>
      </c>
      <c r="B115" s="7" t="s">
        <v>217</v>
      </c>
      <c r="C115" s="7">
        <v>1</v>
      </c>
      <c r="D115" s="1">
        <v>685908</v>
      </c>
      <c r="E115" s="6" t="s">
        <v>64</v>
      </c>
      <c r="F115" s="6" t="s">
        <v>17</v>
      </c>
      <c r="G115" s="6" t="s">
        <v>44</v>
      </c>
      <c r="H115" s="6" t="s">
        <v>19</v>
      </c>
      <c r="I115" s="6" t="s">
        <v>47</v>
      </c>
      <c r="J115" s="6" t="s">
        <v>40</v>
      </c>
      <c r="K115" s="6"/>
      <c r="L115" s="6" t="s">
        <v>23</v>
      </c>
      <c r="M115" s="6"/>
    </row>
    <row r="116" spans="1:13" ht="33.75" x14ac:dyDescent="0.25">
      <c r="A116" s="4">
        <v>113</v>
      </c>
      <c r="B116" s="7" t="s">
        <v>218</v>
      </c>
      <c r="C116" s="7">
        <v>1</v>
      </c>
      <c r="D116" s="1">
        <v>944704</v>
      </c>
      <c r="E116" s="6" t="s">
        <v>16</v>
      </c>
      <c r="F116" s="6" t="s">
        <v>17</v>
      </c>
      <c r="G116" s="6" t="s">
        <v>44</v>
      </c>
      <c r="H116" s="6" t="s">
        <v>19</v>
      </c>
      <c r="I116" s="6" t="s">
        <v>47</v>
      </c>
      <c r="J116" s="6" t="s">
        <v>40</v>
      </c>
      <c r="K116" s="6"/>
      <c r="L116" s="6" t="s">
        <v>23</v>
      </c>
      <c r="M116" s="6"/>
    </row>
    <row r="117" spans="1:13" ht="56.25" x14ac:dyDescent="0.25">
      <c r="A117" s="6">
        <v>114</v>
      </c>
      <c r="B117" s="6" t="s">
        <v>219</v>
      </c>
      <c r="C117" s="6">
        <v>8</v>
      </c>
      <c r="D117" s="1">
        <f>534528+135720</f>
        <v>670248</v>
      </c>
      <c r="E117" s="6" t="s">
        <v>69</v>
      </c>
      <c r="F117" s="6" t="s">
        <v>162</v>
      </c>
      <c r="G117" s="6" t="s">
        <v>120</v>
      </c>
      <c r="H117" s="6" t="s">
        <v>19</v>
      </c>
      <c r="I117" s="6" t="s">
        <v>71</v>
      </c>
      <c r="J117" s="6"/>
      <c r="K117" s="6"/>
      <c r="L117" s="6"/>
      <c r="M117" s="6"/>
    </row>
    <row r="118" spans="1:13" ht="56.25" x14ac:dyDescent="0.25">
      <c r="A118" s="4">
        <v>115</v>
      </c>
      <c r="B118" s="6" t="s">
        <v>220</v>
      </c>
      <c r="C118" s="6">
        <v>1</v>
      </c>
      <c r="D118" s="1">
        <v>9604800</v>
      </c>
      <c r="E118" s="6" t="s">
        <v>16</v>
      </c>
      <c r="F118" s="6" t="s">
        <v>36</v>
      </c>
      <c r="G118" s="6" t="s">
        <v>120</v>
      </c>
      <c r="H118" s="6" t="s">
        <v>19</v>
      </c>
      <c r="I118" s="6" t="s">
        <v>47</v>
      </c>
      <c r="J118" s="6" t="s">
        <v>40</v>
      </c>
      <c r="K118" s="6"/>
      <c r="L118" s="6" t="s">
        <v>23</v>
      </c>
      <c r="M118" s="6"/>
    </row>
    <row r="119" spans="1:13" ht="97.5" customHeight="1" x14ac:dyDescent="0.25">
      <c r="A119" s="4">
        <v>116</v>
      </c>
      <c r="B119" s="6" t="s">
        <v>221</v>
      </c>
      <c r="C119" s="6">
        <v>1</v>
      </c>
      <c r="D119" s="1">
        <v>3224430</v>
      </c>
      <c r="E119" s="6" t="s">
        <v>114</v>
      </c>
      <c r="F119" s="6" t="s">
        <v>36</v>
      </c>
      <c r="G119" s="6" t="s">
        <v>120</v>
      </c>
      <c r="H119" s="6" t="s">
        <v>19</v>
      </c>
      <c r="I119" s="6" t="s">
        <v>47</v>
      </c>
      <c r="J119" s="6" t="s">
        <v>25</v>
      </c>
      <c r="K119" s="6"/>
      <c r="L119" s="6" t="s">
        <v>23</v>
      </c>
      <c r="M119" s="6"/>
    </row>
    <row r="120" spans="1:13" ht="33.75" x14ac:dyDescent="0.25">
      <c r="A120" s="4">
        <v>117</v>
      </c>
      <c r="B120" s="6" t="s">
        <v>222</v>
      </c>
      <c r="C120" s="6">
        <v>1</v>
      </c>
      <c r="D120" s="1">
        <v>57686800</v>
      </c>
      <c r="E120" s="6" t="s">
        <v>16</v>
      </c>
      <c r="F120" s="6" t="s">
        <v>17</v>
      </c>
      <c r="G120" s="6" t="s">
        <v>44</v>
      </c>
      <c r="H120" s="6" t="s">
        <v>19</v>
      </c>
      <c r="I120" s="6" t="s">
        <v>66</v>
      </c>
      <c r="J120" s="6"/>
      <c r="K120" s="6"/>
      <c r="L120" s="6" t="s">
        <v>23</v>
      </c>
      <c r="M120" s="6"/>
    </row>
    <row r="121" spans="1:13" ht="33.75" x14ac:dyDescent="0.25">
      <c r="A121" s="6">
        <v>118</v>
      </c>
      <c r="B121" s="6" t="s">
        <v>223</v>
      </c>
      <c r="C121" s="6">
        <v>1</v>
      </c>
      <c r="D121" s="1">
        <v>27000000</v>
      </c>
      <c r="E121" s="6" t="s">
        <v>224</v>
      </c>
      <c r="F121" s="6" t="s">
        <v>17</v>
      </c>
      <c r="G121" s="6" t="s">
        <v>225</v>
      </c>
      <c r="H121" s="6" t="s">
        <v>19</v>
      </c>
      <c r="I121" s="6" t="s">
        <v>226</v>
      </c>
      <c r="J121" s="6" t="s">
        <v>227</v>
      </c>
      <c r="K121" s="6"/>
      <c r="L121" s="6"/>
      <c r="M121" s="6"/>
    </row>
    <row r="122" spans="1:13" ht="33.75" x14ac:dyDescent="0.25">
      <c r="A122" s="6">
        <v>119</v>
      </c>
      <c r="B122" s="6" t="s">
        <v>228</v>
      </c>
      <c r="C122" s="6">
        <v>1</v>
      </c>
      <c r="D122" s="1"/>
      <c r="E122" s="6" t="s">
        <v>224</v>
      </c>
      <c r="F122" s="6" t="s">
        <v>36</v>
      </c>
      <c r="G122" s="6" t="s">
        <v>225</v>
      </c>
      <c r="H122" s="6" t="s">
        <v>19</v>
      </c>
      <c r="I122" s="6" t="s">
        <v>226</v>
      </c>
      <c r="J122" s="6" t="s">
        <v>227</v>
      </c>
      <c r="K122" s="6"/>
      <c r="L122" s="6"/>
      <c r="M122" s="6"/>
    </row>
    <row r="123" spans="1:13" ht="90" x14ac:dyDescent="0.25">
      <c r="A123" s="6">
        <v>120</v>
      </c>
      <c r="B123" s="6" t="s">
        <v>229</v>
      </c>
      <c r="C123" s="6">
        <v>1</v>
      </c>
      <c r="D123" s="1">
        <v>28995000</v>
      </c>
      <c r="E123" s="6" t="s">
        <v>79</v>
      </c>
      <c r="F123" s="6" t="s">
        <v>92</v>
      </c>
      <c r="G123" s="6" t="s">
        <v>33</v>
      </c>
      <c r="H123" s="6" t="s">
        <v>19</v>
      </c>
      <c r="I123" s="6" t="s">
        <v>99</v>
      </c>
      <c r="J123" s="6" t="s">
        <v>139</v>
      </c>
      <c r="K123" s="6"/>
      <c r="L123" s="6"/>
      <c r="M123" s="6"/>
    </row>
    <row r="124" spans="1:13" ht="33.75" x14ac:dyDescent="0.25">
      <c r="A124" s="6">
        <v>121</v>
      </c>
      <c r="B124" s="7" t="s">
        <v>230</v>
      </c>
      <c r="C124" s="7">
        <v>1</v>
      </c>
      <c r="D124" s="1" t="s">
        <v>91</v>
      </c>
      <c r="E124" s="6" t="s">
        <v>32</v>
      </c>
      <c r="F124" s="6" t="s">
        <v>36</v>
      </c>
      <c r="G124" s="6" t="s">
        <v>33</v>
      </c>
      <c r="H124" s="6" t="s">
        <v>19</v>
      </c>
      <c r="I124" s="7" t="s">
        <v>34</v>
      </c>
      <c r="J124" s="6"/>
      <c r="K124" s="6"/>
      <c r="L124" s="6" t="s">
        <v>23</v>
      </c>
      <c r="M124" s="6"/>
    </row>
    <row r="125" spans="1:13" ht="56.25" x14ac:dyDescent="0.25">
      <c r="A125" s="6">
        <v>122</v>
      </c>
      <c r="B125" s="8" t="s">
        <v>231</v>
      </c>
      <c r="C125" s="6">
        <v>1</v>
      </c>
      <c r="D125" s="1">
        <v>2677860</v>
      </c>
      <c r="E125" s="6" t="s">
        <v>57</v>
      </c>
      <c r="F125" s="6" t="s">
        <v>17</v>
      </c>
      <c r="G125" s="6" t="s">
        <v>232</v>
      </c>
      <c r="H125" s="6" t="s">
        <v>19</v>
      </c>
      <c r="I125" s="6" t="s">
        <v>47</v>
      </c>
      <c r="J125" s="6"/>
      <c r="K125" s="6"/>
      <c r="L125" s="6"/>
      <c r="M125" s="6"/>
    </row>
    <row r="126" spans="1:13" ht="33.75" x14ac:dyDescent="0.25">
      <c r="A126" s="6">
        <v>123</v>
      </c>
      <c r="B126" s="6" t="s">
        <v>233</v>
      </c>
      <c r="C126" s="6">
        <v>1</v>
      </c>
      <c r="D126" s="1">
        <v>800000</v>
      </c>
      <c r="E126" s="6" t="s">
        <v>75</v>
      </c>
      <c r="F126" s="6" t="s">
        <v>162</v>
      </c>
      <c r="G126" s="6" t="s">
        <v>33</v>
      </c>
      <c r="H126" s="6" t="s">
        <v>19</v>
      </c>
      <c r="I126" s="6"/>
      <c r="J126" s="6"/>
      <c r="K126" s="6"/>
      <c r="L126" s="6"/>
      <c r="M126" s="6"/>
    </row>
    <row r="127" spans="1:13" ht="45" x14ac:dyDescent="0.25">
      <c r="A127" s="6">
        <v>124</v>
      </c>
      <c r="B127" s="6" t="s">
        <v>234</v>
      </c>
      <c r="C127" s="6">
        <v>1</v>
      </c>
      <c r="D127" s="1">
        <v>483905</v>
      </c>
      <c r="E127" s="6" t="s">
        <v>64</v>
      </c>
      <c r="F127" s="6" t="s">
        <v>17</v>
      </c>
      <c r="G127" s="6" t="s">
        <v>44</v>
      </c>
      <c r="H127" s="6" t="s">
        <v>19</v>
      </c>
      <c r="I127" s="6" t="s">
        <v>66</v>
      </c>
      <c r="J127" s="6"/>
      <c r="K127" s="6"/>
      <c r="L127" s="6"/>
      <c r="M127" s="6"/>
    </row>
    <row r="128" spans="1:13" ht="33.75" x14ac:dyDescent="0.25">
      <c r="A128" s="4">
        <v>125</v>
      </c>
      <c r="B128" s="7" t="s">
        <v>235</v>
      </c>
      <c r="C128" s="7">
        <v>10</v>
      </c>
      <c r="D128" s="1">
        <f>(100000*0.16+100000)*C128</f>
        <v>1160000</v>
      </c>
      <c r="E128" s="6" t="s">
        <v>79</v>
      </c>
      <c r="F128" s="6" t="s">
        <v>162</v>
      </c>
      <c r="G128" s="6" t="s">
        <v>33</v>
      </c>
      <c r="H128" s="6" t="s">
        <v>19</v>
      </c>
      <c r="I128" s="6" t="s">
        <v>99</v>
      </c>
      <c r="J128" s="6"/>
      <c r="K128" s="6"/>
      <c r="L128" s="6"/>
      <c r="M128" s="6"/>
    </row>
    <row r="129" spans="1:13" ht="33.75" x14ac:dyDescent="0.25">
      <c r="A129" s="4">
        <v>126</v>
      </c>
      <c r="B129" s="6" t="s">
        <v>236</v>
      </c>
      <c r="C129" s="6">
        <v>1</v>
      </c>
      <c r="D129" s="1">
        <v>800000</v>
      </c>
      <c r="E129" s="6" t="s">
        <v>75</v>
      </c>
      <c r="F129" s="6" t="s">
        <v>162</v>
      </c>
      <c r="G129" s="6" t="s">
        <v>44</v>
      </c>
      <c r="H129" s="6" t="s">
        <v>19</v>
      </c>
      <c r="I129" s="6" t="s">
        <v>237</v>
      </c>
      <c r="J129" s="6"/>
      <c r="K129" s="6"/>
      <c r="L129" s="6"/>
      <c r="M129" s="6"/>
    </row>
    <row r="130" spans="1:13" ht="33.75" x14ac:dyDescent="0.25">
      <c r="A130" s="4">
        <v>127</v>
      </c>
      <c r="B130" s="7" t="s">
        <v>238</v>
      </c>
      <c r="C130" s="7">
        <v>3</v>
      </c>
      <c r="D130" s="1">
        <f>(4200000*0.16+4200000)*C130</f>
        <v>14616000</v>
      </c>
      <c r="E130" s="6" t="s">
        <v>79</v>
      </c>
      <c r="F130" s="6" t="s">
        <v>36</v>
      </c>
      <c r="G130" s="6" t="s">
        <v>33</v>
      </c>
      <c r="H130" s="6" t="s">
        <v>19</v>
      </c>
      <c r="I130" s="6" t="s">
        <v>99</v>
      </c>
      <c r="J130" s="6"/>
      <c r="K130" s="6"/>
      <c r="L130" s="6" t="s">
        <v>23</v>
      </c>
      <c r="M130" s="6"/>
    </row>
    <row r="131" spans="1:13" ht="56.25" x14ac:dyDescent="0.25">
      <c r="A131" s="4">
        <v>128</v>
      </c>
      <c r="B131" s="7" t="s">
        <v>239</v>
      </c>
      <c r="C131" s="7">
        <v>1</v>
      </c>
      <c r="D131" s="1">
        <v>142000</v>
      </c>
      <c r="E131" s="6" t="s">
        <v>16</v>
      </c>
      <c r="F131" s="6" t="s">
        <v>36</v>
      </c>
      <c r="G131" s="6" t="s">
        <v>232</v>
      </c>
      <c r="H131" s="6" t="s">
        <v>19</v>
      </c>
      <c r="I131" s="7" t="s">
        <v>34</v>
      </c>
      <c r="J131" s="6"/>
      <c r="K131" s="6"/>
      <c r="L131" s="6" t="s">
        <v>23</v>
      </c>
      <c r="M131" s="6"/>
    </row>
    <row r="132" spans="1:13" ht="56.25" x14ac:dyDescent="0.25">
      <c r="A132" s="4">
        <v>129</v>
      </c>
      <c r="B132" s="6" t="s">
        <v>240</v>
      </c>
      <c r="C132" s="6">
        <v>1</v>
      </c>
      <c r="D132" s="1">
        <f>8400000+2600000</f>
        <v>11000000</v>
      </c>
      <c r="E132" s="6" t="s">
        <v>16</v>
      </c>
      <c r="F132" s="6" t="s">
        <v>36</v>
      </c>
      <c r="G132" s="6" t="s">
        <v>232</v>
      </c>
      <c r="H132" s="6" t="s">
        <v>19</v>
      </c>
      <c r="I132" s="6" t="s">
        <v>47</v>
      </c>
      <c r="J132" s="6"/>
      <c r="K132" s="6"/>
      <c r="L132" s="6" t="s">
        <v>23</v>
      </c>
      <c r="M132" s="6"/>
    </row>
    <row r="133" spans="1:13" ht="83.25" customHeight="1" x14ac:dyDescent="0.25">
      <c r="A133" s="6">
        <v>130</v>
      </c>
      <c r="B133" s="7" t="s">
        <v>241</v>
      </c>
      <c r="C133" s="7">
        <v>1</v>
      </c>
      <c r="D133" s="1"/>
      <c r="E133" s="6" t="s">
        <v>16</v>
      </c>
      <c r="F133" s="6" t="s">
        <v>36</v>
      </c>
      <c r="G133" s="6" t="s">
        <v>232</v>
      </c>
      <c r="H133" s="6" t="s">
        <v>19</v>
      </c>
      <c r="I133" s="6" t="s">
        <v>47</v>
      </c>
      <c r="J133" s="6" t="s">
        <v>242</v>
      </c>
      <c r="K133" s="6"/>
      <c r="L133" s="6"/>
      <c r="M133" s="6"/>
    </row>
    <row r="134" spans="1:13" ht="72.75" customHeight="1" x14ac:dyDescent="0.25">
      <c r="A134" s="6">
        <v>131</v>
      </c>
      <c r="B134" s="6" t="s">
        <v>243</v>
      </c>
      <c r="C134" s="6">
        <v>1</v>
      </c>
      <c r="D134" s="1">
        <v>2087447</v>
      </c>
      <c r="E134" s="6" t="s">
        <v>69</v>
      </c>
      <c r="F134" s="6" t="s">
        <v>17</v>
      </c>
      <c r="G134" s="6" t="s">
        <v>33</v>
      </c>
      <c r="H134" s="6" t="s">
        <v>19</v>
      </c>
      <c r="I134" s="6" t="s">
        <v>71</v>
      </c>
      <c r="J134" s="6"/>
      <c r="K134" s="6"/>
      <c r="L134" s="6"/>
      <c r="M134" s="6"/>
    </row>
    <row r="135" spans="1:13" ht="56.25" x14ac:dyDescent="0.25">
      <c r="A135" s="6">
        <v>132</v>
      </c>
      <c r="B135" s="7" t="s">
        <v>244</v>
      </c>
      <c r="C135" s="7">
        <v>1</v>
      </c>
      <c r="D135" s="1" t="s">
        <v>245</v>
      </c>
      <c r="E135" s="6" t="s">
        <v>64</v>
      </c>
      <c r="F135" s="6" t="s">
        <v>92</v>
      </c>
      <c r="G135" s="6" t="s">
        <v>232</v>
      </c>
      <c r="H135" s="6" t="s">
        <v>19</v>
      </c>
      <c r="I135" s="6" t="s">
        <v>66</v>
      </c>
      <c r="J135" s="6"/>
      <c r="K135" s="6"/>
      <c r="L135" s="6"/>
      <c r="M135" s="6"/>
    </row>
    <row r="136" spans="1:13" ht="129.75" customHeight="1" x14ac:dyDescent="0.25">
      <c r="A136" s="4">
        <v>133</v>
      </c>
      <c r="B136" s="7" t="s">
        <v>246</v>
      </c>
      <c r="C136" s="7">
        <v>2</v>
      </c>
      <c r="D136" s="1">
        <f>1091328*2</f>
        <v>2182656</v>
      </c>
      <c r="E136" s="6" t="s">
        <v>16</v>
      </c>
      <c r="F136" s="6" t="s">
        <v>92</v>
      </c>
      <c r="G136" s="6" t="s">
        <v>232</v>
      </c>
      <c r="H136" s="6" t="s">
        <v>19</v>
      </c>
      <c r="I136" s="6" t="s">
        <v>47</v>
      </c>
      <c r="J136" s="14"/>
      <c r="K136" s="6"/>
      <c r="L136" s="6" t="s">
        <v>23</v>
      </c>
      <c r="M136" s="6"/>
    </row>
    <row r="137" spans="1:13" ht="56.25" x14ac:dyDescent="0.25">
      <c r="A137" s="4">
        <v>134</v>
      </c>
      <c r="B137" s="7" t="s">
        <v>247</v>
      </c>
      <c r="C137" s="7">
        <v>1</v>
      </c>
      <c r="D137" s="1">
        <v>1150000</v>
      </c>
      <c r="E137" s="6" t="s">
        <v>49</v>
      </c>
      <c r="F137" s="6" t="s">
        <v>92</v>
      </c>
      <c r="G137" s="6" t="s">
        <v>232</v>
      </c>
      <c r="H137" s="6" t="s">
        <v>19</v>
      </c>
      <c r="I137" s="6" t="s">
        <v>47</v>
      </c>
      <c r="J137" s="6"/>
      <c r="K137" s="6"/>
      <c r="L137" s="6" t="s">
        <v>23</v>
      </c>
      <c r="M137" s="6"/>
    </row>
    <row r="138" spans="1:13" ht="11.25" x14ac:dyDescent="0.25">
      <c r="A138" s="6"/>
      <c r="B138" s="7"/>
      <c r="C138" s="7"/>
      <c r="D138" s="1"/>
      <c r="E138" s="6"/>
      <c r="F138" s="6"/>
      <c r="G138" s="6"/>
      <c r="H138" s="6"/>
      <c r="I138" s="6"/>
      <c r="J138" s="6"/>
      <c r="K138" s="6"/>
      <c r="L138" s="6"/>
      <c r="M138" s="6"/>
    </row>
    <row r="139" spans="1:13" ht="11.25" x14ac:dyDescent="0.25">
      <c r="A139" s="6"/>
      <c r="B139" s="4" t="s">
        <v>248</v>
      </c>
      <c r="C139" s="6"/>
      <c r="D139" s="21">
        <f>SUM(D1:D134)</f>
        <v>1237223031.6823001</v>
      </c>
      <c r="E139" s="6"/>
      <c r="F139" s="6"/>
      <c r="G139" s="6"/>
      <c r="H139" s="6"/>
      <c r="I139" s="6"/>
      <c r="J139" s="6"/>
      <c r="K139" s="6"/>
      <c r="L139" s="6"/>
      <c r="M139" s="6"/>
    </row>
    <row r="140" spans="1:13" ht="43.5" customHeight="1" x14ac:dyDescent="0.25">
      <c r="B140" s="25" t="s">
        <v>249</v>
      </c>
      <c r="C140" s="26"/>
      <c r="D140" s="26"/>
      <c r="E140" s="26"/>
      <c r="F140" s="26"/>
      <c r="G140" s="26"/>
      <c r="H140" s="26"/>
      <c r="I140" s="26"/>
    </row>
    <row r="141" spans="1:13" ht="33.75" x14ac:dyDescent="0.25">
      <c r="B141" s="19" t="s">
        <v>250</v>
      </c>
      <c r="F141" s="19" t="s">
        <v>251</v>
      </c>
      <c r="G141" s="19" t="s">
        <v>252</v>
      </c>
      <c r="H141" s="19" t="s">
        <v>253</v>
      </c>
      <c r="I141" s="19" t="s">
        <v>254</v>
      </c>
    </row>
    <row r="142" spans="1:13" ht="33.75" x14ac:dyDescent="0.25">
      <c r="B142" s="19" t="s">
        <v>255</v>
      </c>
      <c r="F142" s="19" t="s">
        <v>256</v>
      </c>
      <c r="G142" s="19" t="s">
        <v>257</v>
      </c>
      <c r="H142" s="19" t="s">
        <v>258</v>
      </c>
      <c r="I142" s="19" t="s">
        <v>259</v>
      </c>
    </row>
    <row r="143" spans="1:13" ht="22.5" x14ac:dyDescent="0.25">
      <c r="B143" s="19" t="s">
        <v>260</v>
      </c>
      <c r="F143" s="19" t="s">
        <v>261</v>
      </c>
      <c r="G143" s="19" t="s">
        <v>262</v>
      </c>
      <c r="H143" s="19" t="s">
        <v>263</v>
      </c>
      <c r="I143" s="19" t="s">
        <v>264</v>
      </c>
    </row>
    <row r="144" spans="1:13" ht="45" x14ac:dyDescent="0.25">
      <c r="B144" s="19" t="s">
        <v>265</v>
      </c>
      <c r="F144" s="19" t="s">
        <v>266</v>
      </c>
      <c r="G144" s="19" t="s">
        <v>267</v>
      </c>
      <c r="H144" s="19" t="s">
        <v>268</v>
      </c>
      <c r="I144" s="19" t="s">
        <v>269</v>
      </c>
    </row>
    <row r="145" spans="2:9" ht="45" x14ac:dyDescent="0.25">
      <c r="B145" s="19" t="s">
        <v>270</v>
      </c>
      <c r="F145" s="19" t="s">
        <v>271</v>
      </c>
      <c r="G145" s="19" t="s">
        <v>272</v>
      </c>
      <c r="H145" s="19" t="s">
        <v>273</v>
      </c>
      <c r="I145" s="19" t="s">
        <v>274</v>
      </c>
    </row>
    <row r="146" spans="2:9" ht="22.5" x14ac:dyDescent="0.25">
      <c r="B146" s="19" t="s">
        <v>275</v>
      </c>
      <c r="F146" s="19" t="s">
        <v>276</v>
      </c>
      <c r="G146" s="19" t="s">
        <v>277</v>
      </c>
      <c r="H146" s="19" t="s">
        <v>278</v>
      </c>
      <c r="I146" s="19" t="s">
        <v>279</v>
      </c>
    </row>
    <row r="147" spans="2:9" ht="22.5" x14ac:dyDescent="0.25">
      <c r="B147" s="19" t="s">
        <v>280</v>
      </c>
      <c r="F147" s="19" t="s">
        <v>281</v>
      </c>
      <c r="G147" s="19" t="s">
        <v>282</v>
      </c>
      <c r="H147" s="19" t="s">
        <v>283</v>
      </c>
      <c r="I147" s="19" t="s">
        <v>284</v>
      </c>
    </row>
    <row r="148" spans="2:9" ht="33.75" x14ac:dyDescent="0.25">
      <c r="B148" s="19" t="s">
        <v>285</v>
      </c>
      <c r="F148" s="19" t="s">
        <v>286</v>
      </c>
      <c r="G148" s="19" t="s">
        <v>287</v>
      </c>
      <c r="H148" s="20" t="s">
        <v>288</v>
      </c>
      <c r="I148" s="19" t="s">
        <v>289</v>
      </c>
    </row>
    <row r="149" spans="2:9" ht="22.5" x14ac:dyDescent="0.25">
      <c r="B149" s="19" t="s">
        <v>290</v>
      </c>
      <c r="F149" s="19" t="s">
        <v>291</v>
      </c>
      <c r="G149" s="19" t="s">
        <v>292</v>
      </c>
      <c r="H149" s="19" t="s">
        <v>293</v>
      </c>
      <c r="I149" s="19" t="s">
        <v>294</v>
      </c>
    </row>
    <row r="150" spans="2:9" ht="33.75" x14ac:dyDescent="0.25">
      <c r="B150" s="19" t="s">
        <v>295</v>
      </c>
      <c r="F150" s="19" t="s">
        <v>296</v>
      </c>
      <c r="G150" s="19" t="s">
        <v>297</v>
      </c>
      <c r="H150" s="19" t="s">
        <v>298</v>
      </c>
      <c r="I150" s="19" t="s">
        <v>299</v>
      </c>
    </row>
    <row r="151" spans="2:9" ht="22.5" x14ac:dyDescent="0.25">
      <c r="B151" s="19" t="s">
        <v>300</v>
      </c>
      <c r="F151" s="19" t="s">
        <v>301</v>
      </c>
      <c r="G151" s="19" t="s">
        <v>302</v>
      </c>
      <c r="H151" s="3" t="s">
        <v>303</v>
      </c>
      <c r="I151" s="19" t="s">
        <v>304</v>
      </c>
    </row>
    <row r="152" spans="2:9" ht="45" x14ac:dyDescent="0.25">
      <c r="B152" s="19" t="s">
        <v>305</v>
      </c>
      <c r="F152" s="19" t="s">
        <v>306</v>
      </c>
      <c r="G152" s="19" t="s">
        <v>307</v>
      </c>
      <c r="H152" s="20" t="s">
        <v>308</v>
      </c>
      <c r="I152" s="19" t="s">
        <v>309</v>
      </c>
    </row>
    <row r="153" spans="2:9" ht="22.5" x14ac:dyDescent="0.25">
      <c r="B153" s="19" t="s">
        <v>310</v>
      </c>
      <c r="F153" s="19" t="s">
        <v>311</v>
      </c>
      <c r="G153" s="19" t="s">
        <v>312</v>
      </c>
      <c r="H153" s="19" t="s">
        <v>313</v>
      </c>
      <c r="I153" s="19" t="s">
        <v>314</v>
      </c>
    </row>
    <row r="154" spans="2:9" ht="22.5" x14ac:dyDescent="0.25">
      <c r="B154" s="3" t="s">
        <v>315</v>
      </c>
      <c r="F154" s="19" t="s">
        <v>316</v>
      </c>
      <c r="G154" s="20" t="s">
        <v>317</v>
      </c>
      <c r="H154" s="20" t="s">
        <v>317</v>
      </c>
      <c r="I154" s="19" t="s">
        <v>318</v>
      </c>
    </row>
    <row r="155" spans="2:9" ht="22.5" x14ac:dyDescent="0.25">
      <c r="B155" s="19" t="s">
        <v>319</v>
      </c>
      <c r="F155" s="19" t="s">
        <v>320</v>
      </c>
      <c r="G155" s="19" t="s">
        <v>321</v>
      </c>
      <c r="H155" s="19" t="s">
        <v>322</v>
      </c>
      <c r="I155" s="19" t="s">
        <v>323</v>
      </c>
    </row>
    <row r="156" spans="2:9" s="17" customFormat="1" ht="8.25" x14ac:dyDescent="0.25">
      <c r="D156" s="18"/>
    </row>
    <row r="157" spans="2:9" s="17" customFormat="1" ht="8.25" x14ac:dyDescent="0.25">
      <c r="D157" s="18"/>
    </row>
    <row r="158" spans="2:9" s="17" customFormat="1" ht="8.25" x14ac:dyDescent="0.25">
      <c r="D158" s="18"/>
    </row>
    <row r="159" spans="2:9" s="17" customFormat="1" ht="8.25" x14ac:dyDescent="0.25">
      <c r="D159" s="18"/>
    </row>
    <row r="160" spans="2:9" s="17" customFormat="1" ht="8.25" x14ac:dyDescent="0.25">
      <c r="D160" s="18"/>
    </row>
    <row r="161" spans="4:4" s="17" customFormat="1" ht="8.25" x14ac:dyDescent="0.25">
      <c r="D161" s="18"/>
    </row>
    <row r="162" spans="4:4" s="17" customFormat="1" ht="8.25" x14ac:dyDescent="0.25">
      <c r="D162" s="18"/>
    </row>
    <row r="163" spans="4:4" s="17" customFormat="1" ht="8.25" x14ac:dyDescent="0.25">
      <c r="D163" s="18"/>
    </row>
    <row r="164" spans="4:4" s="17" customFormat="1" ht="8.25" x14ac:dyDescent="0.25">
      <c r="D164" s="18"/>
    </row>
    <row r="165" spans="4:4" s="17" customFormat="1" ht="8.25" x14ac:dyDescent="0.25">
      <c r="D165" s="18"/>
    </row>
    <row r="166" spans="4:4" s="17" customFormat="1" ht="8.25" x14ac:dyDescent="0.25">
      <c r="D166" s="18"/>
    </row>
    <row r="167" spans="4:4" s="17" customFormat="1" ht="8.25" x14ac:dyDescent="0.25">
      <c r="D167" s="18"/>
    </row>
    <row r="168" spans="4:4" s="17" customFormat="1" ht="8.25" x14ac:dyDescent="0.25">
      <c r="D168" s="18"/>
    </row>
    <row r="169" spans="4:4" s="17" customFormat="1" ht="8.25" x14ac:dyDescent="0.25">
      <c r="D169" s="18"/>
    </row>
    <row r="170" spans="4:4" s="17" customFormat="1" ht="8.25" x14ac:dyDescent="0.25">
      <c r="D170" s="18"/>
    </row>
    <row r="171" spans="4:4" s="17" customFormat="1" ht="8.25" x14ac:dyDescent="0.25">
      <c r="D171" s="18"/>
    </row>
    <row r="172" spans="4:4" s="17" customFormat="1" ht="8.25" x14ac:dyDescent="0.25">
      <c r="D172" s="18"/>
    </row>
    <row r="173" spans="4:4" s="17" customFormat="1" ht="8.25" x14ac:dyDescent="0.25">
      <c r="D173" s="18"/>
    </row>
    <row r="174" spans="4:4" s="17" customFormat="1" ht="8.25" x14ac:dyDescent="0.25">
      <c r="D174" s="18"/>
    </row>
    <row r="175" spans="4:4" s="17" customFormat="1" ht="8.25" x14ac:dyDescent="0.25">
      <c r="D175" s="18"/>
    </row>
    <row r="176" spans="4:4" s="17" customFormat="1" ht="8.25" x14ac:dyDescent="0.25">
      <c r="D176" s="18"/>
    </row>
    <row r="177" spans="4:4" s="17" customFormat="1" ht="8.25" x14ac:dyDescent="0.25">
      <c r="D177" s="18"/>
    </row>
    <row r="178" spans="4:4" s="17" customFormat="1" ht="8.25" x14ac:dyDescent="0.25">
      <c r="D178" s="18"/>
    </row>
    <row r="179" spans="4:4" s="17" customFormat="1" ht="8.25" x14ac:dyDescent="0.25">
      <c r="D179" s="18"/>
    </row>
    <row r="180" spans="4:4" s="17" customFormat="1" ht="8.25" x14ac:dyDescent="0.25">
      <c r="D180" s="18"/>
    </row>
    <row r="181" spans="4:4" s="17" customFormat="1" ht="8.25" x14ac:dyDescent="0.25">
      <c r="D181" s="18"/>
    </row>
    <row r="182" spans="4:4" s="17" customFormat="1" ht="8.25" x14ac:dyDescent="0.25">
      <c r="D182" s="18"/>
    </row>
    <row r="183" spans="4:4" s="17" customFormat="1" ht="8.25" x14ac:dyDescent="0.25">
      <c r="D183" s="18"/>
    </row>
    <row r="184" spans="4:4" s="17" customFormat="1" ht="8.25" x14ac:dyDescent="0.25">
      <c r="D184" s="18"/>
    </row>
    <row r="185" spans="4:4" s="17" customFormat="1" ht="8.25" x14ac:dyDescent="0.25">
      <c r="D185" s="18"/>
    </row>
    <row r="186" spans="4:4" s="17" customFormat="1" ht="8.25" x14ac:dyDescent="0.25">
      <c r="D186" s="18"/>
    </row>
    <row r="187" spans="4:4" s="17" customFormat="1" ht="8.25" x14ac:dyDescent="0.25">
      <c r="D187" s="18"/>
    </row>
    <row r="188" spans="4:4" s="17" customFormat="1" ht="8.25" x14ac:dyDescent="0.25">
      <c r="D188" s="18"/>
    </row>
    <row r="189" spans="4:4" s="17" customFormat="1" ht="8.25" x14ac:dyDescent="0.25">
      <c r="D189" s="18"/>
    </row>
    <row r="190" spans="4:4" s="17" customFormat="1" ht="8.25" x14ac:dyDescent="0.25">
      <c r="D190" s="18"/>
    </row>
    <row r="191" spans="4:4" s="17" customFormat="1" ht="8.25" x14ac:dyDescent="0.25">
      <c r="D191" s="18"/>
    </row>
    <row r="192" spans="4:4" ht="11.25" x14ac:dyDescent="0.25"/>
    <row r="193" ht="11.25" x14ac:dyDescent="0.25"/>
    <row r="194" ht="11.25" x14ac:dyDescent="0.25"/>
    <row r="195" ht="11.25" x14ac:dyDescent="0.25"/>
    <row r="196" ht="11.25" x14ac:dyDescent="0.25"/>
    <row r="197" ht="11.25" x14ac:dyDescent="0.25"/>
    <row r="198" ht="11.25" x14ac:dyDescent="0.25"/>
    <row r="199" ht="11.25" x14ac:dyDescent="0.25"/>
    <row r="200" ht="11.25" x14ac:dyDescent="0.25"/>
    <row r="201" ht="11.25" x14ac:dyDescent="0.25"/>
    <row r="202" ht="11.25" x14ac:dyDescent="0.25"/>
    <row r="203" ht="11.25" x14ac:dyDescent="0.25"/>
    <row r="204" ht="11.25" x14ac:dyDescent="0.25"/>
    <row r="205" ht="11.25" x14ac:dyDescent="0.25"/>
    <row r="206" ht="11.25" x14ac:dyDescent="0.25"/>
    <row r="207" ht="11.25" x14ac:dyDescent="0.25"/>
    <row r="208" ht="11.25" x14ac:dyDescent="0.25"/>
    <row r="209" ht="11.25" x14ac:dyDescent="0.25"/>
    <row r="210" ht="11.25" x14ac:dyDescent="0.25"/>
    <row r="211" ht="11.25" x14ac:dyDescent="0.25"/>
    <row r="212" ht="11.25" x14ac:dyDescent="0.25"/>
    <row r="213" ht="11.25" x14ac:dyDescent="0.25"/>
    <row r="214" ht="11.25" x14ac:dyDescent="0.25"/>
    <row r="215" ht="11.25" x14ac:dyDescent="0.25"/>
    <row r="216" ht="11.25" x14ac:dyDescent="0.25"/>
    <row r="217" ht="11.25" x14ac:dyDescent="0.25"/>
    <row r="218" ht="11.25" x14ac:dyDescent="0.25"/>
    <row r="219" ht="11.25" x14ac:dyDescent="0.25"/>
    <row r="220" ht="11.25" x14ac:dyDescent="0.25"/>
    <row r="221" ht="11.25" x14ac:dyDescent="0.25"/>
    <row r="222" ht="11.25" x14ac:dyDescent="0.25"/>
    <row r="223" ht="11.25" x14ac:dyDescent="0.25"/>
    <row r="224" ht="11.25" x14ac:dyDescent="0.25"/>
    <row r="225" ht="11.25" x14ac:dyDescent="0.25"/>
    <row r="226" ht="11.25" x14ac:dyDescent="0.25"/>
    <row r="227" ht="11.25" x14ac:dyDescent="0.25"/>
    <row r="228" ht="11.25" x14ac:dyDescent="0.25"/>
    <row r="229" ht="11.25" x14ac:dyDescent="0.25"/>
    <row r="230" ht="11.25" x14ac:dyDescent="0.25"/>
    <row r="231" ht="11.25" x14ac:dyDescent="0.25"/>
    <row r="232" ht="11.25" x14ac:dyDescent="0.25"/>
    <row r="233" ht="11.25" x14ac:dyDescent="0.25"/>
    <row r="234" ht="11.25" x14ac:dyDescent="0.25"/>
    <row r="235" ht="11.25" x14ac:dyDescent="0.25"/>
    <row r="236" ht="11.25" x14ac:dyDescent="0.25"/>
    <row r="237" ht="11.25" x14ac:dyDescent="0.25"/>
    <row r="238" ht="11.25" x14ac:dyDescent="0.25"/>
    <row r="239" ht="11.25" x14ac:dyDescent="0.25"/>
    <row r="240" ht="11.25" x14ac:dyDescent="0.25"/>
    <row r="241" ht="11.25" x14ac:dyDescent="0.25"/>
    <row r="242" ht="11.25" x14ac:dyDescent="0.25"/>
    <row r="243" ht="11.25" x14ac:dyDescent="0.25"/>
    <row r="244" ht="11.25" x14ac:dyDescent="0.25"/>
    <row r="245" ht="11.25" x14ac:dyDescent="0.25"/>
    <row r="246" ht="11.25" x14ac:dyDescent="0.25"/>
    <row r="247" ht="11.25" x14ac:dyDescent="0.25"/>
    <row r="248" ht="11.25" x14ac:dyDescent="0.25"/>
    <row r="249" ht="11.25" x14ac:dyDescent="0.25"/>
    <row r="250" ht="11.25" x14ac:dyDescent="0.25"/>
    <row r="251" ht="11.25" x14ac:dyDescent="0.25"/>
    <row r="252" ht="11.25" x14ac:dyDescent="0.25"/>
    <row r="253" ht="11.25" x14ac:dyDescent="0.25"/>
    <row r="254" ht="11.25" x14ac:dyDescent="0.25"/>
    <row r="255" ht="11.25" x14ac:dyDescent="0.25"/>
    <row r="256" ht="11.25" x14ac:dyDescent="0.25"/>
    <row r="257" ht="11.25" x14ac:dyDescent="0.25"/>
    <row r="258" ht="11.25" x14ac:dyDescent="0.25"/>
    <row r="259" ht="11.25" x14ac:dyDescent="0.25"/>
    <row r="260" ht="11.25" x14ac:dyDescent="0.25"/>
    <row r="261" ht="11.25" x14ac:dyDescent="0.25"/>
    <row r="262" ht="11.25" x14ac:dyDescent="0.25"/>
    <row r="263" ht="11.25" x14ac:dyDescent="0.25"/>
    <row r="264" ht="11.25" x14ac:dyDescent="0.25"/>
    <row r="265" ht="11.25" x14ac:dyDescent="0.25"/>
    <row r="266" ht="11.25" x14ac:dyDescent="0.25"/>
    <row r="267" ht="11.25" x14ac:dyDescent="0.25"/>
    <row r="268" ht="11.25" x14ac:dyDescent="0.25"/>
    <row r="269" ht="11.25" x14ac:dyDescent="0.25"/>
    <row r="270" ht="11.25" x14ac:dyDescent="0.25"/>
    <row r="271" ht="11.25" x14ac:dyDescent="0.25"/>
    <row r="272" ht="11.25" x14ac:dyDescent="0.25"/>
    <row r="273" ht="11.25" x14ac:dyDescent="0.25"/>
    <row r="274" ht="11.25" x14ac:dyDescent="0.25"/>
    <row r="275" ht="11.25" x14ac:dyDescent="0.25"/>
    <row r="276" ht="11.25" x14ac:dyDescent="0.25"/>
    <row r="277" ht="11.25" x14ac:dyDescent="0.25"/>
    <row r="278" ht="11.25" x14ac:dyDescent="0.25"/>
    <row r="279" ht="11.25" x14ac:dyDescent="0.25"/>
    <row r="280" ht="11.25" x14ac:dyDescent="0.25"/>
    <row r="281" ht="11.25" x14ac:dyDescent="0.25"/>
    <row r="282" ht="11.25" x14ac:dyDescent="0.25"/>
    <row r="283" ht="11.25" x14ac:dyDescent="0.25"/>
    <row r="284" ht="11.25" x14ac:dyDescent="0.25"/>
    <row r="285" ht="11.25" x14ac:dyDescent="0.25"/>
    <row r="286" ht="11.25" x14ac:dyDescent="0.25"/>
    <row r="287" ht="11.25" x14ac:dyDescent="0.25"/>
    <row r="288" ht="11.25" x14ac:dyDescent="0.25"/>
    <row r="289" ht="11.25" x14ac:dyDescent="0.25"/>
    <row r="290" ht="11.25" x14ac:dyDescent="0.25"/>
    <row r="291" ht="11.25" x14ac:dyDescent="0.25"/>
    <row r="292" ht="11.25" x14ac:dyDescent="0.25"/>
    <row r="293" ht="11.25" x14ac:dyDescent="0.25"/>
  </sheetData>
  <autoFilter ref="A3:M137" xr:uid="{00000000-0009-0000-0000-000000000000}">
    <sortState ref="A4:M137">
      <sortCondition ref="B3:B137"/>
    </sortState>
  </autoFilter>
  <mergeCells count="3">
    <mergeCell ref="A2:M2"/>
    <mergeCell ref="A1:M1"/>
    <mergeCell ref="B140:I140"/>
  </mergeCells>
  <pageMargins left="0.70866141732283472" right="0.70866141732283472" top="0.74803149606299213" bottom="0.74803149606299213" header="0.31496062992125984" footer="0.31496062992125984"/>
  <pageSetup paperSize="3"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Consolidado 2023</vt:lpstr>
      <vt:lpstr>'Consolidado 2023'!Área_de_impresión</vt:lpstr>
      <vt:lpstr>'Consolidado 2023'!Títulos_a_imprimir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Lina Maria Jaramillo Echeverry</dc:creator>
  <cp:keywords/>
  <dc:description/>
  <cp:lastModifiedBy>soporte</cp:lastModifiedBy>
  <cp:revision/>
  <dcterms:created xsi:type="dcterms:W3CDTF">2019-04-26T16:04:47Z</dcterms:created>
  <dcterms:modified xsi:type="dcterms:W3CDTF">2023-07-10T23:30:32Z</dcterms:modified>
  <cp:category/>
  <cp:contentStatus/>
</cp:coreProperties>
</file>