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"/>
    </mc:Choice>
  </mc:AlternateContent>
  <xr:revisionPtr revIDLastSave="1195" documentId="8_{2D46A80D-E4AD-4987-A1A8-A1E118BD9D8B}" xr6:coauthVersionLast="47" xr6:coauthVersionMax="47" xr10:uidLastSave="{4FD41290-B92E-484D-BFD9-5AE41394872A}"/>
  <bookViews>
    <workbookView xWindow="-120" yWindow="-120" windowWidth="29040" windowHeight="15720" activeTab="3" xr2:uid="{EAAE0314-1049-4B87-82AB-66D20EF0ED7D}"/>
  </bookViews>
  <sheets>
    <sheet name="MAIN" sheetId="1" r:id="rId1"/>
    <sheet name="EV" sheetId="2" r:id="rId2"/>
    <sheet name="IS - Q" sheetId="5" r:id="rId3"/>
    <sheet name="IS - Y" sheetId="4" r:id="rId4"/>
    <sheet name="BS - Q" sheetId="3" r:id="rId5"/>
    <sheet name="BS - 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M15" i="4"/>
  <c r="M14" i="4"/>
  <c r="M11" i="4"/>
  <c r="M10" i="4"/>
  <c r="M9" i="4"/>
  <c r="M12" i="4" s="1"/>
  <c r="M8" i="4"/>
  <c r="M7" i="4"/>
  <c r="M6" i="4"/>
  <c r="M4" i="4"/>
  <c r="M5" i="4" s="1"/>
  <c r="M3" i="4"/>
  <c r="J23" i="4"/>
  <c r="D39" i="4"/>
  <c r="E39" i="4"/>
  <c r="F39" i="4"/>
  <c r="G39" i="4"/>
  <c r="H39" i="4"/>
  <c r="I39" i="4"/>
  <c r="J39" i="4"/>
  <c r="K39" i="4"/>
  <c r="L39" i="4"/>
  <c r="M17" i="4"/>
  <c r="M24" i="4"/>
  <c r="M26" i="4"/>
  <c r="M27" i="4"/>
  <c r="M28" i="4"/>
  <c r="M32" i="4"/>
  <c r="M34" i="4"/>
  <c r="M35" i="4"/>
  <c r="M36" i="4"/>
  <c r="D24" i="4"/>
  <c r="E24" i="4"/>
  <c r="F24" i="4"/>
  <c r="G24" i="4"/>
  <c r="H24" i="4"/>
  <c r="I24" i="4"/>
  <c r="J24" i="4"/>
  <c r="K24" i="4"/>
  <c r="L24" i="4"/>
  <c r="E25" i="4"/>
  <c r="F25" i="4"/>
  <c r="G25" i="4"/>
  <c r="H25" i="4"/>
  <c r="I25" i="4"/>
  <c r="J25" i="4"/>
  <c r="K25" i="4"/>
  <c r="L25" i="4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32" i="4"/>
  <c r="E32" i="4"/>
  <c r="F32" i="4"/>
  <c r="G32" i="4"/>
  <c r="H32" i="4"/>
  <c r="I32" i="4"/>
  <c r="J32" i="4"/>
  <c r="K32" i="4"/>
  <c r="L32" i="4"/>
  <c r="E33" i="4"/>
  <c r="F33" i="4"/>
  <c r="G33" i="4"/>
  <c r="H33" i="4"/>
  <c r="I33" i="4"/>
  <c r="J33" i="4"/>
  <c r="K33" i="4"/>
  <c r="L33" i="4"/>
  <c r="D34" i="4"/>
  <c r="E34" i="4"/>
  <c r="F34" i="4"/>
  <c r="G34" i="4"/>
  <c r="H34" i="4"/>
  <c r="I34" i="4"/>
  <c r="J34" i="4"/>
  <c r="K34" i="4"/>
  <c r="L34" i="4"/>
  <c r="D35" i="4"/>
  <c r="E35" i="4"/>
  <c r="F35" i="4"/>
  <c r="G35" i="4"/>
  <c r="H35" i="4"/>
  <c r="I35" i="4"/>
  <c r="J35" i="4"/>
  <c r="K35" i="4"/>
  <c r="L35" i="4"/>
  <c r="D36" i="4"/>
  <c r="E36" i="4"/>
  <c r="F36" i="4"/>
  <c r="G36" i="4"/>
  <c r="H36" i="4"/>
  <c r="I36" i="4"/>
  <c r="J36" i="4"/>
  <c r="K36" i="4"/>
  <c r="L36" i="4"/>
  <c r="E37" i="4"/>
  <c r="F37" i="4"/>
  <c r="G37" i="4"/>
  <c r="H37" i="4"/>
  <c r="I37" i="4"/>
  <c r="J37" i="4"/>
  <c r="K37" i="4"/>
  <c r="L37" i="4"/>
  <c r="E23" i="4"/>
  <c r="F23" i="4"/>
  <c r="G23" i="4"/>
  <c r="H23" i="4"/>
  <c r="I23" i="4"/>
  <c r="K23" i="4"/>
  <c r="L23" i="4"/>
  <c r="D23" i="4"/>
  <c r="M23" i="4" s="1"/>
  <c r="M2" i="4"/>
  <c r="D12" i="4"/>
  <c r="E12" i="4"/>
  <c r="F12" i="4"/>
  <c r="G12" i="4"/>
  <c r="H12" i="4"/>
  <c r="I12" i="4"/>
  <c r="I13" i="4" s="1"/>
  <c r="I17" i="4" s="1"/>
  <c r="J12" i="4"/>
  <c r="K12" i="4"/>
  <c r="L12" i="4"/>
  <c r="C12" i="4"/>
  <c r="D12" i="5"/>
  <c r="E12" i="5"/>
  <c r="G12" i="5"/>
  <c r="H12" i="5"/>
  <c r="I12" i="5"/>
  <c r="K12" i="5"/>
  <c r="L12" i="5"/>
  <c r="M12" i="5"/>
  <c r="O12" i="5"/>
  <c r="P12" i="5"/>
  <c r="Q12" i="5"/>
  <c r="S12" i="5"/>
  <c r="T12" i="5"/>
  <c r="U12" i="5"/>
  <c r="W12" i="5"/>
  <c r="X12" i="5"/>
  <c r="Y12" i="5"/>
  <c r="AA12" i="5"/>
  <c r="AB12" i="5"/>
  <c r="AC12" i="5"/>
  <c r="AE12" i="5"/>
  <c r="AF12" i="5"/>
  <c r="AG12" i="5"/>
  <c r="AI12" i="5"/>
  <c r="AJ12" i="5"/>
  <c r="AK12" i="5"/>
  <c r="AM12" i="5"/>
  <c r="AN12" i="5"/>
  <c r="AO12" i="5"/>
  <c r="AQ12" i="5"/>
  <c r="AR12" i="5"/>
  <c r="AS12" i="5"/>
  <c r="AS13" i="5" s="1"/>
  <c r="AS17" i="5" s="1"/>
  <c r="AT12" i="5"/>
  <c r="C12" i="5"/>
  <c r="AP16" i="5"/>
  <c r="AP15" i="5"/>
  <c r="AP14" i="5"/>
  <c r="AP10" i="5"/>
  <c r="AP9" i="5"/>
  <c r="AP8" i="5"/>
  <c r="AP7" i="5"/>
  <c r="AP6" i="5"/>
  <c r="AP4" i="5"/>
  <c r="AP3" i="5"/>
  <c r="AL16" i="5"/>
  <c r="AL15" i="5"/>
  <c r="AL14" i="5"/>
  <c r="AL10" i="5"/>
  <c r="AL9" i="5"/>
  <c r="AL8" i="5"/>
  <c r="AL7" i="5"/>
  <c r="AL6" i="5"/>
  <c r="AL4" i="5"/>
  <c r="AL3" i="5"/>
  <c r="AH16" i="5"/>
  <c r="AH15" i="5"/>
  <c r="AH14" i="5"/>
  <c r="AH10" i="5"/>
  <c r="AH9" i="5"/>
  <c r="AH8" i="5"/>
  <c r="AH7" i="5"/>
  <c r="AH6" i="5"/>
  <c r="AH4" i="5"/>
  <c r="AH3" i="5"/>
  <c r="AD16" i="5"/>
  <c r="AD15" i="5"/>
  <c r="AD14" i="5"/>
  <c r="AD10" i="5"/>
  <c r="AD9" i="5"/>
  <c r="AD8" i="5"/>
  <c r="AD7" i="5"/>
  <c r="AD6" i="5"/>
  <c r="AD4" i="5"/>
  <c r="AD3" i="5"/>
  <c r="Z16" i="5"/>
  <c r="Z15" i="5"/>
  <c r="Z14" i="5"/>
  <c r="Z10" i="5"/>
  <c r="Z9" i="5"/>
  <c r="Z8" i="5"/>
  <c r="Z7" i="5"/>
  <c r="Z6" i="5"/>
  <c r="Z4" i="5"/>
  <c r="Z3" i="5"/>
  <c r="V16" i="5"/>
  <c r="V15" i="5"/>
  <c r="V14" i="5"/>
  <c r="V10" i="5"/>
  <c r="V9" i="5"/>
  <c r="V8" i="5"/>
  <c r="V7" i="5"/>
  <c r="V6" i="5"/>
  <c r="V12" i="5" s="1"/>
  <c r="V4" i="5"/>
  <c r="V3" i="5"/>
  <c r="R16" i="5"/>
  <c r="R15" i="5"/>
  <c r="R14" i="5"/>
  <c r="R10" i="5"/>
  <c r="R9" i="5"/>
  <c r="R8" i="5"/>
  <c r="R7" i="5"/>
  <c r="R6" i="5"/>
  <c r="R4" i="5"/>
  <c r="R3" i="5"/>
  <c r="N16" i="5"/>
  <c r="N15" i="5"/>
  <c r="N14" i="5"/>
  <c r="N10" i="5"/>
  <c r="N9" i="5"/>
  <c r="N8" i="5"/>
  <c r="N7" i="5"/>
  <c r="N6" i="5"/>
  <c r="N4" i="5"/>
  <c r="N3" i="5"/>
  <c r="O5" i="5"/>
  <c r="O13" i="5" s="1"/>
  <c r="O17" i="5" s="1"/>
  <c r="L5" i="5"/>
  <c r="J16" i="5"/>
  <c r="J15" i="5"/>
  <c r="J14" i="5"/>
  <c r="J10" i="5"/>
  <c r="J9" i="5"/>
  <c r="J8" i="5"/>
  <c r="J7" i="5"/>
  <c r="J6" i="5"/>
  <c r="J12" i="5" s="1"/>
  <c r="J4" i="5"/>
  <c r="J3" i="5"/>
  <c r="F16" i="5"/>
  <c r="F15" i="5"/>
  <c r="F14" i="5"/>
  <c r="F10" i="5"/>
  <c r="F9" i="5"/>
  <c r="F8" i="5"/>
  <c r="F7" i="5"/>
  <c r="F6" i="5"/>
  <c r="F4" i="5"/>
  <c r="F3" i="5"/>
  <c r="D5" i="5"/>
  <c r="E5" i="5"/>
  <c r="G5" i="5"/>
  <c r="H5" i="5"/>
  <c r="I5" i="5"/>
  <c r="K5" i="5"/>
  <c r="M5" i="5"/>
  <c r="P5" i="5"/>
  <c r="Q5" i="5"/>
  <c r="S5" i="5"/>
  <c r="T5" i="5"/>
  <c r="U5" i="5"/>
  <c r="W5" i="5"/>
  <c r="X5" i="5"/>
  <c r="Y5" i="5"/>
  <c r="AA5" i="5"/>
  <c r="AB5" i="5"/>
  <c r="AC5" i="5"/>
  <c r="AE5" i="5"/>
  <c r="AF5" i="5"/>
  <c r="AG5" i="5"/>
  <c r="AI5" i="5"/>
  <c r="AJ5" i="5"/>
  <c r="AK5" i="5"/>
  <c r="AM5" i="5"/>
  <c r="AN5" i="5"/>
  <c r="AO5" i="5"/>
  <c r="AQ5" i="5"/>
  <c r="AR5" i="5"/>
  <c r="AS5" i="5"/>
  <c r="AT5" i="5"/>
  <c r="C5" i="5"/>
  <c r="AF2" i="5"/>
  <c r="AG2" i="5" s="1"/>
  <c r="AH2" i="5" s="1"/>
  <c r="AK2" i="5"/>
  <c r="AL2" i="5" s="1"/>
  <c r="AJ2" i="5"/>
  <c r="AN2" i="5"/>
  <c r="AO2" i="5" s="1"/>
  <c r="AP2" i="5" s="1"/>
  <c r="AR2" i="5"/>
  <c r="AS2" i="5" s="1"/>
  <c r="AT2" i="5" s="1"/>
  <c r="AB2" i="5"/>
  <c r="AC2" i="5" s="1"/>
  <c r="AD2" i="5" s="1"/>
  <c r="X2" i="5"/>
  <c r="Y2" i="5" s="1"/>
  <c r="Z2" i="5" s="1"/>
  <c r="T2" i="5"/>
  <c r="U2" i="5" s="1"/>
  <c r="V2" i="5" s="1"/>
  <c r="P2" i="5"/>
  <c r="Q2" i="5" s="1"/>
  <c r="R2" i="5" s="1"/>
  <c r="L2" i="5"/>
  <c r="M2" i="5" s="1"/>
  <c r="N2" i="5" s="1"/>
  <c r="H2" i="5"/>
  <c r="I2" i="5" s="1"/>
  <c r="J2" i="5" s="1"/>
  <c r="G1" i="5"/>
  <c r="K1" i="5" s="1"/>
  <c r="O1" i="5" s="1"/>
  <c r="S1" i="5" s="1"/>
  <c r="W1" i="5" s="1"/>
  <c r="AA1" i="5" s="1"/>
  <c r="AE1" i="5" s="1"/>
  <c r="AI1" i="5" s="1"/>
  <c r="AM1" i="5" s="1"/>
  <c r="AQ1" i="5" s="1"/>
  <c r="D2" i="5"/>
  <c r="E2" i="5" s="1"/>
  <c r="F2" i="5" s="1"/>
  <c r="E13" i="4"/>
  <c r="E17" i="4" s="1"/>
  <c r="G13" i="4"/>
  <c r="G17" i="4" s="1"/>
  <c r="J13" i="4"/>
  <c r="J17" i="4" s="1"/>
  <c r="L13" i="4"/>
  <c r="L17" i="4" s="1"/>
  <c r="D5" i="4"/>
  <c r="D13" i="4" s="1"/>
  <c r="D17" i="4" s="1"/>
  <c r="E5" i="4"/>
  <c r="F5" i="4"/>
  <c r="G5" i="4"/>
  <c r="H5" i="4"/>
  <c r="I5" i="4"/>
  <c r="J5" i="4"/>
  <c r="K5" i="4"/>
  <c r="L5" i="4"/>
  <c r="C5" i="4"/>
  <c r="D25" i="4" s="1"/>
  <c r="M25" i="4" s="1"/>
  <c r="D2" i="4"/>
  <c r="E2" i="4" s="1"/>
  <c r="F2" i="4" s="1"/>
  <c r="G2" i="4" s="1"/>
  <c r="H2" i="4" s="1"/>
  <c r="I2" i="4" s="1"/>
  <c r="J2" i="4" s="1"/>
  <c r="K2" i="4" s="1"/>
  <c r="L2" i="4" s="1"/>
  <c r="AP12" i="5" l="1"/>
  <c r="AP5" i="5"/>
  <c r="AD12" i="5"/>
  <c r="Z12" i="5"/>
  <c r="U25" i="4"/>
  <c r="F12" i="5"/>
  <c r="R12" i="5"/>
  <c r="R13" i="5" s="1"/>
  <c r="R17" i="5" s="1"/>
  <c r="AL12" i="5"/>
  <c r="N12" i="5"/>
  <c r="V5" i="5"/>
  <c r="V13" i="5" s="1"/>
  <c r="V17" i="5" s="1"/>
  <c r="AH12" i="5"/>
  <c r="M13" i="4"/>
  <c r="H13" i="4"/>
  <c r="H17" i="4" s="1"/>
  <c r="K13" i="4"/>
  <c r="K17" i="4" s="1"/>
  <c r="AT13" i="5"/>
  <c r="AT17" i="5" s="1"/>
  <c r="AH5" i="5"/>
  <c r="AH13" i="5" s="1"/>
  <c r="AH17" i="5" s="1"/>
  <c r="E13" i="5"/>
  <c r="E17" i="5" s="1"/>
  <c r="W13" i="5"/>
  <c r="W17" i="5" s="1"/>
  <c r="AD5" i="5"/>
  <c r="AD13" i="5" s="1"/>
  <c r="AD17" i="5" s="1"/>
  <c r="R5" i="5"/>
  <c r="AP13" i="5"/>
  <c r="AP17" i="5" s="1"/>
  <c r="AL5" i="5"/>
  <c r="AO13" i="5"/>
  <c r="AO17" i="5" s="1"/>
  <c r="AK13" i="5"/>
  <c r="AK17" i="5" s="1"/>
  <c r="AN13" i="5"/>
  <c r="AN17" i="5" s="1"/>
  <c r="AM13" i="5"/>
  <c r="AM17" i="5" s="1"/>
  <c r="AQ13" i="5"/>
  <c r="AQ17" i="5" s="1"/>
  <c r="AG13" i="5"/>
  <c r="AG17" i="5" s="1"/>
  <c r="AC13" i="5"/>
  <c r="AC17" i="5" s="1"/>
  <c r="AE13" i="5"/>
  <c r="AE17" i="5" s="1"/>
  <c r="AA13" i="5"/>
  <c r="AA17" i="5" s="1"/>
  <c r="Z5" i="5"/>
  <c r="Y13" i="5"/>
  <c r="Y17" i="5" s="1"/>
  <c r="U13" i="5"/>
  <c r="U17" i="5" s="1"/>
  <c r="X13" i="5"/>
  <c r="X17" i="5" s="1"/>
  <c r="N5" i="5"/>
  <c r="Q13" i="5"/>
  <c r="Q17" i="5" s="1"/>
  <c r="M13" i="5"/>
  <c r="M17" i="5" s="1"/>
  <c r="L13" i="5"/>
  <c r="L17" i="5" s="1"/>
  <c r="AR13" i="5"/>
  <c r="AR17" i="5" s="1"/>
  <c r="AB13" i="5"/>
  <c r="AB17" i="5" s="1"/>
  <c r="AJ13" i="5"/>
  <c r="AJ17" i="5" s="1"/>
  <c r="T13" i="5"/>
  <c r="T17" i="5" s="1"/>
  <c r="AI13" i="5"/>
  <c r="AI17" i="5" s="1"/>
  <c r="S13" i="5"/>
  <c r="S17" i="5" s="1"/>
  <c r="AF13" i="5"/>
  <c r="AF17" i="5" s="1"/>
  <c r="P13" i="5"/>
  <c r="P17" i="5" s="1"/>
  <c r="K13" i="5"/>
  <c r="K17" i="5" s="1"/>
  <c r="J5" i="5"/>
  <c r="F5" i="5"/>
  <c r="G13" i="5"/>
  <c r="G17" i="5" s="1"/>
  <c r="C13" i="5"/>
  <c r="C17" i="5" s="1"/>
  <c r="H13" i="5"/>
  <c r="H17" i="5" s="1"/>
  <c r="D13" i="5"/>
  <c r="D17" i="5" s="1"/>
  <c r="I13" i="5"/>
  <c r="I17" i="5" s="1"/>
  <c r="F13" i="4"/>
  <c r="F17" i="4" s="1"/>
  <c r="C13" i="4"/>
  <c r="C17" i="4" l="1"/>
  <c r="D33" i="4"/>
  <c r="M33" i="4" s="1"/>
  <c r="U26" i="4"/>
  <c r="AL13" i="5"/>
  <c r="AL17" i="5" s="1"/>
  <c r="Z13" i="5"/>
  <c r="Z17" i="5" s="1"/>
  <c r="N13" i="5"/>
  <c r="N17" i="5" s="1"/>
  <c r="F13" i="5"/>
  <c r="F17" i="5" s="1"/>
  <c r="J13" i="5"/>
  <c r="J17" i="5" s="1"/>
  <c r="C39" i="4" l="1"/>
  <c r="D37" i="4"/>
  <c r="M37" i="4" s="1"/>
  <c r="E7" i="2"/>
  <c r="E10" i="2" s="1"/>
</calcChain>
</file>

<file path=xl/sharedStrings.xml><?xml version="1.0" encoding="utf-8"?>
<sst xmlns="http://schemas.openxmlformats.org/spreadsheetml/2006/main" count="97" uniqueCount="44">
  <si>
    <t>MAIN</t>
  </si>
  <si>
    <t>ENTERPRISE</t>
  </si>
  <si>
    <t>VALUE</t>
  </si>
  <si>
    <t>INCOME</t>
  </si>
  <si>
    <t>STATEMENTS</t>
  </si>
  <si>
    <t>QUARTERS</t>
  </si>
  <si>
    <t>YEARS</t>
  </si>
  <si>
    <t>BALANCE</t>
  </si>
  <si>
    <t>SHEET</t>
  </si>
  <si>
    <t>FLOW</t>
  </si>
  <si>
    <t>CASH</t>
  </si>
  <si>
    <t>ENTERPRISE VALUE</t>
  </si>
  <si>
    <t>AS OF 12/12/2024</t>
  </si>
  <si>
    <t>PRICE</t>
  </si>
  <si>
    <t>SHARES</t>
  </si>
  <si>
    <t>MC</t>
  </si>
  <si>
    <t>DEBT</t>
  </si>
  <si>
    <t>EV</t>
  </si>
  <si>
    <t>Q424</t>
  </si>
  <si>
    <t>(IN THOUSANDS)</t>
  </si>
  <si>
    <t>NET REVENUES</t>
  </si>
  <si>
    <t>COST OF REVENUES</t>
  </si>
  <si>
    <t>GROSS PROFIT</t>
  </si>
  <si>
    <t>RESEARCH &amp; DEVELOPMENT</t>
  </si>
  <si>
    <t>SALES &amp; MARKETING</t>
  </si>
  <si>
    <t>ADMINISTRATIVE</t>
  </si>
  <si>
    <t>TOTAL OPERATING COSTS</t>
  </si>
  <si>
    <t>OPERATING INCOME</t>
  </si>
  <si>
    <t>INTEREST</t>
  </si>
  <si>
    <t>OTHER INCOME</t>
  </si>
  <si>
    <t>TAX</t>
  </si>
  <si>
    <t>NET INCOME</t>
  </si>
  <si>
    <t>FY</t>
  </si>
  <si>
    <t>RESTRUCTURING</t>
  </si>
  <si>
    <t>LIQUIDATION</t>
  </si>
  <si>
    <t>IMPAIRMENT</t>
  </si>
  <si>
    <t>GROWTH RATES</t>
  </si>
  <si>
    <t>AVG</t>
  </si>
  <si>
    <t>DCF MODEL</t>
  </si>
  <si>
    <t>MATURITY</t>
  </si>
  <si>
    <t>DISCOUNT</t>
  </si>
  <si>
    <t>NPV</t>
  </si>
  <si>
    <t>NET MARGIN</t>
  </si>
  <si>
    <r>
      <t xml:space="preserve">a thing is </t>
    </r>
    <r>
      <rPr>
        <b/>
        <sz val="11"/>
        <color theme="1"/>
        <rFont val="Calibri"/>
        <family val="2"/>
      </rPr>
      <t xml:space="preserve">worth </t>
    </r>
    <r>
      <rPr>
        <sz val="11"/>
        <color theme="1"/>
        <rFont val="Calibri"/>
        <family val="2"/>
      </rPr>
      <t>the discounted net present value of its future cashflows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</si>
</sst>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Q&quot;#"/>
    <numFmt numFmtId="165" formatCode="&quot;FY&quot;\ #"/>
    <numFmt numFmtId="166" formatCode="0.0%"/>
  </numFmts>
  <fonts count="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000FF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3" fillId="2" borderId="3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0" fillId="0" borderId="11" xfId="0" applyBorder="1"/>
    <xf numFmtId="0" fontId="0" fillId="0" borderId="8" xfId="0" applyBorder="1"/>
    <xf numFmtId="2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38" fontId="0" fillId="0" borderId="0" xfId="0" applyNumberFormat="1"/>
    <xf numFmtId="0" fontId="1" fillId="0" borderId="0" xfId="0" applyFont="1"/>
    <xf numFmtId="38" fontId="1" fillId="0" borderId="0" xfId="0" applyNumberFormat="1" applyFont="1"/>
    <xf numFmtId="38" fontId="1" fillId="0" borderId="12" xfId="0" applyNumberFormat="1" applyFont="1" applyBorder="1"/>
    <xf numFmtId="165" fontId="1" fillId="0" borderId="13" xfId="0" applyNumberFormat="1" applyFont="1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1" fillId="0" borderId="13" xfId="0" applyFon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0" fontId="1" fillId="0" borderId="15" xfId="0" applyFont="1" applyBorder="1" applyAlignment="1">
      <alignment horizontal="centerContinuous"/>
    </xf>
    <xf numFmtId="0" fontId="6" fillId="0" borderId="13" xfId="0" applyFont="1" applyBorder="1" applyAlignment="1">
      <alignment horizontal="centerContinuous"/>
    </xf>
    <xf numFmtId="0" fontId="0" fillId="0" borderId="5" xfId="0" applyBorder="1"/>
    <xf numFmtId="9" fontId="0" fillId="0" borderId="7" xfId="0" applyNumberFormat="1" applyBorder="1"/>
    <xf numFmtId="8" fontId="0" fillId="0" borderId="10" xfId="0" applyNumberFormat="1" applyBorder="1"/>
    <xf numFmtId="3" fontId="0" fillId="0" borderId="16" xfId="0" applyNumberFormat="1" applyBorder="1"/>
    <xf numFmtId="10" fontId="0" fillId="0" borderId="16" xfId="0" applyNumberFormat="1" applyBorder="1"/>
    <xf numFmtId="0" fontId="5" fillId="0" borderId="5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9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D196-BD09-4869-AD58-B61CFE06C36C}">
  <dimension ref="A1:C19"/>
  <sheetViews>
    <sheetView workbookViewId="0">
      <selection sqref="A1:XFD1048576"/>
    </sheetView>
  </sheetViews>
  <sheetFormatPr defaultRowHeight="15" x14ac:dyDescent="0.25"/>
  <cols>
    <col min="1" max="1" width="6.140625" bestFit="1" customWidth="1"/>
    <col min="3" max="3" width="12.5703125" bestFit="1" customWidth="1"/>
  </cols>
  <sheetData>
    <row r="1" spans="1:3" ht="15.75" thickBot="1" x14ac:dyDescent="0.3">
      <c r="A1" s="1" t="s">
        <v>0</v>
      </c>
    </row>
    <row r="2" spans="1:3" ht="15.75" thickBot="1" x14ac:dyDescent="0.3"/>
    <row r="3" spans="1:3" x14ac:dyDescent="0.25">
      <c r="C3" s="9" t="s">
        <v>1</v>
      </c>
    </row>
    <row r="4" spans="1:3" ht="15.75" thickBot="1" x14ac:dyDescent="0.3">
      <c r="C4" s="10" t="s">
        <v>2</v>
      </c>
    </row>
    <row r="5" spans="1:3" ht="15.75" thickBot="1" x14ac:dyDescent="0.3"/>
    <row r="6" spans="1:3" x14ac:dyDescent="0.25">
      <c r="C6" s="5" t="s">
        <v>3</v>
      </c>
    </row>
    <row r="7" spans="1:3" ht="15.75" thickBot="1" x14ac:dyDescent="0.3">
      <c r="C7" s="6" t="s">
        <v>4</v>
      </c>
    </row>
    <row r="8" spans="1:3" x14ac:dyDescent="0.25">
      <c r="C8" s="7" t="s">
        <v>5</v>
      </c>
    </row>
    <row r="9" spans="1:3" ht="15.75" thickBot="1" x14ac:dyDescent="0.3">
      <c r="C9" s="8" t="s">
        <v>6</v>
      </c>
    </row>
    <row r="10" spans="1:3" ht="15.75" thickBot="1" x14ac:dyDescent="0.3"/>
    <row r="11" spans="1:3" x14ac:dyDescent="0.25">
      <c r="C11" s="5" t="s">
        <v>7</v>
      </c>
    </row>
    <row r="12" spans="1:3" ht="15.75" thickBot="1" x14ac:dyDescent="0.3">
      <c r="C12" s="6" t="s">
        <v>8</v>
      </c>
    </row>
    <row r="13" spans="1:3" x14ac:dyDescent="0.25">
      <c r="C13" s="3" t="s">
        <v>5</v>
      </c>
    </row>
    <row r="14" spans="1:3" ht="15.75" thickBot="1" x14ac:dyDescent="0.3">
      <c r="C14" s="4" t="s">
        <v>6</v>
      </c>
    </row>
    <row r="15" spans="1:3" ht="15.75" thickBot="1" x14ac:dyDescent="0.3"/>
    <row r="16" spans="1:3" x14ac:dyDescent="0.25">
      <c r="C16" s="5" t="s">
        <v>10</v>
      </c>
    </row>
    <row r="17" spans="3:3" ht="15.75" thickBot="1" x14ac:dyDescent="0.3">
      <c r="C17" s="6" t="s">
        <v>9</v>
      </c>
    </row>
    <row r="18" spans="3:3" x14ac:dyDescent="0.25">
      <c r="C18" s="3" t="s">
        <v>5</v>
      </c>
    </row>
    <row r="19" spans="3:3" ht="15.75" thickBot="1" x14ac:dyDescent="0.3">
      <c r="C19" s="4" t="s">
        <v>6</v>
      </c>
    </row>
  </sheetData>
  <hyperlinks>
    <hyperlink ref="C3:C4" location="EV!A1" tooltip="click to travel to enterprise value page" display="ENTERPRISE" xr:uid="{D3E7D137-E385-4CA4-9CC3-8AF90A2B1B0D}"/>
    <hyperlink ref="C8" location="'IS - Q'!A1" tooltip="click to travel to quarterly income statements page" display="QUARTERS" xr:uid="{E5C32630-5580-4705-B7C0-F9C51793AF40}"/>
    <hyperlink ref="C9" location="'IS - Y'!A1" tooltip="click to travel to yearly income statements page" display="YEARS" xr:uid="{9CE1510D-F7DB-4A33-B05A-55B89C5B90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F796-79BB-4D5B-B279-52F6BCC0ADF2}">
  <dimension ref="A1:F10"/>
  <sheetViews>
    <sheetView workbookViewId="0">
      <selection activeCell="E7" sqref="E7"/>
    </sheetView>
  </sheetViews>
  <sheetFormatPr defaultRowHeight="15" x14ac:dyDescent="0.25"/>
  <cols>
    <col min="1" max="1" width="6.140625" bestFit="1" customWidth="1"/>
    <col min="3" max="3" width="7.7109375" bestFit="1" customWidth="1"/>
    <col min="4" max="4" width="3.140625" bestFit="1" customWidth="1"/>
    <col min="5" max="5" width="7.5703125" bestFit="1" customWidth="1"/>
    <col min="6" max="6" width="5.42578125" bestFit="1" customWidth="1"/>
  </cols>
  <sheetData>
    <row r="1" spans="1:6" ht="15.75" thickBot="1" x14ac:dyDescent="0.3">
      <c r="A1" s="2" t="s">
        <v>0</v>
      </c>
    </row>
    <row r="2" spans="1:6" ht="15.75" thickBot="1" x14ac:dyDescent="0.3"/>
    <row r="3" spans="1:6" x14ac:dyDescent="0.25">
      <c r="C3" s="16" t="s">
        <v>11</v>
      </c>
      <c r="D3" s="12"/>
      <c r="E3" s="12"/>
      <c r="F3" s="13"/>
    </row>
    <row r="4" spans="1:6" ht="15.75" thickBot="1" x14ac:dyDescent="0.3">
      <c r="C4" s="17" t="s">
        <v>12</v>
      </c>
      <c r="D4" s="14"/>
      <c r="E4" s="14"/>
      <c r="F4" s="15"/>
    </row>
    <row r="5" spans="1:6" ht="15.75" thickBot="1" x14ac:dyDescent="0.3">
      <c r="C5" s="11" t="s">
        <v>13</v>
      </c>
      <c r="D5" s="12"/>
      <c r="E5" s="20">
        <v>2.2400000000000002</v>
      </c>
      <c r="F5" s="23"/>
    </row>
    <row r="6" spans="1:6" x14ac:dyDescent="0.25">
      <c r="C6" s="18" t="s">
        <v>14</v>
      </c>
      <c r="D6" s="47" t="s">
        <v>19</v>
      </c>
      <c r="E6" s="21">
        <v>104307</v>
      </c>
      <c r="F6" s="24" t="s">
        <v>18</v>
      </c>
    </row>
    <row r="7" spans="1:6" x14ac:dyDescent="0.25">
      <c r="C7" s="18" t="s">
        <v>15</v>
      </c>
      <c r="D7" s="48"/>
      <c r="E7" s="21">
        <f>E5*E6</f>
        <v>233647.68000000002</v>
      </c>
      <c r="F7" s="24"/>
    </row>
    <row r="8" spans="1:6" x14ac:dyDescent="0.25">
      <c r="C8" s="18" t="s">
        <v>10</v>
      </c>
      <c r="D8" s="48"/>
      <c r="E8" s="21">
        <v>152073</v>
      </c>
      <c r="F8" s="24" t="s">
        <v>18</v>
      </c>
    </row>
    <row r="9" spans="1:6" x14ac:dyDescent="0.25">
      <c r="C9" s="18" t="s">
        <v>16</v>
      </c>
      <c r="D9" s="48"/>
      <c r="E9" s="21">
        <v>271852</v>
      </c>
      <c r="F9" s="24" t="s">
        <v>18</v>
      </c>
    </row>
    <row r="10" spans="1:6" ht="15.75" thickBot="1" x14ac:dyDescent="0.3">
      <c r="C10" s="19" t="s">
        <v>17</v>
      </c>
      <c r="D10" s="49"/>
      <c r="E10" s="22">
        <f>E7-E8+E9</f>
        <v>353426.68000000005</v>
      </c>
      <c r="F10" s="25"/>
    </row>
  </sheetData>
  <mergeCells count="1">
    <mergeCell ref="D6:D10"/>
  </mergeCells>
  <hyperlinks>
    <hyperlink ref="A1" location="MAIN!A1" tooltip="click to travel to main page" display="MAIN" xr:uid="{B8660274-D72D-4175-95EE-CF861751E6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8B77-E3FA-44AB-80DE-F465B89B239D}">
  <dimension ref="A1:AT18"/>
  <sheetViews>
    <sheetView zoomScale="75" zoomScaleNormal="75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Q3" sqref="AQ3:AS3"/>
    </sheetView>
  </sheetViews>
  <sheetFormatPr defaultRowHeight="15" x14ac:dyDescent="0.25"/>
  <cols>
    <col min="1" max="1" width="6.42578125" bestFit="1" customWidth="1"/>
    <col min="2" max="2" width="26" bestFit="1" customWidth="1"/>
    <col min="3" max="3" width="8.7109375" bestFit="1" customWidth="1"/>
    <col min="4" max="4" width="8.140625" bestFit="1" customWidth="1"/>
    <col min="5" max="5" width="8.7109375" bestFit="1" customWidth="1"/>
    <col min="6" max="6" width="8.140625" bestFit="1" customWidth="1"/>
    <col min="7" max="9" width="8.7109375" bestFit="1" customWidth="1"/>
    <col min="10" max="10" width="8.140625" bestFit="1" customWidth="1"/>
    <col min="11" max="11" width="8.7109375" bestFit="1" customWidth="1"/>
    <col min="12" max="12" width="8.140625" bestFit="1" customWidth="1"/>
    <col min="13" max="13" width="8.7109375" bestFit="1" customWidth="1"/>
    <col min="14" max="16" width="8.140625" bestFit="1" customWidth="1"/>
    <col min="17" max="17" width="8.7109375" bestFit="1" customWidth="1"/>
    <col min="18" max="20" width="8.140625" bestFit="1" customWidth="1"/>
    <col min="21" max="21" width="8.7109375" bestFit="1" customWidth="1"/>
    <col min="22" max="23" width="8.140625" bestFit="1" customWidth="1"/>
    <col min="24" max="25" width="8.7109375" bestFit="1" customWidth="1"/>
    <col min="26" max="43" width="9.28515625" bestFit="1" customWidth="1"/>
    <col min="44" max="45" width="9.85546875" bestFit="1" customWidth="1"/>
    <col min="46" max="46" width="4" bestFit="1" customWidth="1"/>
  </cols>
  <sheetData>
    <row r="1" spans="1:46" ht="15.75" thickBot="1" x14ac:dyDescent="0.3">
      <c r="A1" s="2" t="s">
        <v>0</v>
      </c>
      <c r="C1" s="30">
        <v>2014</v>
      </c>
      <c r="D1" s="31"/>
      <c r="E1" s="31"/>
      <c r="F1" s="32"/>
      <c r="G1" s="30">
        <f>C1+1</f>
        <v>2015</v>
      </c>
      <c r="H1" s="31"/>
      <c r="I1" s="31"/>
      <c r="J1" s="32"/>
      <c r="K1" s="30">
        <f>G1+1</f>
        <v>2016</v>
      </c>
      <c r="L1" s="31"/>
      <c r="M1" s="31"/>
      <c r="N1" s="32"/>
      <c r="O1" s="30">
        <f>K1+1</f>
        <v>2017</v>
      </c>
      <c r="P1" s="31"/>
      <c r="Q1" s="31"/>
      <c r="R1" s="32"/>
      <c r="S1" s="30">
        <f>O1+1</f>
        <v>2018</v>
      </c>
      <c r="T1" s="31"/>
      <c r="U1" s="31"/>
      <c r="V1" s="32"/>
      <c r="W1" s="30">
        <f>S1+1</f>
        <v>2019</v>
      </c>
      <c r="X1" s="31"/>
      <c r="Y1" s="31"/>
      <c r="Z1" s="32"/>
      <c r="AA1" s="30">
        <f>W1+1</f>
        <v>2020</v>
      </c>
      <c r="AB1" s="31"/>
      <c r="AC1" s="31"/>
      <c r="AD1" s="32"/>
      <c r="AE1" s="30">
        <f>AA1+1</f>
        <v>2021</v>
      </c>
      <c r="AF1" s="31"/>
      <c r="AG1" s="31"/>
      <c r="AH1" s="32"/>
      <c r="AI1" s="30">
        <f>AE1+1</f>
        <v>2022</v>
      </c>
      <c r="AJ1" s="31"/>
      <c r="AK1" s="31"/>
      <c r="AL1" s="32"/>
      <c r="AM1" s="30">
        <f>AI1+1</f>
        <v>2023</v>
      </c>
      <c r="AN1" s="31"/>
      <c r="AO1" s="31"/>
      <c r="AP1" s="32"/>
      <c r="AQ1" s="30">
        <f>AM1+1</f>
        <v>2024</v>
      </c>
      <c r="AR1" s="31"/>
      <c r="AS1" s="31"/>
      <c r="AT1" s="32"/>
    </row>
    <row r="2" spans="1:46" ht="15.75" thickBot="1" x14ac:dyDescent="0.3">
      <c r="C2" s="33">
        <v>1</v>
      </c>
      <c r="D2" s="34">
        <f>C2+1</f>
        <v>2</v>
      </c>
      <c r="E2" s="34">
        <f t="shared" ref="E2:F2" si="0">D2+1</f>
        <v>3</v>
      </c>
      <c r="F2" s="35">
        <f t="shared" si="0"/>
        <v>4</v>
      </c>
      <c r="G2" s="33">
        <v>1</v>
      </c>
      <c r="H2" s="34">
        <f>G2+1</f>
        <v>2</v>
      </c>
      <c r="I2" s="34">
        <f t="shared" ref="I2:J2" si="1">H2+1</f>
        <v>3</v>
      </c>
      <c r="J2" s="35">
        <f t="shared" si="1"/>
        <v>4</v>
      </c>
      <c r="K2" s="33">
        <v>1</v>
      </c>
      <c r="L2" s="34">
        <f>K2+1</f>
        <v>2</v>
      </c>
      <c r="M2" s="34">
        <f t="shared" ref="M2:N2" si="2">L2+1</f>
        <v>3</v>
      </c>
      <c r="N2" s="35">
        <f t="shared" si="2"/>
        <v>4</v>
      </c>
      <c r="O2" s="33">
        <v>1</v>
      </c>
      <c r="P2" s="34">
        <f>O2+1</f>
        <v>2</v>
      </c>
      <c r="Q2" s="34">
        <f t="shared" ref="Q2:R2" si="3">P2+1</f>
        <v>3</v>
      </c>
      <c r="R2" s="35">
        <f t="shared" si="3"/>
        <v>4</v>
      </c>
      <c r="S2" s="33">
        <v>1</v>
      </c>
      <c r="T2" s="34">
        <f>S2+1</f>
        <v>2</v>
      </c>
      <c r="U2" s="34">
        <f t="shared" ref="U2:V2" si="4">T2+1</f>
        <v>3</v>
      </c>
      <c r="V2" s="35">
        <f t="shared" si="4"/>
        <v>4</v>
      </c>
      <c r="W2" s="33">
        <v>1</v>
      </c>
      <c r="X2" s="34">
        <f>W2+1</f>
        <v>2</v>
      </c>
      <c r="Y2" s="34">
        <f t="shared" ref="Y2:Z2" si="5">X2+1</f>
        <v>3</v>
      </c>
      <c r="Z2" s="35">
        <f t="shared" si="5"/>
        <v>4</v>
      </c>
      <c r="AA2" s="33">
        <v>1</v>
      </c>
      <c r="AB2" s="34">
        <f>AA2+1</f>
        <v>2</v>
      </c>
      <c r="AC2" s="34">
        <f t="shared" ref="AC2:AD2" si="6">AB2+1</f>
        <v>3</v>
      </c>
      <c r="AD2" s="35">
        <f t="shared" si="6"/>
        <v>4</v>
      </c>
      <c r="AE2" s="33">
        <v>1</v>
      </c>
      <c r="AF2" s="34">
        <f>AE2+1</f>
        <v>2</v>
      </c>
      <c r="AG2" s="34">
        <f t="shared" ref="AG2:AH2" si="7">AF2+1</f>
        <v>3</v>
      </c>
      <c r="AH2" s="35">
        <f t="shared" si="7"/>
        <v>4</v>
      </c>
      <c r="AI2" s="33">
        <v>1</v>
      </c>
      <c r="AJ2" s="34">
        <f>AI2+1</f>
        <v>2</v>
      </c>
      <c r="AK2" s="34">
        <f t="shared" ref="AK2:AL2" si="8">AJ2+1</f>
        <v>3</v>
      </c>
      <c r="AL2" s="35">
        <f t="shared" si="8"/>
        <v>4</v>
      </c>
      <c r="AM2" s="33">
        <v>1</v>
      </c>
      <c r="AN2" s="34">
        <f>AM2+1</f>
        <v>2</v>
      </c>
      <c r="AO2" s="34">
        <f t="shared" ref="AO2:AP2" si="9">AN2+1</f>
        <v>3</v>
      </c>
      <c r="AP2" s="35">
        <f t="shared" si="9"/>
        <v>4</v>
      </c>
      <c r="AQ2" s="33">
        <v>1</v>
      </c>
      <c r="AR2" s="34">
        <f>AQ2+1</f>
        <v>2</v>
      </c>
      <c r="AS2" s="34">
        <f t="shared" ref="AS2:AT2" si="10">AR2+1</f>
        <v>3</v>
      </c>
      <c r="AT2" s="35">
        <f t="shared" si="10"/>
        <v>4</v>
      </c>
    </row>
    <row r="3" spans="1:46" x14ac:dyDescent="0.25">
      <c r="B3" t="s">
        <v>20</v>
      </c>
      <c r="C3" s="26">
        <v>74393</v>
      </c>
      <c r="D3" s="26">
        <v>64492</v>
      </c>
      <c r="E3" s="26">
        <v>81532</v>
      </c>
      <c r="F3" s="26">
        <f>'IS - Y'!C3-SUM('IS - Q'!C3:E3)</f>
        <v>84417</v>
      </c>
      <c r="G3" s="26">
        <v>84872</v>
      </c>
      <c r="H3" s="26">
        <v>67061</v>
      </c>
      <c r="I3" s="26">
        <v>81286</v>
      </c>
      <c r="J3" s="26">
        <f>'IS - Y'!D3-SUM('IS - Q'!G3:I3)</f>
        <v>68154</v>
      </c>
      <c r="K3" s="26">
        <v>66654</v>
      </c>
      <c r="L3" s="26">
        <v>53036</v>
      </c>
      <c r="M3" s="26">
        <v>71343</v>
      </c>
      <c r="N3" s="26">
        <f>'IS - Y'!E3-SUM('IS - Q'!K3:M3)</f>
        <v>63057</v>
      </c>
      <c r="O3" s="26">
        <v>62602</v>
      </c>
      <c r="P3" s="26">
        <v>56317</v>
      </c>
      <c r="Q3" s="26">
        <v>62640</v>
      </c>
      <c r="R3" s="26">
        <f>'IS - Y'!F3-SUM('IS - Q'!O3:Q3)</f>
        <v>73507</v>
      </c>
      <c r="S3" s="26">
        <v>76949</v>
      </c>
      <c r="T3" s="26">
        <v>74222</v>
      </c>
      <c r="U3" s="26">
        <v>74237</v>
      </c>
      <c r="V3" s="26">
        <f>'IS - Y'!G3-SUM('IS - Q'!S3:U3)</f>
        <v>95676</v>
      </c>
      <c r="W3" s="26">
        <v>97409</v>
      </c>
      <c r="X3" s="26">
        <v>93862</v>
      </c>
      <c r="Y3" s="26">
        <v>94151</v>
      </c>
      <c r="Z3" s="26">
        <f>'IS - Y'!H3-SUM('IS - Q'!W3:Y3)</f>
        <v>125504</v>
      </c>
      <c r="AA3" s="26">
        <v>131590</v>
      </c>
      <c r="AB3" s="26">
        <v>153009</v>
      </c>
      <c r="AC3" s="26">
        <v>154018</v>
      </c>
      <c r="AD3" s="26">
        <f>'IS - Y'!I3-SUM('IS - Q'!AA3:AC3)</f>
        <v>205721</v>
      </c>
      <c r="AE3" s="26">
        <v>198378</v>
      </c>
      <c r="AF3" s="26">
        <v>198478</v>
      </c>
      <c r="AG3" s="26">
        <v>171942</v>
      </c>
      <c r="AH3" s="26">
        <f>'IS - Y'!J3-SUM('IS - Q'!AE3:AG3)</f>
        <v>207467</v>
      </c>
      <c r="AI3" s="26">
        <v>202244</v>
      </c>
      <c r="AJ3" s="26">
        <v>194721</v>
      </c>
      <c r="AK3" s="26">
        <v>164739</v>
      </c>
      <c r="AL3" s="26">
        <f>'IS - Y'!K3-SUM('IS - Q'!AI3:AK3)</f>
        <v>205193</v>
      </c>
      <c r="AM3" s="26">
        <v>187601</v>
      </c>
      <c r="AN3" s="26">
        <v>182853</v>
      </c>
      <c r="AO3" s="26">
        <v>157854</v>
      </c>
      <c r="AP3" s="26">
        <f>'IS - Y'!L3-SUM('IS - Q'!AM3:AO3)</f>
        <v>187987</v>
      </c>
      <c r="AQ3" s="26">
        <v>174350</v>
      </c>
      <c r="AR3" s="26">
        <v>163147</v>
      </c>
      <c r="AS3" s="26">
        <v>136593</v>
      </c>
      <c r="AT3" s="26"/>
    </row>
    <row r="4" spans="1:46" x14ac:dyDescent="0.25">
      <c r="B4" t="s">
        <v>21</v>
      </c>
      <c r="C4" s="26">
        <v>65485</v>
      </c>
      <c r="D4" s="26">
        <v>38596</v>
      </c>
      <c r="E4" s="26">
        <v>68281</v>
      </c>
      <c r="F4" s="26">
        <f>'IS - Y'!C4-SUM('IS - Q'!C4:E4)</f>
        <v>38623</v>
      </c>
      <c r="G4" s="26">
        <v>65493</v>
      </c>
      <c r="H4" s="26">
        <v>36256</v>
      </c>
      <c r="I4" s="26">
        <v>61720</v>
      </c>
      <c r="J4" s="26">
        <f>'IS - Y'!D4-SUM('IS - Q'!G4:I4)</f>
        <v>26380</v>
      </c>
      <c r="K4" s="26">
        <v>38923</v>
      </c>
      <c r="L4" s="26">
        <v>21407</v>
      </c>
      <c r="M4" s="26">
        <v>38699</v>
      </c>
      <c r="N4" s="26">
        <f>'IS - Y'!E4-SUM('IS - Q'!K4:M4)</f>
        <v>20572</v>
      </c>
      <c r="O4" s="26">
        <v>21396</v>
      </c>
      <c r="P4" s="26">
        <v>17042</v>
      </c>
      <c r="Q4" s="26">
        <v>22356</v>
      </c>
      <c r="R4" s="26">
        <f>'IS - Y'!F4-SUM('IS - Q'!O4:Q4)</f>
        <v>19381</v>
      </c>
      <c r="S4" s="26">
        <v>20224</v>
      </c>
      <c r="T4" s="26">
        <v>17784</v>
      </c>
      <c r="U4" s="26">
        <v>19918</v>
      </c>
      <c r="V4" s="26">
        <f>'IS - Y'!G4-SUM('IS - Q'!S4:U4)</f>
        <v>22070</v>
      </c>
      <c r="W4" s="26">
        <v>23335</v>
      </c>
      <c r="X4" s="26">
        <v>20518</v>
      </c>
      <c r="Y4" s="26">
        <v>22164</v>
      </c>
      <c r="Z4" s="26">
        <f>'IS - Y'!H4-SUM('IS - Q'!W4:Y4)</f>
        <v>26165</v>
      </c>
      <c r="AA4" s="26">
        <v>42390</v>
      </c>
      <c r="AB4" s="26">
        <v>43524</v>
      </c>
      <c r="AC4" s="26">
        <v>62370</v>
      </c>
      <c r="AD4" s="26">
        <f>'IS - Y'!I4-SUM('IS - Q'!AA4:AC4)</f>
        <v>57133</v>
      </c>
      <c r="AE4" s="26">
        <v>71384</v>
      </c>
      <c r="AF4" s="26">
        <v>60708</v>
      </c>
      <c r="AG4" s="26">
        <v>67102</v>
      </c>
      <c r="AH4" s="26">
        <f>'IS - Y'!J4-SUM('IS - Q'!AE4:AG4)</f>
        <v>55710</v>
      </c>
      <c r="AI4" s="26">
        <v>55085</v>
      </c>
      <c r="AJ4" s="26">
        <v>45684</v>
      </c>
      <c r="AK4" s="26">
        <v>45203</v>
      </c>
      <c r="AL4" s="26">
        <f>'IS - Y'!K4-SUM('IS - Q'!AI4:AK4)</f>
        <v>51424</v>
      </c>
      <c r="AM4" s="26">
        <v>49150</v>
      </c>
      <c r="AN4" s="26">
        <v>47412</v>
      </c>
      <c r="AO4" s="26">
        <v>83575</v>
      </c>
      <c r="AP4" s="26">
        <f>'IS - Y'!L4-SUM('IS - Q'!AM4:AO4)</f>
        <v>45804</v>
      </c>
      <c r="AQ4" s="26">
        <v>46497</v>
      </c>
      <c r="AR4" s="26">
        <v>45411</v>
      </c>
      <c r="AS4" s="26">
        <v>43420</v>
      </c>
      <c r="AT4" s="26"/>
    </row>
    <row r="5" spans="1:46" ht="15.75" thickBot="1" x14ac:dyDescent="0.3">
      <c r="B5" s="27" t="s">
        <v>22</v>
      </c>
      <c r="C5" s="29">
        <f>C3-C4</f>
        <v>8908</v>
      </c>
      <c r="D5" s="29">
        <f t="shared" ref="D5:AT5" si="11">D3-D4</f>
        <v>25896</v>
      </c>
      <c r="E5" s="29">
        <f t="shared" si="11"/>
        <v>13251</v>
      </c>
      <c r="F5" s="29">
        <f t="shared" si="11"/>
        <v>45794</v>
      </c>
      <c r="G5" s="29">
        <f t="shared" si="11"/>
        <v>19379</v>
      </c>
      <c r="H5" s="29">
        <f t="shared" si="11"/>
        <v>30805</v>
      </c>
      <c r="I5" s="29">
        <f t="shared" si="11"/>
        <v>19566</v>
      </c>
      <c r="J5" s="29">
        <f t="shared" si="11"/>
        <v>41774</v>
      </c>
      <c r="K5" s="29">
        <f t="shared" si="11"/>
        <v>27731</v>
      </c>
      <c r="L5" s="29">
        <f t="shared" si="11"/>
        <v>31629</v>
      </c>
      <c r="M5" s="29">
        <f t="shared" si="11"/>
        <v>32644</v>
      </c>
      <c r="N5" s="29">
        <f t="shared" si="11"/>
        <v>42485</v>
      </c>
      <c r="O5" s="29">
        <f>O3-O4</f>
        <v>41206</v>
      </c>
      <c r="P5" s="29">
        <f t="shared" si="11"/>
        <v>39275</v>
      </c>
      <c r="Q5" s="29">
        <f t="shared" si="11"/>
        <v>40284</v>
      </c>
      <c r="R5" s="29">
        <f t="shared" si="11"/>
        <v>54126</v>
      </c>
      <c r="S5" s="29">
        <f t="shared" si="11"/>
        <v>56725</v>
      </c>
      <c r="T5" s="29">
        <f t="shared" si="11"/>
        <v>56438</v>
      </c>
      <c r="U5" s="29">
        <f t="shared" si="11"/>
        <v>54319</v>
      </c>
      <c r="V5" s="29">
        <f t="shared" si="11"/>
        <v>73606</v>
      </c>
      <c r="W5" s="29">
        <f t="shared" si="11"/>
        <v>74074</v>
      </c>
      <c r="X5" s="29">
        <f t="shared" si="11"/>
        <v>73344</v>
      </c>
      <c r="Y5" s="29">
        <f t="shared" si="11"/>
        <v>71987</v>
      </c>
      <c r="Z5" s="29">
        <f t="shared" si="11"/>
        <v>99339</v>
      </c>
      <c r="AA5" s="29">
        <f t="shared" si="11"/>
        <v>89200</v>
      </c>
      <c r="AB5" s="29">
        <f t="shared" si="11"/>
        <v>109485</v>
      </c>
      <c r="AC5" s="29">
        <f t="shared" si="11"/>
        <v>91648</v>
      </c>
      <c r="AD5" s="29">
        <f t="shared" si="11"/>
        <v>148588</v>
      </c>
      <c r="AE5" s="29">
        <f t="shared" si="11"/>
        <v>126994</v>
      </c>
      <c r="AF5" s="29">
        <f t="shared" si="11"/>
        <v>137770</v>
      </c>
      <c r="AG5" s="29">
        <f t="shared" si="11"/>
        <v>104840</v>
      </c>
      <c r="AH5" s="29">
        <f t="shared" si="11"/>
        <v>151757</v>
      </c>
      <c r="AI5" s="29">
        <f t="shared" si="11"/>
        <v>147159</v>
      </c>
      <c r="AJ5" s="29">
        <f t="shared" si="11"/>
        <v>149037</v>
      </c>
      <c r="AK5" s="29">
        <f t="shared" si="11"/>
        <v>119536</v>
      </c>
      <c r="AL5" s="29">
        <f t="shared" si="11"/>
        <v>153769</v>
      </c>
      <c r="AM5" s="29">
        <f t="shared" si="11"/>
        <v>138451</v>
      </c>
      <c r="AN5" s="29">
        <f t="shared" si="11"/>
        <v>135441</v>
      </c>
      <c r="AO5" s="29">
        <f t="shared" si="11"/>
        <v>74279</v>
      </c>
      <c r="AP5" s="29">
        <f t="shared" si="11"/>
        <v>142183</v>
      </c>
      <c r="AQ5" s="29">
        <f t="shared" si="11"/>
        <v>127853</v>
      </c>
      <c r="AR5" s="29">
        <f t="shared" si="11"/>
        <v>117736</v>
      </c>
      <c r="AS5" s="29">
        <f t="shared" si="11"/>
        <v>93173</v>
      </c>
      <c r="AT5" s="29">
        <f t="shared" si="11"/>
        <v>0</v>
      </c>
    </row>
    <row r="6" spans="1:46" ht="15.75" thickTop="1" x14ac:dyDescent="0.25">
      <c r="B6" t="s">
        <v>23</v>
      </c>
      <c r="C6" s="26">
        <v>11320</v>
      </c>
      <c r="D6" s="26">
        <v>12189</v>
      </c>
      <c r="E6" s="26">
        <v>13490</v>
      </c>
      <c r="F6" s="26">
        <f>'IS - Y'!C6-SUM('IS - Q'!C6:E6)</f>
        <v>12387</v>
      </c>
      <c r="G6" s="26">
        <v>16144</v>
      </c>
      <c r="H6" s="26">
        <v>13268</v>
      </c>
      <c r="I6" s="26">
        <v>15664</v>
      </c>
      <c r="J6" s="26">
        <f>'IS - Y'!D6-SUM('IS - Q'!G6:I6)</f>
        <v>14315</v>
      </c>
      <c r="K6" s="26">
        <v>16958</v>
      </c>
      <c r="L6" s="26">
        <v>16033</v>
      </c>
      <c r="M6" s="26">
        <v>16241</v>
      </c>
      <c r="N6" s="26">
        <f>'IS - Y'!E6-SUM('IS - Q'!K6:M6)</f>
        <v>17099</v>
      </c>
      <c r="O6" s="26">
        <v>19302</v>
      </c>
      <c r="P6" s="26">
        <v>19899</v>
      </c>
      <c r="Q6" s="26">
        <v>19876</v>
      </c>
      <c r="R6" s="26">
        <f>'IS - Y'!F6-SUM('IS - Q'!O6:Q6)</f>
        <v>22849</v>
      </c>
      <c r="S6" s="26">
        <v>25533</v>
      </c>
      <c r="T6" s="26">
        <v>26218</v>
      </c>
      <c r="U6" s="26">
        <v>29045</v>
      </c>
      <c r="V6" s="26">
        <f>'IS - Y'!G6-SUM('IS - Q'!S6:U6)</f>
        <v>33495</v>
      </c>
      <c r="W6" s="26">
        <v>32692</v>
      </c>
      <c r="X6" s="26">
        <v>32065</v>
      </c>
      <c r="Y6" s="26">
        <v>36442</v>
      </c>
      <c r="Z6" s="26">
        <f>'IS - Y'!H6-SUM('IS - Q'!W6:Y6)</f>
        <v>38573</v>
      </c>
      <c r="AA6" s="26">
        <v>39541</v>
      </c>
      <c r="AB6" s="26">
        <v>40374</v>
      </c>
      <c r="AC6" s="26">
        <v>44041</v>
      </c>
      <c r="AD6" s="26">
        <f>'IS - Y'!I6-SUM('IS - Q'!AA6:AC6)</f>
        <v>46949</v>
      </c>
      <c r="AE6" s="26">
        <v>46131</v>
      </c>
      <c r="AF6" s="26">
        <v>41595</v>
      </c>
      <c r="AG6" s="26">
        <v>43269</v>
      </c>
      <c r="AH6" s="26">
        <f>'IS - Y'!J6-SUM('IS - Q'!AE6:AG6)</f>
        <v>47826</v>
      </c>
      <c r="AI6" s="26">
        <v>52415</v>
      </c>
      <c r="AJ6" s="26">
        <v>52480</v>
      </c>
      <c r="AK6" s="26">
        <v>45426</v>
      </c>
      <c r="AL6" s="26">
        <f>'IS - Y'!K6-SUM('IS - Q'!AI6:AK6)</f>
        <v>46316</v>
      </c>
      <c r="AM6" s="26">
        <v>46907</v>
      </c>
      <c r="AN6" s="26">
        <v>52872</v>
      </c>
      <c r="AO6" s="26">
        <v>46202</v>
      </c>
      <c r="AP6" s="26">
        <f>'IS - Y'!L6-SUM('IS - Q'!AM6:AO6)</f>
        <v>45724</v>
      </c>
      <c r="AQ6" s="26">
        <v>44435</v>
      </c>
      <c r="AR6" s="26">
        <v>43651</v>
      </c>
      <c r="AS6" s="26">
        <v>41337</v>
      </c>
      <c r="AT6" s="26"/>
    </row>
    <row r="7" spans="1:46" x14ac:dyDescent="0.25">
      <c r="B7" t="s">
        <v>24</v>
      </c>
      <c r="C7" s="26">
        <v>15027</v>
      </c>
      <c r="D7" s="26">
        <v>14817</v>
      </c>
      <c r="E7" s="26">
        <v>23453</v>
      </c>
      <c r="F7" s="26">
        <f>'IS - Y'!C7-SUM('IS - Q'!C7:E7)</f>
        <v>19018</v>
      </c>
      <c r="G7" s="26">
        <v>21392</v>
      </c>
      <c r="H7" s="26">
        <v>12382</v>
      </c>
      <c r="I7" s="26">
        <v>16211</v>
      </c>
      <c r="J7" s="26">
        <f>'IS - Y'!D7-SUM('IS - Q'!G7:I7)</f>
        <v>14097</v>
      </c>
      <c r="K7" s="26">
        <v>14446</v>
      </c>
      <c r="L7" s="26">
        <v>11747</v>
      </c>
      <c r="M7" s="26">
        <v>15256</v>
      </c>
      <c r="N7" s="26">
        <f>'IS - Y'!E7-SUM('IS - Q'!K7:M7)</f>
        <v>12500</v>
      </c>
      <c r="O7" s="26">
        <v>15964</v>
      </c>
      <c r="P7" s="26">
        <v>10098</v>
      </c>
      <c r="Q7" s="26">
        <v>14184</v>
      </c>
      <c r="R7" s="26">
        <f>'IS - Y'!F7-SUM('IS - Q'!O7:Q7)</f>
        <v>10994</v>
      </c>
      <c r="S7" s="26">
        <v>15336</v>
      </c>
      <c r="T7" s="26">
        <v>11437</v>
      </c>
      <c r="U7" s="26">
        <v>15690</v>
      </c>
      <c r="V7" s="26">
        <f>'IS - Y'!G7-SUM('IS - Q'!S7:U7)</f>
        <v>12251</v>
      </c>
      <c r="W7" s="26">
        <v>18717</v>
      </c>
      <c r="X7" s="26">
        <v>11795</v>
      </c>
      <c r="Y7" s="26">
        <v>16822</v>
      </c>
      <c r="Z7" s="26">
        <f>'IS - Y'!H7-SUM('IS - Q'!W7:Y7)</f>
        <v>16235</v>
      </c>
      <c r="AA7" s="26">
        <v>20238</v>
      </c>
      <c r="AB7" s="26">
        <v>15758</v>
      </c>
      <c r="AC7" s="26">
        <v>24625</v>
      </c>
      <c r="AD7" s="26">
        <f>'IS - Y'!I7-SUM('IS - Q'!AA7:AC7)</f>
        <v>21293</v>
      </c>
      <c r="AE7" s="26">
        <v>26214</v>
      </c>
      <c r="AF7" s="26">
        <v>21686</v>
      </c>
      <c r="AG7" s="26">
        <v>27239</v>
      </c>
      <c r="AH7" s="26">
        <f>'IS - Y'!J7-SUM('IS - Q'!AE7:AG7)</f>
        <v>30275</v>
      </c>
      <c r="AI7" s="26">
        <v>42498</v>
      </c>
      <c r="AJ7" s="26">
        <v>35279</v>
      </c>
      <c r="AK7" s="26">
        <v>31803</v>
      </c>
      <c r="AL7" s="26">
        <f>'IS - Y'!K7-SUM('IS - Q'!AI7:AK7)</f>
        <v>38080</v>
      </c>
      <c r="AM7" s="26">
        <v>37017</v>
      </c>
      <c r="AN7" s="26">
        <v>30956</v>
      </c>
      <c r="AO7" s="26">
        <v>28872</v>
      </c>
      <c r="AP7" s="26">
        <f>'IS - Y'!L7-SUM('IS - Q'!AM7:AO7)</f>
        <v>29746</v>
      </c>
      <c r="AQ7" s="26">
        <v>30375</v>
      </c>
      <c r="AR7" s="26">
        <v>23545</v>
      </c>
      <c r="AS7" s="26">
        <v>26508</v>
      </c>
      <c r="AT7" s="26"/>
    </row>
    <row r="8" spans="1:46" x14ac:dyDescent="0.25">
      <c r="B8" t="s">
        <v>25</v>
      </c>
      <c r="C8" s="26">
        <v>9840</v>
      </c>
      <c r="D8" s="26">
        <v>10654</v>
      </c>
      <c r="E8" s="26">
        <v>10986</v>
      </c>
      <c r="F8" s="26">
        <f>'IS - Y'!C8-SUM('IS - Q'!C8:E8)</f>
        <v>10357</v>
      </c>
      <c r="G8" s="26">
        <v>11777</v>
      </c>
      <c r="H8" s="26">
        <v>11943</v>
      </c>
      <c r="I8" s="26">
        <v>12060</v>
      </c>
      <c r="J8" s="26">
        <f>'IS - Y'!D8-SUM('IS - Q'!G8:I8)</f>
        <v>9429</v>
      </c>
      <c r="K8" s="26">
        <v>12666</v>
      </c>
      <c r="L8" s="26">
        <v>14569</v>
      </c>
      <c r="M8" s="26">
        <v>13905</v>
      </c>
      <c r="N8" s="26">
        <f>'IS - Y'!E8-SUM('IS - Q'!K8:M8)</f>
        <v>14232</v>
      </c>
      <c r="O8" s="26">
        <v>15342</v>
      </c>
      <c r="P8" s="26">
        <v>14501</v>
      </c>
      <c r="Q8" s="26">
        <v>17320</v>
      </c>
      <c r="R8" s="26">
        <f>'IS - Y'!F8-SUM('IS - Q'!O8:Q8)</f>
        <v>17248</v>
      </c>
      <c r="S8" s="26">
        <v>18256</v>
      </c>
      <c r="T8" s="26">
        <v>19479</v>
      </c>
      <c r="U8" s="26">
        <v>20000</v>
      </c>
      <c r="V8" s="26">
        <f>'IS - Y'!G8-SUM('IS - Q'!S8:U8)</f>
        <v>19979</v>
      </c>
      <c r="W8" s="26">
        <v>23670</v>
      </c>
      <c r="X8" s="26">
        <v>22622</v>
      </c>
      <c r="Y8" s="26">
        <v>23752</v>
      </c>
      <c r="Z8" s="26">
        <f>'IS - Y'!H8-SUM('IS - Q'!W8:Y8)</f>
        <v>27445</v>
      </c>
      <c r="AA8" s="26">
        <v>26145</v>
      </c>
      <c r="AB8" s="26">
        <v>31292</v>
      </c>
      <c r="AC8" s="26">
        <v>40784</v>
      </c>
      <c r="AD8" s="26">
        <f>'IS - Y'!I8-SUM('IS - Q'!AA8:AC8)</f>
        <v>31128</v>
      </c>
      <c r="AE8" s="26">
        <v>37870</v>
      </c>
      <c r="AF8" s="26">
        <v>39719</v>
      </c>
      <c r="AG8" s="26">
        <v>33971</v>
      </c>
      <c r="AH8" s="26">
        <f>'IS - Y'!J8-SUM('IS - Q'!AE8:AG8)</f>
        <v>47459</v>
      </c>
      <c r="AI8" s="26">
        <v>46870</v>
      </c>
      <c r="AJ8" s="26">
        <v>53935</v>
      </c>
      <c r="AK8" s="26">
        <v>53742</v>
      </c>
      <c r="AL8" s="26">
        <f>'IS - Y'!K8-SUM('IS - Q'!AI8:AK8)</f>
        <v>61700</v>
      </c>
      <c r="AM8" s="26">
        <v>58973</v>
      </c>
      <c r="AN8" s="26">
        <v>70309</v>
      </c>
      <c r="AO8" s="26">
        <v>57075</v>
      </c>
      <c r="AP8" s="26">
        <f>'IS - Y'!L8-SUM('IS - Q'!AM8:AO8)</f>
        <v>53426</v>
      </c>
      <c r="AQ8" s="26">
        <v>55534</v>
      </c>
      <c r="AR8" s="26">
        <v>54016</v>
      </c>
      <c r="AS8" s="26">
        <v>51910</v>
      </c>
      <c r="AT8" s="26"/>
    </row>
    <row r="9" spans="1:46" x14ac:dyDescent="0.25">
      <c r="B9" t="s">
        <v>33</v>
      </c>
      <c r="C9" s="26">
        <v>0</v>
      </c>
      <c r="D9" s="26">
        <v>0</v>
      </c>
      <c r="E9" s="26">
        <v>0</v>
      </c>
      <c r="F9" s="26">
        <f>'IS - Y'!C9-SUM('IS - Q'!C9:E9)</f>
        <v>0</v>
      </c>
      <c r="G9" s="26">
        <v>2514</v>
      </c>
      <c r="H9" s="26">
        <v>464</v>
      </c>
      <c r="I9" s="26">
        <v>342</v>
      </c>
      <c r="J9" s="26">
        <f>'IS - Y'!D9-SUM('IS - Q'!G9:I9)</f>
        <v>1548</v>
      </c>
      <c r="K9" s="26">
        <v>-44</v>
      </c>
      <c r="L9" s="26">
        <v>-154</v>
      </c>
      <c r="M9" s="26">
        <v>-100</v>
      </c>
      <c r="N9" s="26">
        <f>'IS - Y'!E9-SUM('IS - Q'!K9:M9)</f>
        <v>-125</v>
      </c>
      <c r="O9" s="26">
        <v>900</v>
      </c>
      <c r="P9" s="26">
        <v>59</v>
      </c>
      <c r="Q9" s="26">
        <v>64</v>
      </c>
      <c r="R9" s="26">
        <f>'IS - Y'!F9-SUM('IS - Q'!O9:Q9)</f>
        <v>24</v>
      </c>
      <c r="S9" s="26">
        <v>220</v>
      </c>
      <c r="T9" s="26">
        <v>15</v>
      </c>
      <c r="U9" s="26">
        <v>17</v>
      </c>
      <c r="V9" s="26">
        <f>'IS - Y'!G9-SUM('IS - Q'!S9:U9)</f>
        <v>337</v>
      </c>
      <c r="W9" s="26">
        <v>22</v>
      </c>
      <c r="X9" s="26">
        <v>47</v>
      </c>
      <c r="Y9" s="26">
        <v>28</v>
      </c>
      <c r="Z9" s="26">
        <f>'IS - Y'!H9-SUM('IS - Q'!W9:Y9)</f>
        <v>0</v>
      </c>
      <c r="AA9" s="26">
        <v>0</v>
      </c>
      <c r="AB9" s="26">
        <v>0</v>
      </c>
      <c r="AC9" s="26">
        <v>0</v>
      </c>
      <c r="AD9" s="26">
        <f>'IS - Y'!I9-SUM('IS - Q'!AA9:AC9)</f>
        <v>0</v>
      </c>
      <c r="AE9" s="26">
        <v>0</v>
      </c>
      <c r="AF9" s="26">
        <v>0</v>
      </c>
      <c r="AG9" s="26">
        <v>0</v>
      </c>
      <c r="AH9" s="26">
        <f>'IS - Y'!J9-SUM('IS - Q'!AE9:AG9)</f>
        <v>0</v>
      </c>
      <c r="AI9" s="26">
        <v>0</v>
      </c>
      <c r="AJ9" s="26">
        <v>0</v>
      </c>
      <c r="AK9" s="26">
        <v>0</v>
      </c>
      <c r="AL9" s="26">
        <f>'IS - Y'!K9-SUM('IS - Q'!AI9:AK9)</f>
        <v>0</v>
      </c>
      <c r="AM9" s="26">
        <v>0</v>
      </c>
      <c r="AN9" s="26">
        <v>0</v>
      </c>
      <c r="AO9" s="26">
        <v>0</v>
      </c>
      <c r="AP9" s="26">
        <f>'IS - Y'!L9-SUM('IS - Q'!AM9:AO9)</f>
        <v>0</v>
      </c>
      <c r="AQ9" s="26">
        <v>0</v>
      </c>
      <c r="AR9" s="26">
        <v>0</v>
      </c>
      <c r="AS9" s="26">
        <v>0</v>
      </c>
      <c r="AT9" s="26"/>
    </row>
    <row r="10" spans="1:46" x14ac:dyDescent="0.25">
      <c r="B10" t="s">
        <v>34</v>
      </c>
      <c r="C10" s="26">
        <v>-1678</v>
      </c>
      <c r="D10" s="26">
        <v>-2122</v>
      </c>
      <c r="E10" s="26">
        <v>-2044</v>
      </c>
      <c r="F10" s="26">
        <f>'IS - Y'!C10-SUM('IS - Q'!C10:E10)</f>
        <v>1289</v>
      </c>
      <c r="G10" s="26">
        <v>-4185</v>
      </c>
      <c r="H10" s="26">
        <v>2445</v>
      </c>
      <c r="I10" s="26">
        <v>-909</v>
      </c>
      <c r="J10" s="26">
        <f>'IS - Y'!D10-SUM('IS - Q'!G10:I10)</f>
        <v>-1677</v>
      </c>
      <c r="K10" s="26">
        <v>-1005</v>
      </c>
      <c r="L10" s="26">
        <v>-2191</v>
      </c>
      <c r="M10" s="26">
        <v>2673</v>
      </c>
      <c r="N10" s="26">
        <f>'IS - Y'!E10-SUM('IS - Q'!K10:M10)</f>
        <v>-147</v>
      </c>
      <c r="O10" s="26">
        <v>-4766</v>
      </c>
      <c r="P10" s="26">
        <v>0</v>
      </c>
      <c r="Q10" s="26">
        <v>0</v>
      </c>
      <c r="R10" s="26">
        <f>'IS - Y'!F10-SUM('IS - Q'!O10:Q10)</f>
        <v>0</v>
      </c>
      <c r="S10" s="26">
        <v>0</v>
      </c>
      <c r="T10" s="26">
        <v>0</v>
      </c>
      <c r="U10" s="26">
        <v>0</v>
      </c>
      <c r="V10" s="26">
        <f>'IS - Y'!G10-SUM('IS - Q'!S10:U10)</f>
        <v>0</v>
      </c>
      <c r="W10" s="26">
        <v>0</v>
      </c>
      <c r="X10" s="26">
        <v>0</v>
      </c>
      <c r="Y10" s="26">
        <v>0</v>
      </c>
      <c r="Z10" s="26">
        <f>'IS - Y'!H10-SUM('IS - Q'!W10:Y10)</f>
        <v>0</v>
      </c>
      <c r="AA10" s="26">
        <v>0</v>
      </c>
      <c r="AB10" s="26">
        <v>0</v>
      </c>
      <c r="AC10" s="26">
        <v>0</v>
      </c>
      <c r="AD10" s="26">
        <f>'IS - Y'!I10-SUM('IS - Q'!AA10:AC10)</f>
        <v>0</v>
      </c>
      <c r="AE10" s="26">
        <v>0</v>
      </c>
      <c r="AF10" s="26">
        <v>0</v>
      </c>
      <c r="AG10" s="26">
        <v>0</v>
      </c>
      <c r="AH10" s="26">
        <f>'IS - Y'!J10-SUM('IS - Q'!AE10:AG10)</f>
        <v>0</v>
      </c>
      <c r="AI10" s="26">
        <v>0</v>
      </c>
      <c r="AJ10" s="26">
        <v>0</v>
      </c>
      <c r="AK10" s="26">
        <v>0</v>
      </c>
      <c r="AL10" s="26">
        <f>'IS - Y'!K10-SUM('IS - Q'!AI10:AK10)</f>
        <v>0</v>
      </c>
      <c r="AM10" s="26">
        <v>0</v>
      </c>
      <c r="AN10" s="26">
        <v>0</v>
      </c>
      <c r="AO10" s="26">
        <v>0</v>
      </c>
      <c r="AP10" s="26">
        <f>'IS - Y'!L10-SUM('IS - Q'!AM10:AO10)</f>
        <v>0</v>
      </c>
      <c r="AQ10" s="26">
        <v>0</v>
      </c>
      <c r="AR10" s="26">
        <v>0</v>
      </c>
      <c r="AS10" s="26">
        <v>0</v>
      </c>
      <c r="AT10" s="26"/>
    </row>
    <row r="11" spans="1:46" x14ac:dyDescent="0.25">
      <c r="B11" t="s">
        <v>35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481531</v>
      </c>
      <c r="AS11" s="26">
        <v>195708</v>
      </c>
      <c r="AT11" s="26"/>
    </row>
    <row r="12" spans="1:46" x14ac:dyDescent="0.25">
      <c r="B12" s="27" t="s">
        <v>26</v>
      </c>
      <c r="C12" s="28">
        <f>SUM(C6:C11)</f>
        <v>34509</v>
      </c>
      <c r="D12" s="28">
        <f t="shared" ref="D12:AT12" si="12">SUM(D6:D11)</f>
        <v>35538</v>
      </c>
      <c r="E12" s="28">
        <f t="shared" si="12"/>
        <v>45885</v>
      </c>
      <c r="F12" s="28">
        <f t="shared" si="12"/>
        <v>43051</v>
      </c>
      <c r="G12" s="28">
        <f t="shared" si="12"/>
        <v>47642</v>
      </c>
      <c r="H12" s="28">
        <f t="shared" si="12"/>
        <v>40502</v>
      </c>
      <c r="I12" s="28">
        <f t="shared" si="12"/>
        <v>43368</v>
      </c>
      <c r="J12" s="28">
        <f t="shared" si="12"/>
        <v>37712</v>
      </c>
      <c r="K12" s="28">
        <f t="shared" si="12"/>
        <v>43021</v>
      </c>
      <c r="L12" s="28">
        <f t="shared" si="12"/>
        <v>40004</v>
      </c>
      <c r="M12" s="28">
        <f t="shared" si="12"/>
        <v>47975</v>
      </c>
      <c r="N12" s="28">
        <f t="shared" si="12"/>
        <v>43559</v>
      </c>
      <c r="O12" s="28">
        <f t="shared" si="12"/>
        <v>46742</v>
      </c>
      <c r="P12" s="28">
        <f t="shared" si="12"/>
        <v>44557</v>
      </c>
      <c r="Q12" s="28">
        <f t="shared" si="12"/>
        <v>51444</v>
      </c>
      <c r="R12" s="28">
        <f t="shared" si="12"/>
        <v>51115</v>
      </c>
      <c r="S12" s="28">
        <f t="shared" si="12"/>
        <v>59345</v>
      </c>
      <c r="T12" s="28">
        <f t="shared" si="12"/>
        <v>57149</v>
      </c>
      <c r="U12" s="28">
        <f t="shared" si="12"/>
        <v>64752</v>
      </c>
      <c r="V12" s="28">
        <f t="shared" si="12"/>
        <v>66062</v>
      </c>
      <c r="W12" s="28">
        <f t="shared" si="12"/>
        <v>75101</v>
      </c>
      <c r="X12" s="28">
        <f t="shared" si="12"/>
        <v>66529</v>
      </c>
      <c r="Y12" s="28">
        <f t="shared" si="12"/>
        <v>77044</v>
      </c>
      <c r="Z12" s="28">
        <f t="shared" si="12"/>
        <v>82253</v>
      </c>
      <c r="AA12" s="28">
        <f t="shared" si="12"/>
        <v>85924</v>
      </c>
      <c r="AB12" s="28">
        <f t="shared" si="12"/>
        <v>87424</v>
      </c>
      <c r="AC12" s="28">
        <f t="shared" si="12"/>
        <v>109450</v>
      </c>
      <c r="AD12" s="28">
        <f t="shared" si="12"/>
        <v>99370</v>
      </c>
      <c r="AE12" s="28">
        <f t="shared" si="12"/>
        <v>110215</v>
      </c>
      <c r="AF12" s="28">
        <f t="shared" si="12"/>
        <v>103000</v>
      </c>
      <c r="AG12" s="28">
        <f t="shared" si="12"/>
        <v>104479</v>
      </c>
      <c r="AH12" s="28">
        <f t="shared" si="12"/>
        <v>125560</v>
      </c>
      <c r="AI12" s="28">
        <f t="shared" si="12"/>
        <v>141783</v>
      </c>
      <c r="AJ12" s="28">
        <f t="shared" si="12"/>
        <v>141694</v>
      </c>
      <c r="AK12" s="28">
        <f t="shared" si="12"/>
        <v>130971</v>
      </c>
      <c r="AL12" s="28">
        <f t="shared" si="12"/>
        <v>146096</v>
      </c>
      <c r="AM12" s="28">
        <f t="shared" si="12"/>
        <v>142897</v>
      </c>
      <c r="AN12" s="28">
        <f t="shared" si="12"/>
        <v>154137</v>
      </c>
      <c r="AO12" s="28">
        <f t="shared" si="12"/>
        <v>132149</v>
      </c>
      <c r="AP12" s="28">
        <f t="shared" si="12"/>
        <v>128896</v>
      </c>
      <c r="AQ12" s="28">
        <f t="shared" si="12"/>
        <v>130344</v>
      </c>
      <c r="AR12" s="28">
        <f t="shared" si="12"/>
        <v>602743</v>
      </c>
      <c r="AS12" s="28">
        <f t="shared" si="12"/>
        <v>315463</v>
      </c>
      <c r="AT12" s="28">
        <f t="shared" si="12"/>
        <v>0</v>
      </c>
    </row>
    <row r="13" spans="1:46" ht="15.75" thickBot="1" x14ac:dyDescent="0.3">
      <c r="B13" s="27" t="s">
        <v>27</v>
      </c>
      <c r="C13" s="29">
        <f>C5-C12</f>
        <v>-25601</v>
      </c>
      <c r="D13" s="29">
        <f t="shared" ref="D13:AT13" si="13">D5-D12</f>
        <v>-9642</v>
      </c>
      <c r="E13" s="29">
        <f t="shared" si="13"/>
        <v>-32634</v>
      </c>
      <c r="F13" s="29">
        <f t="shared" si="13"/>
        <v>2743</v>
      </c>
      <c r="G13" s="29">
        <f t="shared" si="13"/>
        <v>-28263</v>
      </c>
      <c r="H13" s="29">
        <f t="shared" si="13"/>
        <v>-9697</v>
      </c>
      <c r="I13" s="29">
        <f t="shared" si="13"/>
        <v>-23802</v>
      </c>
      <c r="J13" s="29">
        <f t="shared" si="13"/>
        <v>4062</v>
      </c>
      <c r="K13" s="29">
        <f t="shared" si="13"/>
        <v>-15290</v>
      </c>
      <c r="L13" s="29">
        <f t="shared" si="13"/>
        <v>-8375</v>
      </c>
      <c r="M13" s="29">
        <f t="shared" si="13"/>
        <v>-15331</v>
      </c>
      <c r="N13" s="29">
        <f t="shared" si="13"/>
        <v>-1074</v>
      </c>
      <c r="O13" s="29">
        <f t="shared" si="13"/>
        <v>-5536</v>
      </c>
      <c r="P13" s="29">
        <f t="shared" si="13"/>
        <v>-5282</v>
      </c>
      <c r="Q13" s="29">
        <f t="shared" si="13"/>
        <v>-11160</v>
      </c>
      <c r="R13" s="29">
        <f t="shared" si="13"/>
        <v>3011</v>
      </c>
      <c r="S13" s="29">
        <f t="shared" si="13"/>
        <v>-2620</v>
      </c>
      <c r="T13" s="29">
        <f t="shared" si="13"/>
        <v>-711</v>
      </c>
      <c r="U13" s="29">
        <f t="shared" si="13"/>
        <v>-10433</v>
      </c>
      <c r="V13" s="29">
        <f t="shared" si="13"/>
        <v>7544</v>
      </c>
      <c r="W13" s="29">
        <f t="shared" si="13"/>
        <v>-1027</v>
      </c>
      <c r="X13" s="29">
        <f t="shared" si="13"/>
        <v>6815</v>
      </c>
      <c r="Y13" s="29">
        <f t="shared" si="13"/>
        <v>-5057</v>
      </c>
      <c r="Z13" s="29">
        <f t="shared" si="13"/>
        <v>17086</v>
      </c>
      <c r="AA13" s="29">
        <f t="shared" si="13"/>
        <v>3276</v>
      </c>
      <c r="AB13" s="29">
        <f t="shared" si="13"/>
        <v>22061</v>
      </c>
      <c r="AC13" s="29">
        <f t="shared" si="13"/>
        <v>-17802</v>
      </c>
      <c r="AD13" s="29">
        <f t="shared" si="13"/>
        <v>49218</v>
      </c>
      <c r="AE13" s="29">
        <f t="shared" si="13"/>
        <v>16779</v>
      </c>
      <c r="AF13" s="29">
        <f t="shared" si="13"/>
        <v>34770</v>
      </c>
      <c r="AG13" s="29">
        <f t="shared" si="13"/>
        <v>361</v>
      </c>
      <c r="AH13" s="29">
        <f t="shared" si="13"/>
        <v>26197</v>
      </c>
      <c r="AI13" s="29">
        <f t="shared" si="13"/>
        <v>5376</v>
      </c>
      <c r="AJ13" s="29">
        <f t="shared" si="13"/>
        <v>7343</v>
      </c>
      <c r="AK13" s="29">
        <f t="shared" si="13"/>
        <v>-11435</v>
      </c>
      <c r="AL13" s="29">
        <f t="shared" si="13"/>
        <v>7673</v>
      </c>
      <c r="AM13" s="29">
        <f t="shared" si="13"/>
        <v>-4446</v>
      </c>
      <c r="AN13" s="29">
        <f t="shared" si="13"/>
        <v>-18696</v>
      </c>
      <c r="AO13" s="29">
        <f t="shared" si="13"/>
        <v>-57870</v>
      </c>
      <c r="AP13" s="29">
        <f t="shared" si="13"/>
        <v>13287</v>
      </c>
      <c r="AQ13" s="29">
        <f t="shared" si="13"/>
        <v>-2491</v>
      </c>
      <c r="AR13" s="29">
        <f t="shared" si="13"/>
        <v>-485007</v>
      </c>
      <c r="AS13" s="29">
        <f t="shared" si="13"/>
        <v>-222290</v>
      </c>
      <c r="AT13" s="29">
        <f t="shared" si="13"/>
        <v>0</v>
      </c>
    </row>
    <row r="14" spans="1:46" ht="15.75" thickTop="1" x14ac:dyDescent="0.25">
      <c r="B14" t="s">
        <v>28</v>
      </c>
      <c r="C14" s="26">
        <v>-61</v>
      </c>
      <c r="D14" s="26">
        <v>-127</v>
      </c>
      <c r="E14" s="26">
        <v>-67</v>
      </c>
      <c r="F14" s="26">
        <f>'IS - Y'!C14-SUM('IS - Q'!C14:E14)</f>
        <v>-62</v>
      </c>
      <c r="G14" s="26">
        <v>-61</v>
      </c>
      <c r="H14" s="26">
        <v>-60</v>
      </c>
      <c r="I14" s="26">
        <v>-61</v>
      </c>
      <c r="J14" s="26">
        <f>'IS - Y'!D14-SUM('IS - Q'!G14:I14)</f>
        <v>-65</v>
      </c>
      <c r="K14" s="26">
        <v>-60</v>
      </c>
      <c r="L14" s="26">
        <v>-61</v>
      </c>
      <c r="M14" s="26">
        <v>-30</v>
      </c>
      <c r="N14" s="26">
        <f>'IS - Y'!E14-SUM('IS - Q'!K14:M14)</f>
        <v>-20</v>
      </c>
      <c r="O14" s="26">
        <v>-19</v>
      </c>
      <c r="P14" s="26">
        <v>-18</v>
      </c>
      <c r="Q14" s="26">
        <v>-19</v>
      </c>
      <c r="R14" s="26">
        <f>'IS - Y'!F14-SUM('IS - Q'!O14:Q14)</f>
        <v>-18</v>
      </c>
      <c r="S14" s="26">
        <v>-20</v>
      </c>
      <c r="T14" s="26">
        <v>-3664</v>
      </c>
      <c r="U14" s="26">
        <v>-3772</v>
      </c>
      <c r="V14" s="26">
        <f>'IS - Y'!G14-SUM('IS - Q'!S14:U14)</f>
        <v>-3769</v>
      </c>
      <c r="W14" s="26">
        <v>-4232</v>
      </c>
      <c r="X14" s="26">
        <v>-13514</v>
      </c>
      <c r="Y14" s="26">
        <v>-13548</v>
      </c>
      <c r="Z14" s="26">
        <f>'IS - Y'!H14-SUM('IS - Q'!W14:Y14)</f>
        <v>-13557</v>
      </c>
      <c r="AA14" s="26">
        <v>-13427</v>
      </c>
      <c r="AB14" s="26">
        <v>-13425</v>
      </c>
      <c r="AC14" s="26">
        <v>-17468</v>
      </c>
      <c r="AD14" s="26">
        <f>'IS - Y'!I14-SUM('IS - Q'!AA14:AC14)</f>
        <v>-21977</v>
      </c>
      <c r="AE14" s="26">
        <v>-1929</v>
      </c>
      <c r="AF14" s="26">
        <v>-1701</v>
      </c>
      <c r="AG14" s="26">
        <v>-1633</v>
      </c>
      <c r="AH14" s="26">
        <f>'IS - Y'!J14-SUM('IS - Q'!AE14:AG14)</f>
        <v>-1633</v>
      </c>
      <c r="AI14" s="26">
        <v>-1597</v>
      </c>
      <c r="AJ14" s="26">
        <v>-1616</v>
      </c>
      <c r="AK14" s="26">
        <v>-1525</v>
      </c>
      <c r="AL14" s="26">
        <f>'IS - Y'!K14-SUM('IS - Q'!AI14:AK14)</f>
        <v>-1302</v>
      </c>
      <c r="AM14" s="26">
        <v>-1268</v>
      </c>
      <c r="AN14" s="26">
        <v>-1114</v>
      </c>
      <c r="AO14" s="26">
        <v>-733</v>
      </c>
      <c r="AP14" s="26">
        <f>'IS - Y'!L14-SUM('IS - Q'!AM14:AO14)</f>
        <v>-658</v>
      </c>
      <c r="AQ14" s="26">
        <v>-650</v>
      </c>
      <c r="AR14" s="26">
        <v>-651</v>
      </c>
      <c r="AS14" s="26">
        <v>-658</v>
      </c>
      <c r="AT14" s="26"/>
    </row>
    <row r="15" spans="1:46" x14ac:dyDescent="0.25">
      <c r="B15" t="s">
        <v>29</v>
      </c>
      <c r="C15" s="26">
        <v>120</v>
      </c>
      <c r="D15" s="26">
        <v>156</v>
      </c>
      <c r="E15" s="26">
        <v>541</v>
      </c>
      <c r="F15" s="26">
        <f>'IS - Y'!C15-SUM('IS - Q'!C15:E15)</f>
        <v>62</v>
      </c>
      <c r="G15" s="26">
        <v>76</v>
      </c>
      <c r="H15" s="26">
        <v>56</v>
      </c>
      <c r="I15" s="26">
        <v>85</v>
      </c>
      <c r="J15" s="26">
        <f>'IS - Y'!D15-SUM('IS - Q'!G15:I15)</f>
        <v>-1</v>
      </c>
      <c r="K15" s="26">
        <v>65</v>
      </c>
      <c r="L15" s="26">
        <v>-63</v>
      </c>
      <c r="M15" s="26">
        <v>-148</v>
      </c>
      <c r="N15" s="26">
        <f>'IS - Y'!E15-SUM('IS - Q'!K15:M15)</f>
        <v>-151</v>
      </c>
      <c r="O15" s="26">
        <v>-199</v>
      </c>
      <c r="P15" s="26">
        <v>-9</v>
      </c>
      <c r="Q15" s="26">
        <v>261</v>
      </c>
      <c r="R15" s="26">
        <f>'IS - Y'!F15-SUM('IS - Q'!O15:Q15)</f>
        <v>507</v>
      </c>
      <c r="S15" s="26">
        <v>564</v>
      </c>
      <c r="T15" s="26">
        <v>894</v>
      </c>
      <c r="U15" s="26">
        <v>1209</v>
      </c>
      <c r="V15" s="26">
        <f>'IS - Y'!G15-SUM('IS - Q'!S15:U15)</f>
        <v>1320</v>
      </c>
      <c r="W15" s="26">
        <v>1567</v>
      </c>
      <c r="X15" s="26">
        <v>5253</v>
      </c>
      <c r="Y15" s="26">
        <v>7751</v>
      </c>
      <c r="Z15" s="26">
        <f>'IS - Y'!H15-SUM('IS - Q'!W15:Y15)</f>
        <v>5492</v>
      </c>
      <c r="AA15" s="26">
        <v>4960</v>
      </c>
      <c r="AB15" s="26">
        <v>3240</v>
      </c>
      <c r="AC15" s="26">
        <v>-804</v>
      </c>
      <c r="AD15" s="26">
        <f>'IS - Y'!I15-SUM('IS - Q'!AA15:AC15)</f>
        <v>1287</v>
      </c>
      <c r="AE15" s="26">
        <v>-77208</v>
      </c>
      <c r="AF15" s="26">
        <v>1920</v>
      </c>
      <c r="AG15" s="26">
        <v>8670</v>
      </c>
      <c r="AH15" s="26">
        <f>'IS - Y'!J15-SUM('IS - Q'!AE15:AG15)</f>
        <v>1146</v>
      </c>
      <c r="AI15" s="26">
        <v>6180</v>
      </c>
      <c r="AJ15" s="26">
        <v>1809</v>
      </c>
      <c r="AK15" s="26">
        <v>97258</v>
      </c>
      <c r="AL15" s="26">
        <f>'IS - Y'!K15-SUM('IS - Q'!AI15:AK15)</f>
        <v>-4218</v>
      </c>
      <c r="AM15" s="26">
        <v>12076</v>
      </c>
      <c r="AN15" s="26">
        <v>64103</v>
      </c>
      <c r="AO15" s="26">
        <v>40492</v>
      </c>
      <c r="AP15" s="26">
        <f>'IS - Y'!L15-SUM('IS - Q'!AM15:AO15)</f>
        <v>5139</v>
      </c>
      <c r="AQ15" s="26">
        <v>10780</v>
      </c>
      <c r="AR15" s="26">
        <v>7119</v>
      </c>
      <c r="AS15" s="26">
        <v>7586</v>
      </c>
      <c r="AT15" s="26"/>
    </row>
    <row r="16" spans="1:46" x14ac:dyDescent="0.25">
      <c r="B16" t="s">
        <v>30</v>
      </c>
      <c r="C16" s="26">
        <v>-217</v>
      </c>
      <c r="D16" s="26">
        <v>1367</v>
      </c>
      <c r="E16" s="26">
        <v>-281</v>
      </c>
      <c r="F16" s="26">
        <f>'IS - Y'!C16-SUM('IS - Q'!C16:E16)</f>
        <v>-1055</v>
      </c>
      <c r="G16" s="26">
        <v>-294</v>
      </c>
      <c r="H16" s="26">
        <v>-430</v>
      </c>
      <c r="I16" s="26">
        <v>-389</v>
      </c>
      <c r="J16" s="26">
        <f>'IS - Y'!D16-SUM('IS - Q'!G16:I16)</f>
        <v>-366</v>
      </c>
      <c r="K16" s="26">
        <v>-400</v>
      </c>
      <c r="L16" s="26">
        <v>-509</v>
      </c>
      <c r="M16" s="26">
        <v>-554</v>
      </c>
      <c r="N16" s="26">
        <f>'IS - Y'!E16-SUM('IS - Q'!K16:M16)</f>
        <v>-244</v>
      </c>
      <c r="O16" s="26">
        <v>-647</v>
      </c>
      <c r="P16" s="26">
        <v>-716</v>
      </c>
      <c r="Q16" s="26">
        <v>-598</v>
      </c>
      <c r="R16" s="26">
        <f>'IS - Y'!F16-SUM('IS - Q'!O16:Q16)</f>
        <v>159</v>
      </c>
      <c r="S16" s="26">
        <v>-541</v>
      </c>
      <c r="T16" s="26">
        <v>-428</v>
      </c>
      <c r="U16" s="26">
        <v>-713</v>
      </c>
      <c r="V16" s="26">
        <f>'IS - Y'!G16-SUM('IS - Q'!S16:U16)</f>
        <v>252</v>
      </c>
      <c r="W16" s="26">
        <v>-626</v>
      </c>
      <c r="X16" s="26">
        <v>-583</v>
      </c>
      <c r="Y16" s="26">
        <v>-623</v>
      </c>
      <c r="Z16" s="26">
        <f>'IS - Y'!H16-SUM('IS - Q'!W16:Y16)</f>
        <v>-802</v>
      </c>
      <c r="AA16" s="26">
        <v>-522</v>
      </c>
      <c r="AB16" s="26">
        <v>-1287</v>
      </c>
      <c r="AC16" s="26">
        <v>-1066</v>
      </c>
      <c r="AD16" s="26">
        <f>'IS - Y'!I16-SUM('IS - Q'!AA16:AC16)</f>
        <v>-2485</v>
      </c>
      <c r="AE16" s="26">
        <v>-2821</v>
      </c>
      <c r="AF16" s="26">
        <v>-2225</v>
      </c>
      <c r="AG16" s="26">
        <v>-747</v>
      </c>
      <c r="AH16" s="26">
        <f>'IS - Y'!J16-SUM('IS - Q'!AE16:AG16)</f>
        <v>-1404</v>
      </c>
      <c r="AI16" s="26">
        <v>-4217</v>
      </c>
      <c r="AJ16" s="26">
        <v>-60</v>
      </c>
      <c r="AK16" s="26">
        <v>167264</v>
      </c>
      <c r="AL16" s="26">
        <f>'IS - Y'!K16-SUM('IS - Q'!AI16:AK16)</f>
        <v>-295</v>
      </c>
      <c r="AM16" s="26">
        <v>-4176</v>
      </c>
      <c r="AN16" s="26">
        <v>-19681</v>
      </c>
      <c r="AO16" s="26">
        <v>-172</v>
      </c>
      <c r="AP16" s="26">
        <f>'IS - Y'!L16-SUM('IS - Q'!AM16:AO16)</f>
        <v>-8103</v>
      </c>
      <c r="AQ16" s="26">
        <v>-9059</v>
      </c>
      <c r="AR16" s="26">
        <v>-138345</v>
      </c>
      <c r="AS16" s="26">
        <v>2723</v>
      </c>
      <c r="AT16" s="26"/>
    </row>
    <row r="17" spans="2:46" ht="15.75" thickBot="1" x14ac:dyDescent="0.3">
      <c r="B17" s="27" t="s">
        <v>31</v>
      </c>
      <c r="C17" s="29">
        <f>SUM(C13:C16)</f>
        <v>-25759</v>
      </c>
      <c r="D17" s="29">
        <f t="shared" ref="D17:AT17" si="14">SUM(D13:D16)</f>
        <v>-8246</v>
      </c>
      <c r="E17" s="29">
        <f t="shared" si="14"/>
        <v>-32441</v>
      </c>
      <c r="F17" s="29">
        <f t="shared" si="14"/>
        <v>1688</v>
      </c>
      <c r="G17" s="29">
        <f t="shared" si="14"/>
        <v>-28542</v>
      </c>
      <c r="H17" s="29">
        <f t="shared" si="14"/>
        <v>-10131</v>
      </c>
      <c r="I17" s="29">
        <f t="shared" si="14"/>
        <v>-24167</v>
      </c>
      <c r="J17" s="29">
        <f t="shared" si="14"/>
        <v>3630</v>
      </c>
      <c r="K17" s="29">
        <f t="shared" si="14"/>
        <v>-15685</v>
      </c>
      <c r="L17" s="29">
        <f t="shared" si="14"/>
        <v>-9008</v>
      </c>
      <c r="M17" s="29">
        <f t="shared" si="14"/>
        <v>-16063</v>
      </c>
      <c r="N17" s="29">
        <f t="shared" si="14"/>
        <v>-1489</v>
      </c>
      <c r="O17" s="29">
        <f t="shared" si="14"/>
        <v>-6401</v>
      </c>
      <c r="P17" s="29">
        <f t="shared" si="14"/>
        <v>-6025</v>
      </c>
      <c r="Q17" s="29">
        <f t="shared" si="14"/>
        <v>-11516</v>
      </c>
      <c r="R17" s="29">
        <f t="shared" si="14"/>
        <v>3659</v>
      </c>
      <c r="S17" s="29">
        <f t="shared" si="14"/>
        <v>-2617</v>
      </c>
      <c r="T17" s="29">
        <f t="shared" si="14"/>
        <v>-3909</v>
      </c>
      <c r="U17" s="29">
        <f t="shared" si="14"/>
        <v>-13709</v>
      </c>
      <c r="V17" s="29">
        <f t="shared" si="14"/>
        <v>5347</v>
      </c>
      <c r="W17" s="29">
        <f t="shared" si="14"/>
        <v>-4318</v>
      </c>
      <c r="X17" s="29">
        <f t="shared" si="14"/>
        <v>-2029</v>
      </c>
      <c r="Y17" s="29">
        <f t="shared" si="14"/>
        <v>-11477</v>
      </c>
      <c r="Z17" s="29">
        <f t="shared" si="14"/>
        <v>8219</v>
      </c>
      <c r="AA17" s="29">
        <f t="shared" si="14"/>
        <v>-5713</v>
      </c>
      <c r="AB17" s="29">
        <f t="shared" si="14"/>
        <v>10589</v>
      </c>
      <c r="AC17" s="29">
        <f t="shared" si="14"/>
        <v>-37140</v>
      </c>
      <c r="AD17" s="29">
        <f t="shared" si="14"/>
        <v>26043</v>
      </c>
      <c r="AE17" s="29">
        <f t="shared" si="14"/>
        <v>-65179</v>
      </c>
      <c r="AF17" s="29">
        <f t="shared" si="14"/>
        <v>32764</v>
      </c>
      <c r="AG17" s="29">
        <f t="shared" si="14"/>
        <v>6651</v>
      </c>
      <c r="AH17" s="29">
        <f t="shared" si="14"/>
        <v>24306</v>
      </c>
      <c r="AI17" s="29">
        <f t="shared" si="14"/>
        <v>5742</v>
      </c>
      <c r="AJ17" s="29">
        <f t="shared" si="14"/>
        <v>7476</v>
      </c>
      <c r="AK17" s="29">
        <f t="shared" si="14"/>
        <v>251562</v>
      </c>
      <c r="AL17" s="29">
        <f t="shared" si="14"/>
        <v>1858</v>
      </c>
      <c r="AM17" s="29">
        <f t="shared" si="14"/>
        <v>2186</v>
      </c>
      <c r="AN17" s="29">
        <f t="shared" si="14"/>
        <v>24612</v>
      </c>
      <c r="AO17" s="29">
        <f t="shared" si="14"/>
        <v>-18283</v>
      </c>
      <c r="AP17" s="29">
        <f t="shared" si="14"/>
        <v>9665</v>
      </c>
      <c r="AQ17" s="29">
        <f t="shared" si="14"/>
        <v>-1420</v>
      </c>
      <c r="AR17" s="29">
        <f t="shared" si="14"/>
        <v>-616884</v>
      </c>
      <c r="AS17" s="29">
        <f t="shared" si="14"/>
        <v>-212639</v>
      </c>
      <c r="AT17" s="29">
        <f t="shared" si="14"/>
        <v>0</v>
      </c>
    </row>
    <row r="18" spans="2:46" ht="15.75" thickTop="1" x14ac:dyDescent="0.25"/>
  </sheetData>
  <hyperlinks>
    <hyperlink ref="A1" location="MAIN!A1" tooltip="click to travel to main page" display="MAIN" xr:uid="{D57C2A82-BBC9-41BA-B0A3-F5BBCFAC4F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863C-98E8-4DC9-98C5-90D38CD03F83}">
  <dimension ref="A1:AB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defaultRowHeight="15" x14ac:dyDescent="0.25"/>
  <cols>
    <col min="1" max="1" width="6.140625" bestFit="1" customWidth="1"/>
    <col min="2" max="2" width="26" bestFit="1" customWidth="1"/>
    <col min="3" max="6" width="8.28515625" bestFit="1" customWidth="1"/>
    <col min="7" max="7" width="9.140625" bestFit="1" customWidth="1"/>
    <col min="8" max="10" width="8.28515625" bestFit="1" customWidth="1"/>
    <col min="11" max="11" width="9.85546875" bestFit="1" customWidth="1"/>
    <col min="12" max="12" width="8.28515625" bestFit="1" customWidth="1"/>
    <col min="13" max="13" width="9.85546875" bestFit="1" customWidth="1"/>
    <col min="14" max="19" width="7.28515625" bestFit="1" customWidth="1"/>
    <col min="20" max="20" width="10.140625" bestFit="1" customWidth="1"/>
    <col min="21" max="21" width="7.5703125" bestFit="1" customWidth="1"/>
    <col min="22" max="28" width="7.28515625" bestFit="1" customWidth="1"/>
    <col min="30" max="30" width="9" customWidth="1"/>
  </cols>
  <sheetData>
    <row r="1" spans="1:28" ht="15.75" thickBot="1" x14ac:dyDescent="0.3">
      <c r="A1" s="2" t="s">
        <v>0</v>
      </c>
      <c r="C1" s="5" t="s">
        <v>32</v>
      </c>
      <c r="D1" s="5" t="s">
        <v>32</v>
      </c>
      <c r="E1" s="5" t="s">
        <v>32</v>
      </c>
      <c r="F1" s="5" t="s">
        <v>32</v>
      </c>
      <c r="G1" s="5" t="s">
        <v>32</v>
      </c>
      <c r="H1" s="5" t="s">
        <v>32</v>
      </c>
      <c r="I1" s="5" t="s">
        <v>32</v>
      </c>
      <c r="J1" s="5" t="s">
        <v>32</v>
      </c>
      <c r="K1" s="5" t="s">
        <v>32</v>
      </c>
      <c r="L1" s="5" t="s">
        <v>32</v>
      </c>
      <c r="M1" s="5" t="s">
        <v>32</v>
      </c>
    </row>
    <row r="2" spans="1:28" ht="15.75" thickBot="1" x14ac:dyDescent="0.3">
      <c r="C2" s="6">
        <v>2014</v>
      </c>
      <c r="D2" s="6">
        <f>C2+1</f>
        <v>2015</v>
      </c>
      <c r="E2" s="6">
        <f t="shared" ref="E2:M2" si="0">D2+1</f>
        <v>2016</v>
      </c>
      <c r="F2" s="6">
        <f t="shared" si="0"/>
        <v>2017</v>
      </c>
      <c r="G2" s="6">
        <f t="shared" si="0"/>
        <v>2018</v>
      </c>
      <c r="H2" s="6">
        <f t="shared" si="0"/>
        <v>2019</v>
      </c>
      <c r="I2" s="6">
        <f t="shared" si="0"/>
        <v>2020</v>
      </c>
      <c r="J2" s="6">
        <f t="shared" si="0"/>
        <v>2021</v>
      </c>
      <c r="K2" s="6">
        <f t="shared" si="0"/>
        <v>2022</v>
      </c>
      <c r="L2" s="6">
        <f t="shared" si="0"/>
        <v>2023</v>
      </c>
      <c r="M2" s="6">
        <f t="shared" si="0"/>
        <v>2024</v>
      </c>
    </row>
    <row r="3" spans="1:28" x14ac:dyDescent="0.25">
      <c r="B3" t="s">
        <v>20</v>
      </c>
      <c r="C3" s="26">
        <v>304834</v>
      </c>
      <c r="D3" s="26">
        <v>301373</v>
      </c>
      <c r="E3" s="26">
        <v>254090</v>
      </c>
      <c r="F3" s="26">
        <v>255066</v>
      </c>
      <c r="G3" s="26">
        <v>321084</v>
      </c>
      <c r="H3" s="26">
        <v>410926</v>
      </c>
      <c r="I3" s="26">
        <v>644338</v>
      </c>
      <c r="J3" s="26">
        <v>776265</v>
      </c>
      <c r="K3" s="26">
        <v>766897</v>
      </c>
      <c r="L3" s="26">
        <v>716295</v>
      </c>
      <c r="M3" s="26">
        <f>SUM('IS - Q'!AQ3:AS3)/0.75</f>
        <v>632120</v>
      </c>
    </row>
    <row r="4" spans="1:28" x14ac:dyDescent="0.25">
      <c r="B4" t="s">
        <v>21</v>
      </c>
      <c r="C4" s="26">
        <v>210985</v>
      </c>
      <c r="D4" s="26">
        <v>189849</v>
      </c>
      <c r="E4" s="26">
        <v>119601</v>
      </c>
      <c r="F4" s="26">
        <v>80175</v>
      </c>
      <c r="G4" s="26">
        <v>79996</v>
      </c>
      <c r="H4" s="26">
        <v>92182</v>
      </c>
      <c r="I4" s="26">
        <v>205417</v>
      </c>
      <c r="J4" s="26">
        <v>254904</v>
      </c>
      <c r="K4" s="26">
        <v>197396</v>
      </c>
      <c r="L4" s="26">
        <v>225941</v>
      </c>
      <c r="M4" s="26">
        <f>SUM('IS - Q'!AQ4:AS4)/0.75</f>
        <v>180437.33333333334</v>
      </c>
    </row>
    <row r="5" spans="1:28" ht="15.75" thickBot="1" x14ac:dyDescent="0.3">
      <c r="B5" s="27" t="s">
        <v>22</v>
      </c>
      <c r="C5" s="29">
        <f>C3-C4</f>
        <v>93849</v>
      </c>
      <c r="D5" s="29">
        <f t="shared" ref="D5:M5" si="1">D3-D4</f>
        <v>111524</v>
      </c>
      <c r="E5" s="29">
        <f t="shared" si="1"/>
        <v>134489</v>
      </c>
      <c r="F5" s="29">
        <f t="shared" si="1"/>
        <v>174891</v>
      </c>
      <c r="G5" s="29">
        <f t="shared" si="1"/>
        <v>241088</v>
      </c>
      <c r="H5" s="29">
        <f t="shared" si="1"/>
        <v>318744</v>
      </c>
      <c r="I5" s="29">
        <f t="shared" si="1"/>
        <v>438921</v>
      </c>
      <c r="J5" s="29">
        <f t="shared" si="1"/>
        <v>521361</v>
      </c>
      <c r="K5" s="29">
        <f t="shared" si="1"/>
        <v>569501</v>
      </c>
      <c r="L5" s="29">
        <f t="shared" si="1"/>
        <v>490354</v>
      </c>
      <c r="M5" s="29">
        <f t="shared" si="1"/>
        <v>451682.66666666663</v>
      </c>
    </row>
    <row r="6" spans="1:28" ht="15.75" thickTop="1" x14ac:dyDescent="0.25">
      <c r="B6" t="s">
        <v>23</v>
      </c>
      <c r="C6" s="26">
        <v>49386</v>
      </c>
      <c r="D6" s="26">
        <v>59391</v>
      </c>
      <c r="E6" s="26">
        <v>66331</v>
      </c>
      <c r="F6" s="26">
        <v>81926</v>
      </c>
      <c r="G6" s="26">
        <v>114291</v>
      </c>
      <c r="H6" s="26">
        <v>139772</v>
      </c>
      <c r="I6" s="26">
        <v>170905</v>
      </c>
      <c r="J6" s="26">
        <v>178821</v>
      </c>
      <c r="K6" s="26">
        <v>196637</v>
      </c>
      <c r="L6" s="26">
        <v>191705</v>
      </c>
      <c r="M6" s="26">
        <f>SUM('IS - Q'!AQ6:AS6)/0.75</f>
        <v>172564</v>
      </c>
    </row>
    <row r="7" spans="1:28" x14ac:dyDescent="0.25">
      <c r="B7" t="s">
        <v>24</v>
      </c>
      <c r="C7" s="26">
        <v>72315</v>
      </c>
      <c r="D7" s="26">
        <v>64082</v>
      </c>
      <c r="E7" s="26">
        <v>53949</v>
      </c>
      <c r="F7" s="26">
        <v>51240</v>
      </c>
      <c r="G7" s="26">
        <v>54714</v>
      </c>
      <c r="H7" s="26">
        <v>63569</v>
      </c>
      <c r="I7" s="26">
        <v>81914</v>
      </c>
      <c r="J7" s="26">
        <v>105414</v>
      </c>
      <c r="K7" s="26">
        <v>147660</v>
      </c>
      <c r="L7" s="26">
        <v>126591</v>
      </c>
      <c r="M7" s="26">
        <f>SUM('IS - Q'!AQ7:AS7)/0.75</f>
        <v>107237.33333333333</v>
      </c>
    </row>
    <row r="8" spans="1:28" x14ac:dyDescent="0.25">
      <c r="B8" t="s">
        <v>25</v>
      </c>
      <c r="C8" s="26">
        <v>41837</v>
      </c>
      <c r="D8" s="26">
        <v>45209</v>
      </c>
      <c r="E8" s="26">
        <v>55372</v>
      </c>
      <c r="F8" s="26">
        <v>64411</v>
      </c>
      <c r="G8" s="26">
        <v>77714</v>
      </c>
      <c r="H8" s="26">
        <v>97489</v>
      </c>
      <c r="I8" s="26">
        <v>129349</v>
      </c>
      <c r="J8" s="26">
        <v>159019</v>
      </c>
      <c r="K8" s="26">
        <v>216247</v>
      </c>
      <c r="L8" s="26">
        <v>239783</v>
      </c>
      <c r="M8" s="26">
        <f>SUM('IS - Q'!AQ8:AS8)/0.75</f>
        <v>215280</v>
      </c>
    </row>
    <row r="9" spans="1:28" x14ac:dyDescent="0.25">
      <c r="B9" t="s">
        <v>33</v>
      </c>
      <c r="C9" s="26">
        <v>0</v>
      </c>
      <c r="D9" s="26">
        <v>4868</v>
      </c>
      <c r="E9" s="26">
        <v>-423</v>
      </c>
      <c r="F9" s="26">
        <v>1047</v>
      </c>
      <c r="G9" s="26">
        <v>589</v>
      </c>
      <c r="H9" s="26">
        <v>97</v>
      </c>
      <c r="I9" s="26">
        <v>0</v>
      </c>
      <c r="J9" s="26">
        <v>0</v>
      </c>
      <c r="K9" s="26">
        <v>0</v>
      </c>
      <c r="L9" s="26">
        <v>0</v>
      </c>
      <c r="M9" s="26">
        <f>SUM('IS - Q'!AQ9:AS9)/0.75</f>
        <v>0</v>
      </c>
    </row>
    <row r="10" spans="1:28" x14ac:dyDescent="0.25">
      <c r="B10" t="s">
        <v>34</v>
      </c>
      <c r="C10" s="26">
        <v>-4555</v>
      </c>
      <c r="D10" s="26">
        <v>-4326</v>
      </c>
      <c r="E10" s="26">
        <v>-670</v>
      </c>
      <c r="F10" s="26">
        <v>-4766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f>SUM('IS - Q'!AQ10:AS10)/0.75</f>
        <v>0</v>
      </c>
    </row>
    <row r="11" spans="1:28" x14ac:dyDescent="0.25">
      <c r="B11" t="s">
        <v>35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>
        <f>SUM('IS - Q'!AQ11:AS11)/0.75</f>
        <v>902985.33333333337</v>
      </c>
    </row>
    <row r="12" spans="1:28" x14ac:dyDescent="0.25">
      <c r="B12" s="27" t="s">
        <v>26</v>
      </c>
      <c r="C12" s="28">
        <f>SUM(C6:C11)</f>
        <v>158983</v>
      </c>
      <c r="D12" s="28">
        <f t="shared" ref="D12:M12" si="2">SUM(D6:D11)</f>
        <v>169224</v>
      </c>
      <c r="E12" s="28">
        <f t="shared" si="2"/>
        <v>174559</v>
      </c>
      <c r="F12" s="28">
        <f t="shared" si="2"/>
        <v>193858</v>
      </c>
      <c r="G12" s="28">
        <f t="shared" si="2"/>
        <v>247308</v>
      </c>
      <c r="H12" s="28">
        <f t="shared" si="2"/>
        <v>300927</v>
      </c>
      <c r="I12" s="28">
        <f t="shared" si="2"/>
        <v>382168</v>
      </c>
      <c r="J12" s="28">
        <f t="shared" si="2"/>
        <v>443254</v>
      </c>
      <c r="K12" s="28">
        <f t="shared" si="2"/>
        <v>560544</v>
      </c>
      <c r="L12" s="28">
        <f t="shared" si="2"/>
        <v>558079</v>
      </c>
      <c r="M12" s="28">
        <f t="shared" si="2"/>
        <v>1398066.6666666667</v>
      </c>
    </row>
    <row r="13" spans="1:28" ht="15.75" thickBot="1" x14ac:dyDescent="0.3">
      <c r="B13" s="27" t="s">
        <v>27</v>
      </c>
      <c r="C13" s="29">
        <f>C5-C12</f>
        <v>-65134</v>
      </c>
      <c r="D13" s="29">
        <f t="shared" ref="D13:M13" si="3">D5-D12</f>
        <v>-57700</v>
      </c>
      <c r="E13" s="29">
        <f t="shared" si="3"/>
        <v>-40070</v>
      </c>
      <c r="F13" s="29">
        <f t="shared" si="3"/>
        <v>-18967</v>
      </c>
      <c r="G13" s="29">
        <f t="shared" si="3"/>
        <v>-6220</v>
      </c>
      <c r="H13" s="29">
        <f t="shared" si="3"/>
        <v>17817</v>
      </c>
      <c r="I13" s="29">
        <f t="shared" si="3"/>
        <v>56753</v>
      </c>
      <c r="J13" s="29">
        <f t="shared" si="3"/>
        <v>78107</v>
      </c>
      <c r="K13" s="29">
        <f t="shared" si="3"/>
        <v>8957</v>
      </c>
      <c r="L13" s="29">
        <f t="shared" si="3"/>
        <v>-67725</v>
      </c>
      <c r="M13" s="29">
        <f t="shared" si="3"/>
        <v>-946384.00000000012</v>
      </c>
    </row>
    <row r="14" spans="1:28" ht="15.75" thickTop="1" x14ac:dyDescent="0.25">
      <c r="B14" t="s">
        <v>28</v>
      </c>
      <c r="C14" s="26">
        <v>-317</v>
      </c>
      <c r="D14" s="26">
        <v>-247</v>
      </c>
      <c r="E14" s="26">
        <v>-171</v>
      </c>
      <c r="F14" s="26">
        <v>-74</v>
      </c>
      <c r="G14" s="26">
        <v>-11225</v>
      </c>
      <c r="H14" s="26">
        <v>-44851</v>
      </c>
      <c r="I14" s="26">
        <v>-66297</v>
      </c>
      <c r="J14" s="26">
        <v>-6896</v>
      </c>
      <c r="K14" s="26">
        <v>-6040</v>
      </c>
      <c r="L14" s="26">
        <v>-3773</v>
      </c>
      <c r="M14" s="26">
        <f>SUM('IS - Q'!AQ14:AS14)/0.75</f>
        <v>-2612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x14ac:dyDescent="0.25">
      <c r="B15" t="s">
        <v>29</v>
      </c>
      <c r="C15" s="26">
        <v>879</v>
      </c>
      <c r="D15" s="26">
        <v>216</v>
      </c>
      <c r="E15" s="26">
        <v>-297</v>
      </c>
      <c r="F15" s="26">
        <v>560</v>
      </c>
      <c r="G15" s="26">
        <v>3987</v>
      </c>
      <c r="H15" s="26">
        <v>20063</v>
      </c>
      <c r="I15" s="26">
        <v>8683</v>
      </c>
      <c r="J15" s="26">
        <v>-65472</v>
      </c>
      <c r="K15" s="26">
        <v>101029</v>
      </c>
      <c r="L15" s="26">
        <v>121810</v>
      </c>
      <c r="M15" s="26">
        <f>SUM('IS - Q'!AQ15:AS15)/0.75</f>
        <v>33980</v>
      </c>
    </row>
    <row r="16" spans="1:28" x14ac:dyDescent="0.25">
      <c r="B16" t="s">
        <v>30</v>
      </c>
      <c r="C16" s="26">
        <v>-186</v>
      </c>
      <c r="D16" s="26">
        <v>-1479</v>
      </c>
      <c r="E16" s="26">
        <v>-1707</v>
      </c>
      <c r="F16" s="26">
        <v>-1802</v>
      </c>
      <c r="G16" s="26">
        <v>-1430</v>
      </c>
      <c r="H16" s="26">
        <v>-2634</v>
      </c>
      <c r="I16" s="26">
        <v>-5360</v>
      </c>
      <c r="J16" s="26">
        <v>-7197</v>
      </c>
      <c r="K16" s="26">
        <v>162692</v>
      </c>
      <c r="L16" s="26">
        <v>-32132</v>
      </c>
      <c r="M16" s="26">
        <f>SUM('IS - Q'!AQ16:AS16)/0.75</f>
        <v>-192908</v>
      </c>
      <c r="N16" s="36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2:22" ht="15.75" thickBot="1" x14ac:dyDescent="0.3">
      <c r="B17" s="27" t="s">
        <v>31</v>
      </c>
      <c r="C17" s="29">
        <f>SUM(C13:C16)</f>
        <v>-64758</v>
      </c>
      <c r="D17" s="29">
        <f t="shared" ref="D17:L17" si="4">SUM(D13:D16)</f>
        <v>-59210</v>
      </c>
      <c r="E17" s="29">
        <f t="shared" si="4"/>
        <v>-42245</v>
      </c>
      <c r="F17" s="29">
        <f t="shared" si="4"/>
        <v>-20283</v>
      </c>
      <c r="G17" s="29">
        <f t="shared" si="4"/>
        <v>-14888</v>
      </c>
      <c r="H17" s="29">
        <f t="shared" si="4"/>
        <v>-9605</v>
      </c>
      <c r="I17" s="29">
        <f t="shared" si="4"/>
        <v>-6221</v>
      </c>
      <c r="J17" s="29">
        <f t="shared" si="4"/>
        <v>-1458</v>
      </c>
      <c r="K17" s="29">
        <f t="shared" si="4"/>
        <v>266638</v>
      </c>
      <c r="L17" s="29">
        <f t="shared" si="4"/>
        <v>18180</v>
      </c>
      <c r="M17" s="29">
        <f>L17*(1+$U$23)</f>
        <v>19998</v>
      </c>
    </row>
    <row r="18" spans="2:22" ht="15.75" thickTop="1" x14ac:dyDescent="0.25">
      <c r="M18" s="26"/>
    </row>
    <row r="19" spans="2:22" x14ac:dyDescent="0.25">
      <c r="M19" s="26"/>
    </row>
    <row r="21" spans="2:22" ht="15.75" thickBot="1" x14ac:dyDescent="0.3"/>
    <row r="22" spans="2:22" ht="15.75" thickBot="1" x14ac:dyDescent="0.3">
      <c r="B22" s="38" t="s">
        <v>36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1" t="s">
        <v>37</v>
      </c>
      <c r="T22" s="41" t="s">
        <v>38</v>
      </c>
      <c r="U22" s="32"/>
    </row>
    <row r="23" spans="2:22" x14ac:dyDescent="0.25">
      <c r="B23" t="s">
        <v>20</v>
      </c>
      <c r="D23" s="37">
        <f>D3/C3-1</f>
        <v>-1.1353720385521293E-2</v>
      </c>
      <c r="E23" s="37">
        <f t="shared" ref="E23:L23" si="5">E3/D3-1</f>
        <v>-0.15689195780643916</v>
      </c>
      <c r="F23" s="37">
        <f t="shared" si="5"/>
        <v>3.8411586445747936E-3</v>
      </c>
      <c r="G23" s="37">
        <f t="shared" si="5"/>
        <v>0.25882712709651612</v>
      </c>
      <c r="H23" s="37">
        <f t="shared" si="5"/>
        <v>0.27980839904822408</v>
      </c>
      <c r="I23" s="37">
        <f t="shared" si="5"/>
        <v>0.56801467904196867</v>
      </c>
      <c r="J23" s="37">
        <f>J3/I3-1</f>
        <v>0.2047481290875286</v>
      </c>
      <c r="K23" s="37">
        <f t="shared" si="5"/>
        <v>-1.206804377371129E-2</v>
      </c>
      <c r="L23" s="37">
        <f t="shared" si="5"/>
        <v>-6.5982785171933123E-2</v>
      </c>
      <c r="M23" s="37">
        <f>AVERAGE(D23:L23)</f>
        <v>0.11877144286457862</v>
      </c>
      <c r="T23" s="42" t="s">
        <v>39</v>
      </c>
      <c r="U23" s="43">
        <v>0.1</v>
      </c>
    </row>
    <row r="24" spans="2:22" x14ac:dyDescent="0.25">
      <c r="B24" t="s">
        <v>21</v>
      </c>
      <c r="D24" s="37">
        <f t="shared" ref="D24:L24" si="6">D4/C4-1</f>
        <v>-0.10017773775386873</v>
      </c>
      <c r="E24" s="37">
        <f t="shared" si="6"/>
        <v>-0.37002038462146236</v>
      </c>
      <c r="F24" s="37">
        <f t="shared" si="6"/>
        <v>-0.32964607319336792</v>
      </c>
      <c r="G24" s="37">
        <f t="shared" si="6"/>
        <v>-2.2326161521671883E-3</v>
      </c>
      <c r="H24" s="37">
        <f t="shared" si="6"/>
        <v>0.15233261663083164</v>
      </c>
      <c r="I24" s="37">
        <f t="shared" si="6"/>
        <v>1.2283851511141002</v>
      </c>
      <c r="J24" s="37">
        <f t="shared" si="6"/>
        <v>0.24090995389865499</v>
      </c>
      <c r="K24" s="37">
        <f t="shared" si="6"/>
        <v>-0.22560650284028494</v>
      </c>
      <c r="L24" s="37">
        <f t="shared" si="6"/>
        <v>0.1446077934709924</v>
      </c>
      <c r="M24" s="37">
        <f t="shared" ref="M24:M37" si="7">AVERAGE(D24:L24)</f>
        <v>8.2061355617047568E-2</v>
      </c>
      <c r="T24" s="18" t="s">
        <v>40</v>
      </c>
      <c r="U24" s="46">
        <v>7.2099999999999997E-2</v>
      </c>
    </row>
    <row r="25" spans="2:22" x14ac:dyDescent="0.25">
      <c r="B25" s="27" t="s">
        <v>22</v>
      </c>
      <c r="D25" s="37">
        <f t="shared" ref="D25:L25" si="8">D5/C5-1</f>
        <v>0.18833445215186106</v>
      </c>
      <c r="E25" s="37">
        <f t="shared" si="8"/>
        <v>0.20591980201570959</v>
      </c>
      <c r="F25" s="37">
        <f t="shared" si="8"/>
        <v>0.30041118604495542</v>
      </c>
      <c r="G25" s="37">
        <f t="shared" si="8"/>
        <v>0.37850432555134339</v>
      </c>
      <c r="H25" s="37">
        <f t="shared" si="8"/>
        <v>0.3221064507565703</v>
      </c>
      <c r="I25" s="37">
        <f t="shared" si="8"/>
        <v>0.37703297944431902</v>
      </c>
      <c r="J25" s="37">
        <f t="shared" si="8"/>
        <v>0.18782423260677894</v>
      </c>
      <c r="K25" s="37">
        <f t="shared" si="8"/>
        <v>9.2335253308168497E-2</v>
      </c>
      <c r="L25" s="37">
        <f t="shared" si="8"/>
        <v>-0.13897605096391408</v>
      </c>
      <c r="M25" s="37">
        <f t="shared" si="7"/>
        <v>0.21261029232397691</v>
      </c>
      <c r="T25" s="18" t="s">
        <v>41</v>
      </c>
      <c r="U25" s="45">
        <f>NPV(U24,M17:AF17)</f>
        <v>18653.110717283835</v>
      </c>
    </row>
    <row r="26" spans="2:22" ht="15.75" thickBot="1" x14ac:dyDescent="0.3">
      <c r="B26" t="s">
        <v>23</v>
      </c>
      <c r="D26" s="37">
        <f t="shared" ref="D26:L26" si="9">D6/C6-1</f>
        <v>0.20258777791276872</v>
      </c>
      <c r="E26" s="37">
        <f t="shared" si="9"/>
        <v>0.11685272179286432</v>
      </c>
      <c r="F26" s="37">
        <f t="shared" si="9"/>
        <v>0.23510877267039554</v>
      </c>
      <c r="G26" s="37">
        <f t="shared" si="9"/>
        <v>0.39505163196054971</v>
      </c>
      <c r="H26" s="37">
        <f t="shared" si="9"/>
        <v>0.22294843863471314</v>
      </c>
      <c r="I26" s="37">
        <f t="shared" si="9"/>
        <v>0.22274132158086024</v>
      </c>
      <c r="J26" s="37">
        <f t="shared" si="9"/>
        <v>4.6318129955238208E-2</v>
      </c>
      <c r="K26" s="37">
        <f t="shared" si="9"/>
        <v>9.963035661359676E-2</v>
      </c>
      <c r="L26" s="37">
        <f t="shared" si="9"/>
        <v>-2.5081749619857874E-2</v>
      </c>
      <c r="M26" s="37">
        <f t="shared" si="7"/>
        <v>0.16846193350012542</v>
      </c>
      <c r="T26" s="19" t="s">
        <v>13</v>
      </c>
      <c r="U26" s="44">
        <f>U25/EV!E6</f>
        <v>0.1788289445318515</v>
      </c>
    </row>
    <row r="27" spans="2:22" x14ac:dyDescent="0.25">
      <c r="B27" t="s">
        <v>24</v>
      </c>
      <c r="D27" s="37">
        <f t="shared" ref="D27:L27" si="10">D7/C7-1</f>
        <v>-0.11384913226854732</v>
      </c>
      <c r="E27" s="37">
        <f t="shared" si="10"/>
        <v>-0.15812552666895541</v>
      </c>
      <c r="F27" s="37">
        <f t="shared" si="10"/>
        <v>-5.0214091086025703E-2</v>
      </c>
      <c r="G27" s="37">
        <f t="shared" si="10"/>
        <v>6.7798594847775284E-2</v>
      </c>
      <c r="H27" s="37">
        <f t="shared" si="10"/>
        <v>0.16184157619622042</v>
      </c>
      <c r="I27" s="37">
        <f t="shared" si="10"/>
        <v>0.28858405826739442</v>
      </c>
      <c r="J27" s="37">
        <f t="shared" si="10"/>
        <v>0.28688624655126116</v>
      </c>
      <c r="K27" s="37">
        <f t="shared" si="10"/>
        <v>0.40076270704081063</v>
      </c>
      <c r="L27" s="37">
        <f t="shared" si="10"/>
        <v>-0.14268590004063386</v>
      </c>
      <c r="M27" s="37">
        <f t="shared" si="7"/>
        <v>8.2333170315477738E-2</v>
      </c>
      <c r="V27" t="s">
        <v>43</v>
      </c>
    </row>
    <row r="28" spans="2:22" x14ac:dyDescent="0.25">
      <c r="B28" t="s">
        <v>25</v>
      </c>
      <c r="D28" s="37">
        <f t="shared" ref="D28:L28" si="11">D8/C8-1</f>
        <v>8.0598513277720718E-2</v>
      </c>
      <c r="E28" s="37">
        <f t="shared" si="11"/>
        <v>0.22480037160742339</v>
      </c>
      <c r="F28" s="37">
        <f t="shared" si="11"/>
        <v>0.16324134941847857</v>
      </c>
      <c r="G28" s="37">
        <f t="shared" si="11"/>
        <v>0.20653304559780161</v>
      </c>
      <c r="H28" s="37">
        <f t="shared" si="11"/>
        <v>0.25445865609800045</v>
      </c>
      <c r="I28" s="37">
        <f t="shared" si="11"/>
        <v>0.32680610120116116</v>
      </c>
      <c r="J28" s="37">
        <f t="shared" si="11"/>
        <v>0.22937943084214019</v>
      </c>
      <c r="K28" s="37">
        <f t="shared" si="11"/>
        <v>0.35988152359152048</v>
      </c>
      <c r="L28" s="37">
        <f t="shared" si="11"/>
        <v>0.10883850411797624</v>
      </c>
      <c r="M28" s="37">
        <f t="shared" si="7"/>
        <v>0.21717083286135808</v>
      </c>
      <c r="R28" s="36"/>
      <c r="U28" s="51"/>
    </row>
    <row r="29" spans="2:22" x14ac:dyDescent="0.25">
      <c r="B29" t="s">
        <v>33</v>
      </c>
    </row>
    <row r="30" spans="2:22" x14ac:dyDescent="0.25">
      <c r="B30" t="s">
        <v>34</v>
      </c>
    </row>
    <row r="31" spans="2:22" x14ac:dyDescent="0.25">
      <c r="B31" t="s">
        <v>35</v>
      </c>
    </row>
    <row r="32" spans="2:22" x14ac:dyDescent="0.25">
      <c r="B32" s="27" t="s">
        <v>26</v>
      </c>
      <c r="D32" s="37">
        <f t="shared" ref="D32:L32" si="12">D12/C12-1</f>
        <v>6.4415692243824818E-2</v>
      </c>
      <c r="E32" s="37">
        <f t="shared" si="12"/>
        <v>3.1526261050442095E-2</v>
      </c>
      <c r="F32" s="37">
        <f t="shared" si="12"/>
        <v>0.11055860769138226</v>
      </c>
      <c r="G32" s="37">
        <f t="shared" si="12"/>
        <v>0.27571727759494058</v>
      </c>
      <c r="H32" s="37">
        <f t="shared" si="12"/>
        <v>0.21681061672085011</v>
      </c>
      <c r="I32" s="37">
        <f t="shared" si="12"/>
        <v>0.26996912872557122</v>
      </c>
      <c r="J32" s="37">
        <f t="shared" si="12"/>
        <v>0.15984069833162384</v>
      </c>
      <c r="K32" s="37">
        <f t="shared" si="12"/>
        <v>0.26461126126329382</v>
      </c>
      <c r="L32" s="37">
        <f t="shared" si="12"/>
        <v>-4.3975138436946892E-3</v>
      </c>
      <c r="M32" s="37">
        <f t="shared" si="7"/>
        <v>0.15433911441980377</v>
      </c>
    </row>
    <row r="33" spans="2:13" x14ac:dyDescent="0.25">
      <c r="B33" s="27" t="s">
        <v>27</v>
      </c>
      <c r="D33" s="37">
        <f t="shared" ref="D33:L33" si="13">D13/C13-1</f>
        <v>-0.11413393926367177</v>
      </c>
      <c r="E33" s="37">
        <f t="shared" si="13"/>
        <v>-0.30554592720970541</v>
      </c>
      <c r="F33" s="37">
        <f t="shared" si="13"/>
        <v>-0.52665335662590462</v>
      </c>
      <c r="G33" s="37">
        <f t="shared" si="13"/>
        <v>-0.67206200242526493</v>
      </c>
      <c r="H33" s="37">
        <f t="shared" si="13"/>
        <v>-3.8644694533762056</v>
      </c>
      <c r="I33" s="37">
        <f t="shared" si="13"/>
        <v>2.1853286187349159</v>
      </c>
      <c r="J33" s="37">
        <f t="shared" si="13"/>
        <v>0.3762620478212606</v>
      </c>
      <c r="K33" s="37">
        <f t="shared" si="13"/>
        <v>-0.88532397864467971</v>
      </c>
      <c r="L33" s="37">
        <f t="shared" si="13"/>
        <v>-8.561125376800268</v>
      </c>
      <c r="M33" s="37">
        <f t="shared" si="7"/>
        <v>-1.3741914853099471</v>
      </c>
    </row>
    <row r="34" spans="2:13" x14ac:dyDescent="0.25">
      <c r="B34" t="s">
        <v>28</v>
      </c>
      <c r="D34" s="37">
        <f t="shared" ref="D34:L34" si="14">D14/C14-1</f>
        <v>-0.22082018927444791</v>
      </c>
      <c r="E34" s="37">
        <f t="shared" si="14"/>
        <v>-0.30769230769230771</v>
      </c>
      <c r="F34" s="37">
        <f t="shared" si="14"/>
        <v>-0.56725146198830412</v>
      </c>
      <c r="G34" s="37">
        <f t="shared" si="14"/>
        <v>150.68918918918919</v>
      </c>
      <c r="H34" s="37">
        <f t="shared" si="14"/>
        <v>2.9956347438752786</v>
      </c>
      <c r="I34" s="37">
        <f t="shared" si="14"/>
        <v>0.47816102205079036</v>
      </c>
      <c r="J34" s="37">
        <f t="shared" si="14"/>
        <v>-0.89598322699367994</v>
      </c>
      <c r="K34" s="37">
        <f t="shared" si="14"/>
        <v>-0.12412993039443154</v>
      </c>
      <c r="L34" s="37">
        <f t="shared" si="14"/>
        <v>-0.37533112582781458</v>
      </c>
      <c r="M34" s="37">
        <f t="shared" si="7"/>
        <v>16.852419634771589</v>
      </c>
    </row>
    <row r="35" spans="2:13" x14ac:dyDescent="0.25">
      <c r="B35" t="s">
        <v>29</v>
      </c>
      <c r="D35" s="37">
        <f t="shared" ref="D35:L35" si="15">D15/C15-1</f>
        <v>-0.75426621160409557</v>
      </c>
      <c r="E35" s="37">
        <f t="shared" si="15"/>
        <v>-2.375</v>
      </c>
      <c r="F35" s="37">
        <f t="shared" si="15"/>
        <v>-2.8855218855218858</v>
      </c>
      <c r="G35" s="37">
        <f t="shared" si="15"/>
        <v>6.1196428571428569</v>
      </c>
      <c r="H35" s="37">
        <f t="shared" si="15"/>
        <v>4.0321043391020819</v>
      </c>
      <c r="I35" s="37">
        <f t="shared" si="15"/>
        <v>-0.56721327817375267</v>
      </c>
      <c r="J35" s="37">
        <f t="shared" si="15"/>
        <v>-8.5402510653000121</v>
      </c>
      <c r="K35" s="37">
        <f t="shared" si="15"/>
        <v>-2.5430871212121211</v>
      </c>
      <c r="L35" s="37">
        <f t="shared" si="15"/>
        <v>0.2056934147620979</v>
      </c>
      <c r="M35" s="37">
        <f t="shared" si="7"/>
        <v>-0.8119887723116479</v>
      </c>
    </row>
    <row r="36" spans="2:13" x14ac:dyDescent="0.25">
      <c r="B36" t="s">
        <v>30</v>
      </c>
      <c r="D36" s="37">
        <f t="shared" ref="D36:L36" si="16">D16/C16-1</f>
        <v>6.9516129032258061</v>
      </c>
      <c r="E36" s="37">
        <f t="shared" si="16"/>
        <v>0.15415821501014193</v>
      </c>
      <c r="F36" s="37">
        <f t="shared" si="16"/>
        <v>5.5653192735793722E-2</v>
      </c>
      <c r="G36" s="37">
        <f t="shared" si="16"/>
        <v>-0.20643729189789128</v>
      </c>
      <c r="H36" s="37">
        <f t="shared" si="16"/>
        <v>0.84195804195804191</v>
      </c>
      <c r="I36" s="37">
        <f t="shared" si="16"/>
        <v>1.034927866362946</v>
      </c>
      <c r="J36" s="37">
        <f t="shared" si="16"/>
        <v>0.34272388059701497</v>
      </c>
      <c r="K36" s="37">
        <f t="shared" si="16"/>
        <v>-23.605530081978603</v>
      </c>
      <c r="L36" s="37">
        <f t="shared" si="16"/>
        <v>-1.1975020283726305</v>
      </c>
      <c r="M36" s="37">
        <f t="shared" si="7"/>
        <v>-1.7364928113732645</v>
      </c>
    </row>
    <row r="37" spans="2:13" x14ac:dyDescent="0.25">
      <c r="B37" s="27" t="s">
        <v>31</v>
      </c>
      <c r="D37" s="37">
        <f t="shared" ref="D37:L37" si="17">D17/C17-1</f>
        <v>-8.567281262546711E-2</v>
      </c>
      <c r="E37" s="37">
        <f t="shared" si="17"/>
        <v>-0.28652254686708323</v>
      </c>
      <c r="F37" s="37">
        <f t="shared" si="17"/>
        <v>-0.51987217422180132</v>
      </c>
      <c r="G37" s="37">
        <f t="shared" si="17"/>
        <v>-0.26598629394073858</v>
      </c>
      <c r="H37" s="37">
        <f t="shared" si="17"/>
        <v>-0.35484954325631379</v>
      </c>
      <c r="I37" s="37">
        <f t="shared" si="17"/>
        <v>-0.35231650182196772</v>
      </c>
      <c r="J37" s="37">
        <f t="shared" si="17"/>
        <v>-0.76563253496222472</v>
      </c>
      <c r="K37" s="37">
        <f t="shared" si="17"/>
        <v>-183.87928669410149</v>
      </c>
      <c r="L37" s="37">
        <f t="shared" si="17"/>
        <v>-0.93181767039956798</v>
      </c>
      <c r="M37" s="37">
        <f t="shared" si="7"/>
        <v>-20.826884085799627</v>
      </c>
    </row>
    <row r="39" spans="2:13" x14ac:dyDescent="0.25">
      <c r="B39" t="s">
        <v>42</v>
      </c>
      <c r="C39" s="36">
        <f>C17/C3</f>
        <v>-0.21243693288806367</v>
      </c>
      <c r="D39" s="36">
        <f t="shared" ref="D39:L39" si="18">D17/D3</f>
        <v>-0.19646750040647304</v>
      </c>
      <c r="E39" s="36">
        <f t="shared" si="18"/>
        <v>-0.16625998661891456</v>
      </c>
      <c r="F39" s="36">
        <f t="shared" si="18"/>
        <v>-7.9520594669614919E-2</v>
      </c>
      <c r="G39" s="36">
        <f t="shared" si="18"/>
        <v>-4.6367928641726154E-2</v>
      </c>
      <c r="H39" s="36">
        <f t="shared" si="18"/>
        <v>-2.3374038147987716E-2</v>
      </c>
      <c r="I39" s="36">
        <f t="shared" si="18"/>
        <v>-9.6548705803475819E-3</v>
      </c>
      <c r="J39" s="36">
        <f t="shared" si="18"/>
        <v>-1.8782245753705242E-3</v>
      </c>
      <c r="K39" s="36">
        <f t="shared" si="18"/>
        <v>0.3476842392133494</v>
      </c>
      <c r="L39" s="36">
        <f t="shared" si="18"/>
        <v>2.5380604359935503E-2</v>
      </c>
      <c r="M39" s="36"/>
    </row>
  </sheetData>
  <hyperlinks>
    <hyperlink ref="A1" location="MAIN!A1" tooltip="click to travel to main page" display="MAIN" xr:uid="{927C3AE4-7E0C-4418-96A2-135EFD53A5F8}"/>
  </hyperlinks>
  <pageMargins left="0.7" right="0.7" top="0.75" bottom="0.75" header="0.3" footer="0.3"/>
  <ignoredErrors>
    <ignoredError sqref="M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1F33-3AC1-4D87-BABF-5566C8773B83}">
  <dimension ref="A1"/>
  <sheetViews>
    <sheetView workbookViewId="0"/>
  </sheetViews>
  <sheetFormatPr defaultRowHeight="15" x14ac:dyDescent="0.25"/>
  <cols>
    <col min="1" max="1" width="5.28515625" bestFit="1" customWidth="1"/>
  </cols>
  <sheetData>
    <row r="1" spans="1:1" ht="15.75" thickBot="1" x14ac:dyDescent="0.3">
      <c r="A1" s="2" t="s">
        <v>0</v>
      </c>
    </row>
  </sheetData>
  <hyperlinks>
    <hyperlink ref="A1" location="MAIN!A1" tooltip="click to travel to main page" display="MAIN" xr:uid="{03D4E9C8-AB28-4805-99C5-FF9B526CE6B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2619-12FE-4D1A-BE6A-0B5F2AF7EC6A}">
  <dimension ref="A1"/>
  <sheetViews>
    <sheetView workbookViewId="0"/>
  </sheetViews>
  <sheetFormatPr defaultRowHeight="15" x14ac:dyDescent="0.25"/>
  <cols>
    <col min="1" max="1" width="5.28515625" bestFit="1" customWidth="1"/>
  </cols>
  <sheetData>
    <row r="1" spans="1:1" ht="15.75" thickBot="1" x14ac:dyDescent="0.3">
      <c r="A1" s="2" t="s">
        <v>0</v>
      </c>
    </row>
  </sheetData>
  <hyperlinks>
    <hyperlink ref="A1" location="MAIN!A1" tooltip="click to travel to main page" display="MAIN" xr:uid="{1FB858F8-EE84-48D9-A531-65779C8BF9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EV</vt:lpstr>
      <vt:lpstr>IS - Q</vt:lpstr>
      <vt:lpstr>IS - Y</vt:lpstr>
      <vt:lpstr>BS - Q</vt:lpstr>
      <vt:lpstr>BS -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dcterms:created xsi:type="dcterms:W3CDTF">2024-12-12T09:28:54Z</dcterms:created>
  <dcterms:modified xsi:type="dcterms:W3CDTF">2024-12-13T08:58:52Z</dcterms:modified>
</cp:coreProperties>
</file>