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sumail2-my.sharepoint.com/personal/jpilch2_lsu_edu/Documents/Desktop/-/Misc/Investment Related/S&amp;P500 Top 50/"/>
    </mc:Choice>
  </mc:AlternateContent>
  <xr:revisionPtr revIDLastSave="0" documentId="8_{18A9847C-EE32-458B-A535-A637B4C9D315}" xr6:coauthVersionLast="47" xr6:coauthVersionMax="47" xr10:uidLastSave="{00000000-0000-0000-0000-000000000000}"/>
  <bookViews>
    <workbookView xWindow="14295" yWindow="0" windowWidth="14610" windowHeight="17385" activeTab="1" xr2:uid="{E6F24D42-1828-4FE8-9D93-D77DC78CA471}"/>
  </bookViews>
  <sheets>
    <sheet name="Sheet3" sheetId="3" r:id="rId1"/>
    <sheet name="Sheet4" sheetId="4" r:id="rId2"/>
    <sheet name="Sheet2" sheetId="2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4" l="1"/>
  <c r="E4" i="4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AS4" i="4" s="1"/>
  <c r="AT4" i="4" s="1"/>
  <c r="AU4" i="4" s="1"/>
  <c r="AV4" i="4" s="1"/>
  <c r="AW4" i="4" s="1"/>
  <c r="AX4" i="4" s="1"/>
  <c r="AY4" i="4" s="1"/>
  <c r="AZ4" i="4" s="1"/>
  <c r="BA4" i="4" s="1"/>
  <c r="BB4" i="4" s="1"/>
  <c r="BC4" i="4" s="1"/>
  <c r="BD4" i="4" s="1"/>
  <c r="BE4" i="4" s="1"/>
  <c r="BF4" i="4" s="1"/>
  <c r="BG4" i="4" s="1"/>
  <c r="BH4" i="4" s="1"/>
  <c r="BI4" i="4" s="1"/>
  <c r="BJ4" i="4" s="1"/>
  <c r="BK4" i="4" s="1"/>
  <c r="BL4" i="4" s="1"/>
  <c r="BM4" i="4" s="1"/>
  <c r="BN4" i="4" s="1"/>
  <c r="BO4" i="4" s="1"/>
  <c r="BP4" i="4" s="1"/>
  <c r="BQ4" i="4" s="1"/>
  <c r="BR4" i="4" s="1"/>
  <c r="BS4" i="4" s="1"/>
  <c r="BT4" i="4" s="1"/>
  <c r="BU4" i="4" s="1"/>
  <c r="BV4" i="4" s="1"/>
  <c r="BW4" i="4" s="1"/>
  <c r="BX4" i="4" s="1"/>
  <c r="BY4" i="4" s="1"/>
  <c r="BZ4" i="4" s="1"/>
  <c r="CA4" i="4" s="1"/>
  <c r="CB4" i="4" s="1"/>
  <c r="CC4" i="4" s="1"/>
  <c r="CD4" i="4" s="1"/>
  <c r="J15" i="4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W15" i="4" s="1"/>
  <c r="X15" i="4" s="1"/>
  <c r="Y15" i="4" s="1"/>
  <c r="Z15" i="4" s="1"/>
  <c r="AA15" i="4" s="1"/>
  <c r="AB15" i="4" s="1"/>
  <c r="AC15" i="4" s="1"/>
  <c r="AD15" i="4" s="1"/>
  <c r="AE15" i="4" s="1"/>
  <c r="AF15" i="4" s="1"/>
  <c r="AG15" i="4" s="1"/>
  <c r="AH15" i="4" s="1"/>
  <c r="AI15" i="4" s="1"/>
  <c r="AJ15" i="4" s="1"/>
  <c r="AK15" i="4" s="1"/>
  <c r="AL15" i="4" s="1"/>
  <c r="AM15" i="4" s="1"/>
  <c r="AN15" i="4" s="1"/>
  <c r="AO15" i="4" s="1"/>
  <c r="AP15" i="4" s="1"/>
  <c r="AQ15" i="4" s="1"/>
  <c r="AR15" i="4" s="1"/>
  <c r="AS15" i="4" s="1"/>
  <c r="AT15" i="4" s="1"/>
  <c r="AU15" i="4" s="1"/>
  <c r="AV15" i="4" s="1"/>
  <c r="AW15" i="4" s="1"/>
  <c r="AX15" i="4" s="1"/>
  <c r="AY15" i="4" s="1"/>
  <c r="AZ15" i="4" s="1"/>
  <c r="BA15" i="4" s="1"/>
  <c r="BB15" i="4" s="1"/>
  <c r="BC15" i="4" s="1"/>
  <c r="BD15" i="4" s="1"/>
  <c r="BE15" i="4" s="1"/>
  <c r="BF15" i="4" s="1"/>
  <c r="BG15" i="4" s="1"/>
  <c r="BH15" i="4" s="1"/>
  <c r="BI15" i="4" s="1"/>
  <c r="BJ15" i="4" s="1"/>
  <c r="BK15" i="4" s="1"/>
  <c r="BL15" i="4" s="1"/>
  <c r="BM15" i="4" s="1"/>
  <c r="BN15" i="4" s="1"/>
  <c r="BO15" i="4" s="1"/>
  <c r="BP15" i="4" s="1"/>
  <c r="BQ15" i="4" s="1"/>
  <c r="BR15" i="4" s="1"/>
  <c r="BS15" i="4" s="1"/>
  <c r="BT15" i="4" s="1"/>
  <c r="BU15" i="4" s="1"/>
  <c r="BV15" i="4" s="1"/>
  <c r="BW15" i="4" s="1"/>
  <c r="BX15" i="4" s="1"/>
  <c r="BY15" i="4" s="1"/>
  <c r="BZ15" i="4" s="1"/>
  <c r="CA15" i="4" s="1"/>
  <c r="CB15" i="4" s="1"/>
  <c r="CC15" i="4" s="1"/>
  <c r="CD15" i="4" s="1"/>
  <c r="E26" i="4"/>
  <c r="E7" i="4"/>
  <c r="D7" i="4"/>
  <c r="E11" i="4"/>
  <c r="D11" i="4"/>
  <c r="E15" i="4"/>
  <c r="D15" i="4"/>
  <c r="F11" i="4"/>
  <c r="F7" i="4"/>
  <c r="E9" i="2"/>
  <c r="E16" i="2" s="1"/>
  <c r="E21" i="2"/>
  <c r="E24" i="2" s="1"/>
  <c r="E30" i="2"/>
  <c r="D30" i="2"/>
  <c r="D21" i="2"/>
  <c r="D24" i="2" s="1"/>
  <c r="D31" i="2" s="1"/>
  <c r="D9" i="2"/>
  <c r="D16" i="2" s="1"/>
  <c r="F12" i="4" l="1"/>
  <c r="F15" i="4" s="1"/>
  <c r="F26" i="4" s="1"/>
  <c r="E31" i="2"/>
</calcChain>
</file>

<file path=xl/sharedStrings.xml><?xml version="1.0" encoding="utf-8"?>
<sst xmlns="http://schemas.openxmlformats.org/spreadsheetml/2006/main" count="139" uniqueCount="57">
  <si>
    <t>OSGIVEO</t>
  </si>
  <si>
    <t>GOMEKLI</t>
  </si>
  <si>
    <t>nirogacestat</t>
  </si>
  <si>
    <t>mirdametinib</t>
  </si>
  <si>
    <t>INVENTORY</t>
  </si>
  <si>
    <t>EQUITY METHOD INVESTMENT</t>
  </si>
  <si>
    <t>TOTAL ASSETS</t>
  </si>
  <si>
    <t>ACCRUED EXPENSES</t>
  </si>
  <si>
    <t>OPERATING LEASE LIABILITIES - LONG TERM</t>
  </si>
  <si>
    <t>OPERATING LEASE LIABILITIES - CURRENT</t>
  </si>
  <si>
    <t>DEFERRED REVENUE - CURRENT</t>
  </si>
  <si>
    <t>ACCOUNTS PAYABLE</t>
  </si>
  <si>
    <t>TOTAL CURRENT LIABILITIES</t>
  </si>
  <si>
    <t>DEFERRED REVENUE - LONG TERM</t>
  </si>
  <si>
    <t>TOTAL LIABILITIES</t>
  </si>
  <si>
    <t>COMMON STOCK</t>
  </si>
  <si>
    <t>ADDITIONAL PAID-IN</t>
  </si>
  <si>
    <t>RETAINED EARNINGS</t>
  </si>
  <si>
    <t>TREASURY STOCK</t>
  </si>
  <si>
    <t>ACCUMULATED OTHER COMPREHENSIVE INCOME</t>
  </si>
  <si>
    <t>TOTAL SHAREHOLDERS' EQUITY</t>
  </si>
  <si>
    <t>TOTAL LIABILITIES AND SHAREHOLDERS' EQUITY</t>
  </si>
  <si>
    <t>CASH AND CASH EQUIVALENTS</t>
  </si>
  <si>
    <t>MARKETABLE SECURITIES</t>
  </si>
  <si>
    <t>ACCOUNTS RECEIVABLE</t>
  </si>
  <si>
    <t>PREPAID EXPENSES AND OTHER CURRENT ASSETS</t>
  </si>
  <si>
    <t>TOTAL CURRENT ASSETS</t>
  </si>
  <si>
    <t>LONG-TERM MARKETABLE SECURITIES</t>
  </si>
  <si>
    <t>PROPERTY, PLANT, EQUIPMENT</t>
  </si>
  <si>
    <t>OPERATING LEASE RIGHT-OF-USE ASSETS</t>
  </si>
  <si>
    <t>RESTRICTED CASH</t>
  </si>
  <si>
    <t>OTHER ASSETS</t>
  </si>
  <si>
    <t>FY</t>
  </si>
  <si>
    <t>—</t>
  </si>
  <si>
    <t>BALANCE SHEET</t>
  </si>
  <si>
    <t>(IN THOUSANDS)</t>
  </si>
  <si>
    <t>INCOME STATEMENT</t>
  </si>
  <si>
    <t>PRODUCT REVENUE</t>
  </si>
  <si>
    <t>OTHER REVENUE</t>
  </si>
  <si>
    <t>TOTAL REVENUE</t>
  </si>
  <si>
    <t>COST OF PRODUCT REVENUE</t>
  </si>
  <si>
    <t>SELLING, GENERAL, ADMIN</t>
  </si>
  <si>
    <t>RESEARCH AND DEVELOPMENT</t>
  </si>
  <si>
    <t>TOTAL OPERATING EXPENSES</t>
  </si>
  <si>
    <t>LOSS FROM OPERATIONS</t>
  </si>
  <si>
    <t>INTEREST AND OTHER INCOME</t>
  </si>
  <si>
    <t>EQUITY METHOD INVESTMENT LOSS</t>
  </si>
  <si>
    <t>NET LOSS</t>
  </si>
  <si>
    <t>NET LOSS PER SHARE, BASIC AND DILUTED</t>
  </si>
  <si>
    <t>WEIGHTED AVERAGE COMMON SHARES OUTSTANDING, BASIC AND DILUTED</t>
  </si>
  <si>
    <t>LOSS PATTERN CONTINUATION (YEARS)</t>
  </si>
  <si>
    <t>DISCOUNT RATE (%)</t>
  </si>
  <si>
    <t>EXPLOSION PERIOD GROWTH RATE (%)</t>
  </si>
  <si>
    <t>EXPLOSION PERIOD GROWTH (YEARS)</t>
  </si>
  <si>
    <t>MIDDLE PERIOD GROWTH RATE (%)</t>
  </si>
  <si>
    <t>MIDDLE PERIOD GROWTH (YEARS)</t>
  </si>
  <si>
    <t>NET PRESENT VALUE OF DISCOUNTED FUTURE CASHFLOWS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</si>
</sst>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6" formatCode="0.0%"/>
  </numFmts>
  <fonts count="4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</font>
    <font>
      <i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/>
    <xf numFmtId="0" fontId="0" fillId="0" borderId="3" xfId="0" applyBorder="1"/>
    <xf numFmtId="0" fontId="2" fillId="2" borderId="5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0" borderId="1" xfId="0" applyFont="1" applyBorder="1"/>
    <xf numFmtId="38" fontId="0" fillId="0" borderId="5" xfId="0" applyNumberFormat="1" applyBorder="1" applyAlignment="1">
      <alignment horizontal="right"/>
    </xf>
    <xf numFmtId="38" fontId="0" fillId="0" borderId="6" xfId="0" applyNumberFormat="1" applyBorder="1" applyAlignment="1">
      <alignment horizontal="right"/>
    </xf>
    <xf numFmtId="38" fontId="1" fillId="0" borderId="8" xfId="0" applyNumberFormat="1" applyFont="1" applyBorder="1" applyAlignment="1">
      <alignment horizontal="right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4" xfId="0" applyBorder="1"/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38" fontId="0" fillId="0" borderId="2" xfId="0" applyNumberFormat="1" applyBorder="1" applyAlignment="1">
      <alignment horizontal="right"/>
    </xf>
    <xf numFmtId="38" fontId="0" fillId="0" borderId="3" xfId="0" applyNumberFormat="1" applyBorder="1" applyAlignment="1">
      <alignment horizontal="right"/>
    </xf>
    <xf numFmtId="38" fontId="1" fillId="0" borderId="1" xfId="0" applyNumberFormat="1" applyFont="1" applyBorder="1" applyAlignment="1">
      <alignment horizontal="right"/>
    </xf>
    <xf numFmtId="38" fontId="0" fillId="0" borderId="4" xfId="0" applyNumberFormat="1" applyBorder="1" applyAlignment="1">
      <alignment horizontal="right"/>
    </xf>
    <xf numFmtId="38" fontId="0" fillId="0" borderId="7" xfId="0" applyNumberFormat="1" applyBorder="1" applyAlignment="1">
      <alignment horizontal="right"/>
    </xf>
    <xf numFmtId="8" fontId="0" fillId="0" borderId="0" xfId="0" applyNumberFormat="1"/>
    <xf numFmtId="38" fontId="0" fillId="0" borderId="0" xfId="0" applyNumberFormat="1" applyAlignment="1">
      <alignment horizontal="right"/>
    </xf>
    <xf numFmtId="10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EFB37-0CE5-45BA-9E64-8F8D3B1744A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2D611-EA8E-49BC-A3EA-2FE53A114120}">
  <dimension ref="A2:CD27"/>
  <sheetViews>
    <sheetView tabSelected="1" zoomScale="75" zoomScaleNormal="75" workbookViewId="0">
      <selection activeCell="C1" sqref="C1"/>
    </sheetView>
  </sheetViews>
  <sheetFormatPr defaultRowHeight="15" x14ac:dyDescent="0.25"/>
  <cols>
    <col min="3" max="3" width="69.140625" bestFit="1" customWidth="1"/>
    <col min="4" max="4" width="17.42578125" bestFit="1" customWidth="1"/>
    <col min="5" max="8" width="9.85546875" bestFit="1" customWidth="1"/>
    <col min="9" max="13" width="11" bestFit="1" customWidth="1"/>
    <col min="14" max="76" width="12.140625" bestFit="1" customWidth="1"/>
    <col min="77" max="82" width="13.28515625" bestFit="1" customWidth="1"/>
  </cols>
  <sheetData>
    <row r="2" spans="1:82" ht="15.75" thickBot="1" x14ac:dyDescent="0.3"/>
    <row r="3" spans="1:82" x14ac:dyDescent="0.25">
      <c r="C3" s="14" t="s">
        <v>36</v>
      </c>
      <c r="D3" s="3" t="s">
        <v>32</v>
      </c>
      <c r="E3" s="3" t="s">
        <v>32</v>
      </c>
      <c r="F3" s="3" t="s">
        <v>32</v>
      </c>
      <c r="G3" s="3" t="s">
        <v>32</v>
      </c>
      <c r="H3" s="3" t="s">
        <v>32</v>
      </c>
      <c r="I3" s="3" t="s">
        <v>32</v>
      </c>
      <c r="J3" s="3" t="s">
        <v>32</v>
      </c>
      <c r="K3" s="3" t="s">
        <v>32</v>
      </c>
      <c r="L3" s="3" t="s">
        <v>32</v>
      </c>
      <c r="M3" s="3" t="s">
        <v>32</v>
      </c>
      <c r="N3" s="3" t="s">
        <v>32</v>
      </c>
      <c r="O3" s="3" t="s">
        <v>32</v>
      </c>
      <c r="P3" s="3" t="s">
        <v>32</v>
      </c>
      <c r="Q3" s="3" t="s">
        <v>32</v>
      </c>
      <c r="R3" s="3" t="s">
        <v>32</v>
      </c>
      <c r="S3" s="3" t="s">
        <v>32</v>
      </c>
      <c r="T3" s="3" t="s">
        <v>32</v>
      </c>
      <c r="U3" s="3" t="s">
        <v>32</v>
      </c>
      <c r="V3" s="3" t="s">
        <v>32</v>
      </c>
      <c r="W3" s="3" t="s">
        <v>32</v>
      </c>
      <c r="X3" s="3" t="s">
        <v>32</v>
      </c>
      <c r="Y3" s="3" t="s">
        <v>32</v>
      </c>
      <c r="Z3" s="3" t="s">
        <v>32</v>
      </c>
      <c r="AA3" s="3" t="s">
        <v>32</v>
      </c>
      <c r="AB3" s="3" t="s">
        <v>32</v>
      </c>
      <c r="AC3" s="3" t="s">
        <v>32</v>
      </c>
      <c r="AD3" s="3" t="s">
        <v>32</v>
      </c>
      <c r="AE3" s="3" t="s">
        <v>32</v>
      </c>
      <c r="AF3" s="3" t="s">
        <v>32</v>
      </c>
      <c r="AG3" s="3" t="s">
        <v>32</v>
      </c>
      <c r="AH3" s="3" t="s">
        <v>32</v>
      </c>
      <c r="AI3" s="3" t="s">
        <v>32</v>
      </c>
      <c r="AJ3" s="3" t="s">
        <v>32</v>
      </c>
      <c r="AK3" s="3" t="s">
        <v>32</v>
      </c>
      <c r="AL3" s="3" t="s">
        <v>32</v>
      </c>
      <c r="AM3" s="3" t="s">
        <v>32</v>
      </c>
      <c r="AN3" s="3" t="s">
        <v>32</v>
      </c>
      <c r="AO3" s="3" t="s">
        <v>32</v>
      </c>
      <c r="AP3" s="3" t="s">
        <v>32</v>
      </c>
      <c r="AQ3" s="3" t="s">
        <v>32</v>
      </c>
      <c r="AR3" s="3" t="s">
        <v>32</v>
      </c>
      <c r="AS3" s="3" t="s">
        <v>32</v>
      </c>
      <c r="AT3" s="3" t="s">
        <v>32</v>
      </c>
      <c r="AU3" s="3" t="s">
        <v>32</v>
      </c>
      <c r="AV3" s="3" t="s">
        <v>32</v>
      </c>
      <c r="AW3" s="3" t="s">
        <v>32</v>
      </c>
      <c r="AX3" s="3" t="s">
        <v>32</v>
      </c>
      <c r="AY3" s="3" t="s">
        <v>32</v>
      </c>
      <c r="AZ3" s="3" t="s">
        <v>32</v>
      </c>
      <c r="BA3" s="3" t="s">
        <v>32</v>
      </c>
      <c r="BB3" s="3" t="s">
        <v>32</v>
      </c>
      <c r="BC3" s="3" t="s">
        <v>32</v>
      </c>
      <c r="BD3" s="3" t="s">
        <v>32</v>
      </c>
      <c r="BE3" s="3" t="s">
        <v>32</v>
      </c>
      <c r="BF3" s="3" t="s">
        <v>32</v>
      </c>
      <c r="BG3" s="3" t="s">
        <v>32</v>
      </c>
      <c r="BH3" s="3" t="s">
        <v>32</v>
      </c>
      <c r="BI3" s="3" t="s">
        <v>32</v>
      </c>
      <c r="BJ3" s="3" t="s">
        <v>32</v>
      </c>
      <c r="BK3" s="3" t="s">
        <v>32</v>
      </c>
      <c r="BL3" s="3" t="s">
        <v>32</v>
      </c>
      <c r="BM3" s="3" t="s">
        <v>32</v>
      </c>
      <c r="BN3" s="3" t="s">
        <v>32</v>
      </c>
      <c r="BO3" s="3" t="s">
        <v>32</v>
      </c>
      <c r="BP3" s="3" t="s">
        <v>32</v>
      </c>
      <c r="BQ3" s="3" t="s">
        <v>32</v>
      </c>
      <c r="BR3" s="3" t="s">
        <v>32</v>
      </c>
      <c r="BS3" s="3" t="s">
        <v>32</v>
      </c>
      <c r="BT3" s="3" t="s">
        <v>32</v>
      </c>
      <c r="BU3" s="3" t="s">
        <v>32</v>
      </c>
      <c r="BV3" s="3" t="s">
        <v>32</v>
      </c>
      <c r="BW3" s="3" t="s">
        <v>32</v>
      </c>
      <c r="BX3" s="3" t="s">
        <v>32</v>
      </c>
      <c r="BY3" s="3" t="s">
        <v>32</v>
      </c>
      <c r="BZ3" s="3" t="s">
        <v>32</v>
      </c>
      <c r="CA3" s="3" t="s">
        <v>32</v>
      </c>
      <c r="CB3" s="3" t="s">
        <v>32</v>
      </c>
      <c r="CC3" s="3" t="s">
        <v>32</v>
      </c>
      <c r="CD3" s="3" t="s">
        <v>32</v>
      </c>
    </row>
    <row r="4" spans="1:82" ht="15.75" thickBot="1" x14ac:dyDescent="0.3">
      <c r="C4" s="15" t="s">
        <v>35</v>
      </c>
      <c r="D4" s="4">
        <v>2022</v>
      </c>
      <c r="E4" s="4">
        <f>D4+1</f>
        <v>2023</v>
      </c>
      <c r="F4" s="4">
        <f>E4+1</f>
        <v>2024</v>
      </c>
      <c r="G4" s="4">
        <f t="shared" ref="G4:BR4" si="0">F4+1</f>
        <v>2025</v>
      </c>
      <c r="H4" s="4">
        <f t="shared" si="0"/>
        <v>2026</v>
      </c>
      <c r="I4" s="4">
        <f t="shared" si="0"/>
        <v>2027</v>
      </c>
      <c r="J4" s="4">
        <f t="shared" si="0"/>
        <v>2028</v>
      </c>
      <c r="K4" s="4">
        <f t="shared" si="0"/>
        <v>2029</v>
      </c>
      <c r="L4" s="4">
        <f t="shared" si="0"/>
        <v>2030</v>
      </c>
      <c r="M4" s="4">
        <f t="shared" si="0"/>
        <v>2031</v>
      </c>
      <c r="N4" s="4">
        <f t="shared" si="0"/>
        <v>2032</v>
      </c>
      <c r="O4" s="4">
        <f t="shared" si="0"/>
        <v>2033</v>
      </c>
      <c r="P4" s="4">
        <f t="shared" si="0"/>
        <v>2034</v>
      </c>
      <c r="Q4" s="4">
        <f t="shared" si="0"/>
        <v>2035</v>
      </c>
      <c r="R4" s="4">
        <f t="shared" si="0"/>
        <v>2036</v>
      </c>
      <c r="S4" s="4">
        <f t="shared" si="0"/>
        <v>2037</v>
      </c>
      <c r="T4" s="4">
        <f t="shared" si="0"/>
        <v>2038</v>
      </c>
      <c r="U4" s="4">
        <f t="shared" si="0"/>
        <v>2039</v>
      </c>
      <c r="V4" s="4">
        <f t="shared" si="0"/>
        <v>2040</v>
      </c>
      <c r="W4" s="4">
        <f t="shared" si="0"/>
        <v>2041</v>
      </c>
      <c r="X4" s="4">
        <f t="shared" si="0"/>
        <v>2042</v>
      </c>
      <c r="Y4" s="4">
        <f t="shared" si="0"/>
        <v>2043</v>
      </c>
      <c r="Z4" s="4">
        <f t="shared" si="0"/>
        <v>2044</v>
      </c>
      <c r="AA4" s="4">
        <f t="shared" si="0"/>
        <v>2045</v>
      </c>
      <c r="AB4" s="4">
        <f t="shared" si="0"/>
        <v>2046</v>
      </c>
      <c r="AC4" s="4">
        <f t="shared" si="0"/>
        <v>2047</v>
      </c>
      <c r="AD4" s="4">
        <f t="shared" si="0"/>
        <v>2048</v>
      </c>
      <c r="AE4" s="4">
        <f t="shared" si="0"/>
        <v>2049</v>
      </c>
      <c r="AF4" s="4">
        <f t="shared" si="0"/>
        <v>2050</v>
      </c>
      <c r="AG4" s="4">
        <f t="shared" si="0"/>
        <v>2051</v>
      </c>
      <c r="AH4" s="4">
        <f t="shared" si="0"/>
        <v>2052</v>
      </c>
      <c r="AI4" s="4">
        <f t="shared" si="0"/>
        <v>2053</v>
      </c>
      <c r="AJ4" s="4">
        <f t="shared" si="0"/>
        <v>2054</v>
      </c>
      <c r="AK4" s="4">
        <f t="shared" si="0"/>
        <v>2055</v>
      </c>
      <c r="AL4" s="4">
        <f t="shared" si="0"/>
        <v>2056</v>
      </c>
      <c r="AM4" s="4">
        <f t="shared" si="0"/>
        <v>2057</v>
      </c>
      <c r="AN4" s="4">
        <f t="shared" si="0"/>
        <v>2058</v>
      </c>
      <c r="AO4" s="4">
        <f t="shared" si="0"/>
        <v>2059</v>
      </c>
      <c r="AP4" s="4">
        <f t="shared" si="0"/>
        <v>2060</v>
      </c>
      <c r="AQ4" s="4">
        <f t="shared" si="0"/>
        <v>2061</v>
      </c>
      <c r="AR4" s="4">
        <f t="shared" si="0"/>
        <v>2062</v>
      </c>
      <c r="AS4" s="4">
        <f t="shared" si="0"/>
        <v>2063</v>
      </c>
      <c r="AT4" s="4">
        <f t="shared" si="0"/>
        <v>2064</v>
      </c>
      <c r="AU4" s="4">
        <f t="shared" si="0"/>
        <v>2065</v>
      </c>
      <c r="AV4" s="4">
        <f t="shared" si="0"/>
        <v>2066</v>
      </c>
      <c r="AW4" s="4">
        <f t="shared" si="0"/>
        <v>2067</v>
      </c>
      <c r="AX4" s="4">
        <f t="shared" si="0"/>
        <v>2068</v>
      </c>
      <c r="AY4" s="4">
        <f t="shared" si="0"/>
        <v>2069</v>
      </c>
      <c r="AZ4" s="4">
        <f t="shared" si="0"/>
        <v>2070</v>
      </c>
      <c r="BA4" s="4">
        <f t="shared" si="0"/>
        <v>2071</v>
      </c>
      <c r="BB4" s="4">
        <f t="shared" si="0"/>
        <v>2072</v>
      </c>
      <c r="BC4" s="4">
        <f t="shared" si="0"/>
        <v>2073</v>
      </c>
      <c r="BD4" s="4">
        <f t="shared" si="0"/>
        <v>2074</v>
      </c>
      <c r="BE4" s="4">
        <f t="shared" si="0"/>
        <v>2075</v>
      </c>
      <c r="BF4" s="4">
        <f t="shared" si="0"/>
        <v>2076</v>
      </c>
      <c r="BG4" s="4">
        <f t="shared" si="0"/>
        <v>2077</v>
      </c>
      <c r="BH4" s="4">
        <f t="shared" si="0"/>
        <v>2078</v>
      </c>
      <c r="BI4" s="4">
        <f t="shared" si="0"/>
        <v>2079</v>
      </c>
      <c r="BJ4" s="4">
        <f t="shared" si="0"/>
        <v>2080</v>
      </c>
      <c r="BK4" s="4">
        <f t="shared" si="0"/>
        <v>2081</v>
      </c>
      <c r="BL4" s="4">
        <f t="shared" si="0"/>
        <v>2082</v>
      </c>
      <c r="BM4" s="4">
        <f t="shared" si="0"/>
        <v>2083</v>
      </c>
      <c r="BN4" s="4">
        <f t="shared" si="0"/>
        <v>2084</v>
      </c>
      <c r="BO4" s="4">
        <f t="shared" si="0"/>
        <v>2085</v>
      </c>
      <c r="BP4" s="4">
        <f t="shared" si="0"/>
        <v>2086</v>
      </c>
      <c r="BQ4" s="4">
        <f t="shared" si="0"/>
        <v>2087</v>
      </c>
      <c r="BR4" s="4">
        <f t="shared" si="0"/>
        <v>2088</v>
      </c>
      <c r="BS4" s="4">
        <f t="shared" ref="BS4:CD4" si="1">BR4+1</f>
        <v>2089</v>
      </c>
      <c r="BT4" s="4">
        <f t="shared" si="1"/>
        <v>2090</v>
      </c>
      <c r="BU4" s="4">
        <f t="shared" si="1"/>
        <v>2091</v>
      </c>
      <c r="BV4" s="4">
        <f t="shared" si="1"/>
        <v>2092</v>
      </c>
      <c r="BW4" s="4">
        <f t="shared" si="1"/>
        <v>2093</v>
      </c>
      <c r="BX4" s="4">
        <f t="shared" si="1"/>
        <v>2094</v>
      </c>
      <c r="BY4" s="4">
        <f t="shared" si="1"/>
        <v>2095</v>
      </c>
      <c r="BZ4" s="4">
        <f t="shared" si="1"/>
        <v>2096</v>
      </c>
      <c r="CA4" s="4">
        <f t="shared" si="1"/>
        <v>2097</v>
      </c>
      <c r="CB4" s="4">
        <f t="shared" si="1"/>
        <v>2098</v>
      </c>
      <c r="CC4" s="4">
        <f t="shared" si="1"/>
        <v>2099</v>
      </c>
      <c r="CD4" s="4">
        <f t="shared" si="1"/>
        <v>2100</v>
      </c>
    </row>
    <row r="5" spans="1:82" customFormat="1" x14ac:dyDescent="0.25">
      <c r="C5" s="2" t="s">
        <v>37</v>
      </c>
      <c r="D5" s="8"/>
      <c r="E5" s="8">
        <v>5447</v>
      </c>
      <c r="F5" s="16">
        <v>172042</v>
      </c>
    </row>
    <row r="6" spans="1:82" customFormat="1" ht="15.75" thickBot="1" x14ac:dyDescent="0.3">
      <c r="C6" s="2" t="s">
        <v>38</v>
      </c>
      <c r="D6" s="9"/>
      <c r="E6" s="9"/>
      <c r="F6" s="17">
        <v>19547</v>
      </c>
    </row>
    <row r="7" spans="1:82" customFormat="1" ht="15.75" thickBot="1" x14ac:dyDescent="0.3">
      <c r="C7" s="7" t="s">
        <v>39</v>
      </c>
      <c r="D7" s="10">
        <f>SUM(D5:D6)</f>
        <v>0</v>
      </c>
      <c r="E7" s="10">
        <f>SUM(E5:E6)</f>
        <v>5447</v>
      </c>
      <c r="F7" s="18">
        <f>SUM(F5:F6)</f>
        <v>191589</v>
      </c>
    </row>
    <row r="8" spans="1:82" customFormat="1" x14ac:dyDescent="0.25">
      <c r="C8" s="2" t="s">
        <v>40</v>
      </c>
      <c r="D8" s="9"/>
      <c r="E8" s="9">
        <v>-422</v>
      </c>
      <c r="F8" s="17">
        <v>-12550</v>
      </c>
    </row>
    <row r="9" spans="1:82" customFormat="1" x14ac:dyDescent="0.25">
      <c r="C9" s="2" t="s">
        <v>41</v>
      </c>
      <c r="D9" s="9">
        <v>-134552</v>
      </c>
      <c r="E9" s="9">
        <v>-197551</v>
      </c>
      <c r="F9" s="17">
        <v>-256652</v>
      </c>
    </row>
    <row r="10" spans="1:82" customFormat="1" ht="15.75" thickBot="1" x14ac:dyDescent="0.3">
      <c r="C10" s="2" t="s">
        <v>42</v>
      </c>
      <c r="D10" s="9">
        <v>-146122</v>
      </c>
      <c r="E10" s="9">
        <v>-150487</v>
      </c>
      <c r="F10" s="17">
        <v>-200518</v>
      </c>
    </row>
    <row r="11" spans="1:82" customFormat="1" ht="15.75" thickBot="1" x14ac:dyDescent="0.3">
      <c r="C11" s="7" t="s">
        <v>43</v>
      </c>
      <c r="D11" s="10">
        <f>SUM(D8:D10)</f>
        <v>-280674</v>
      </c>
      <c r="E11" s="10">
        <f t="shared" ref="E11" si="2">SUM(E8:E10)</f>
        <v>-348460</v>
      </c>
      <c r="F11" s="18">
        <f>SUM(F8:F10)</f>
        <v>-469720</v>
      </c>
    </row>
    <row r="12" spans="1:82" customFormat="1" x14ac:dyDescent="0.25">
      <c r="C12" s="2" t="s">
        <v>44</v>
      </c>
      <c r="D12" s="9">
        <v>-280674</v>
      </c>
      <c r="E12" s="9">
        <v>-343013</v>
      </c>
      <c r="F12" s="17">
        <f>F7+F11</f>
        <v>-278131</v>
      </c>
    </row>
    <row r="13" spans="1:82" customFormat="1" x14ac:dyDescent="0.25">
      <c r="C13" s="2" t="s">
        <v>45</v>
      </c>
      <c r="D13" s="9">
        <v>6147</v>
      </c>
      <c r="E13" s="9">
        <v>22947</v>
      </c>
      <c r="F13" s="17">
        <v>26000</v>
      </c>
    </row>
    <row r="14" spans="1:82" customFormat="1" ht="15.75" thickBot="1" x14ac:dyDescent="0.3">
      <c r="C14" s="2" t="s">
        <v>46</v>
      </c>
      <c r="D14" s="9">
        <v>-2890</v>
      </c>
      <c r="E14" s="9">
        <v>-5038</v>
      </c>
      <c r="F14" s="17">
        <v>-6000</v>
      </c>
    </row>
    <row r="15" spans="1:82" s="22" customFormat="1" ht="15.75" thickBot="1" x14ac:dyDescent="0.3">
      <c r="A15"/>
      <c r="B15"/>
      <c r="C15" s="7" t="s">
        <v>47</v>
      </c>
      <c r="D15" s="10">
        <f>D12+D13+D14</f>
        <v>-277417</v>
      </c>
      <c r="E15" s="10">
        <f>E12+E13+E14</f>
        <v>-325104</v>
      </c>
      <c r="F15" s="18">
        <f>F12+F13+F14</f>
        <v>-258131</v>
      </c>
      <c r="G15" s="22">
        <v>-270000</v>
      </c>
      <c r="H15" s="22">
        <v>-290000</v>
      </c>
      <c r="I15" s="22">
        <v>1500000</v>
      </c>
      <c r="J15" s="22">
        <f>I15*1.5</f>
        <v>2250000</v>
      </c>
      <c r="K15" s="22">
        <f t="shared" ref="K15:N15" si="3">J15*1.5</f>
        <v>3375000</v>
      </c>
      <c r="L15" s="22">
        <f t="shared" si="3"/>
        <v>5062500</v>
      </c>
      <c r="M15" s="22">
        <f t="shared" si="3"/>
        <v>7593750</v>
      </c>
      <c r="N15" s="22">
        <f t="shared" si="3"/>
        <v>11390625</v>
      </c>
      <c r="O15" s="22">
        <f>N15*1.1</f>
        <v>12529687.500000002</v>
      </c>
      <c r="P15" s="22">
        <f t="shared" ref="P15:S15" si="4">O15*1.1</f>
        <v>13782656.250000004</v>
      </c>
      <c r="Q15" s="22">
        <f t="shared" si="4"/>
        <v>15160921.875000006</v>
      </c>
      <c r="R15" s="22">
        <f t="shared" si="4"/>
        <v>16677014.062500007</v>
      </c>
      <c r="S15" s="22">
        <f t="shared" si="4"/>
        <v>18344715.468750011</v>
      </c>
      <c r="T15" s="22">
        <f>S15*1.03</f>
        <v>18895056.932812512</v>
      </c>
      <c r="U15" s="22">
        <f t="shared" ref="U15:CD15" si="5">T15*1.03</f>
        <v>19461908.640796889</v>
      </c>
      <c r="V15" s="22">
        <f t="shared" si="5"/>
        <v>20045765.900020797</v>
      </c>
      <c r="W15" s="22">
        <f t="shared" si="5"/>
        <v>20647138.877021421</v>
      </c>
      <c r="X15" s="22">
        <f t="shared" si="5"/>
        <v>21266553.043332063</v>
      </c>
      <c r="Y15" s="22">
        <f t="shared" si="5"/>
        <v>21904549.634632025</v>
      </c>
      <c r="Z15" s="22">
        <f t="shared" si="5"/>
        <v>22561686.123670988</v>
      </c>
      <c r="AA15" s="22">
        <f t="shared" si="5"/>
        <v>23238536.707381118</v>
      </c>
      <c r="AB15" s="22">
        <f t="shared" si="5"/>
        <v>23935692.808602553</v>
      </c>
      <c r="AC15" s="22">
        <f t="shared" si="5"/>
        <v>24653763.592860632</v>
      </c>
      <c r="AD15" s="22">
        <f t="shared" si="5"/>
        <v>25393376.50064645</v>
      </c>
      <c r="AE15" s="22">
        <f t="shared" si="5"/>
        <v>26155177.795665845</v>
      </c>
      <c r="AF15" s="22">
        <f t="shared" si="5"/>
        <v>26939833.12953582</v>
      </c>
      <c r="AG15" s="22">
        <f t="shared" si="5"/>
        <v>27748028.123421896</v>
      </c>
      <c r="AH15" s="22">
        <f t="shared" si="5"/>
        <v>28580468.967124555</v>
      </c>
      <c r="AI15" s="22">
        <f t="shared" si="5"/>
        <v>29437883.036138292</v>
      </c>
      <c r="AJ15" s="22">
        <f t="shared" si="5"/>
        <v>30321019.527222443</v>
      </c>
      <c r="AK15" s="22">
        <f t="shared" si="5"/>
        <v>31230650.113039117</v>
      </c>
      <c r="AL15" s="22">
        <f t="shared" si="5"/>
        <v>32167569.61643029</v>
      </c>
      <c r="AM15" s="22">
        <f t="shared" si="5"/>
        <v>33132596.704923201</v>
      </c>
      <c r="AN15" s="22">
        <f t="shared" si="5"/>
        <v>34126574.606070898</v>
      </c>
      <c r="AO15" s="22">
        <f t="shared" si="5"/>
        <v>35150371.844253026</v>
      </c>
      <c r="AP15" s="22">
        <f t="shared" si="5"/>
        <v>36204882.999580614</v>
      </c>
      <c r="AQ15" s="22">
        <f t="shared" si="5"/>
        <v>37291029.489568032</v>
      </c>
      <c r="AR15" s="22">
        <f t="shared" si="5"/>
        <v>38409760.374255076</v>
      </c>
      <c r="AS15" s="22">
        <f t="shared" si="5"/>
        <v>39562053.185482733</v>
      </c>
      <c r="AT15" s="22">
        <f t="shared" si="5"/>
        <v>40748914.781047218</v>
      </c>
      <c r="AU15" s="22">
        <f t="shared" si="5"/>
        <v>41971382.224478632</v>
      </c>
      <c r="AV15" s="22">
        <f t="shared" si="5"/>
        <v>43230523.691212989</v>
      </c>
      <c r="AW15" s="22">
        <f t="shared" si="5"/>
        <v>44527439.401949383</v>
      </c>
      <c r="AX15" s="22">
        <f t="shared" si="5"/>
        <v>45863262.584007867</v>
      </c>
      <c r="AY15" s="22">
        <f t="shared" si="5"/>
        <v>47239160.461528108</v>
      </c>
      <c r="AZ15" s="22">
        <f t="shared" si="5"/>
        <v>48656335.275373951</v>
      </c>
      <c r="BA15" s="22">
        <f t="shared" si="5"/>
        <v>50116025.333635174</v>
      </c>
      <c r="BB15" s="22">
        <f t="shared" si="5"/>
        <v>51619506.093644232</v>
      </c>
      <c r="BC15" s="22">
        <f t="shared" si="5"/>
        <v>53168091.276453562</v>
      </c>
      <c r="BD15" s="22">
        <f t="shared" si="5"/>
        <v>54763134.014747173</v>
      </c>
      <c r="BE15" s="22">
        <f t="shared" si="5"/>
        <v>56406028.035189591</v>
      </c>
      <c r="BF15" s="22">
        <f t="shared" si="5"/>
        <v>58098208.876245283</v>
      </c>
      <c r="BG15" s="22">
        <f t="shared" si="5"/>
        <v>59841155.142532639</v>
      </c>
      <c r="BH15" s="22">
        <f t="shared" si="5"/>
        <v>61636389.796808623</v>
      </c>
      <c r="BI15" s="22">
        <f t="shared" si="5"/>
        <v>63485481.490712881</v>
      </c>
      <c r="BJ15" s="22">
        <f t="shared" si="5"/>
        <v>65390045.935434267</v>
      </c>
      <c r="BK15" s="22">
        <f t="shared" si="5"/>
        <v>67351747.31349729</v>
      </c>
      <c r="BL15" s="22">
        <f t="shared" si="5"/>
        <v>69372299.732902214</v>
      </c>
      <c r="BM15" s="22">
        <f t="shared" si="5"/>
        <v>71453468.724889278</v>
      </c>
      <c r="BN15" s="22">
        <f t="shared" si="5"/>
        <v>73597072.786635965</v>
      </c>
      <c r="BO15" s="22">
        <f t="shared" si="5"/>
        <v>75804984.97023505</v>
      </c>
      <c r="BP15" s="22">
        <f t="shared" si="5"/>
        <v>78079134.51934211</v>
      </c>
      <c r="BQ15" s="22">
        <f t="shared" si="5"/>
        <v>80421508.554922372</v>
      </c>
      <c r="BR15" s="22">
        <f t="shared" si="5"/>
        <v>82834153.811570048</v>
      </c>
      <c r="BS15" s="22">
        <f t="shared" si="5"/>
        <v>85319178.425917149</v>
      </c>
      <c r="BT15" s="22">
        <f t="shared" si="5"/>
        <v>87878753.778694659</v>
      </c>
      <c r="BU15" s="22">
        <f t="shared" si="5"/>
        <v>90515116.392055497</v>
      </c>
      <c r="BV15" s="22">
        <f t="shared" si="5"/>
        <v>93230569.883817166</v>
      </c>
      <c r="BW15" s="22">
        <f t="shared" si="5"/>
        <v>96027486.980331689</v>
      </c>
      <c r="BX15" s="22">
        <f t="shared" si="5"/>
        <v>98908311.589741647</v>
      </c>
      <c r="BY15" s="22">
        <f t="shared" si="5"/>
        <v>101875560.9374339</v>
      </c>
      <c r="BZ15" s="22">
        <f t="shared" si="5"/>
        <v>104931827.76555692</v>
      </c>
      <c r="CA15" s="22">
        <f t="shared" si="5"/>
        <v>108079782.59852363</v>
      </c>
      <c r="CB15" s="22">
        <f t="shared" si="5"/>
        <v>111322176.07647935</v>
      </c>
      <c r="CC15" s="22">
        <f t="shared" si="5"/>
        <v>114661841.35877372</v>
      </c>
      <c r="CD15" s="22">
        <f t="shared" si="5"/>
        <v>118101696.59953694</v>
      </c>
    </row>
    <row r="16" spans="1:82" customFormat="1" x14ac:dyDescent="0.25">
      <c r="C16" s="2" t="s">
        <v>48</v>
      </c>
      <c r="D16" s="9"/>
      <c r="E16" s="9"/>
      <c r="F16" s="17"/>
    </row>
    <row r="17" spans="3:6" ht="15.75" thickBot="1" x14ac:dyDescent="0.3">
      <c r="C17" s="13" t="s">
        <v>49</v>
      </c>
      <c r="D17" s="20"/>
      <c r="E17" s="20"/>
      <c r="F17" s="19"/>
    </row>
    <row r="19" spans="3:6" x14ac:dyDescent="0.25">
      <c r="C19" t="s">
        <v>51</v>
      </c>
      <c r="D19" s="24">
        <v>9.9000000000000005E-2</v>
      </c>
    </row>
    <row r="20" spans="3:6" x14ac:dyDescent="0.25">
      <c r="C20" s="21" t="s">
        <v>50</v>
      </c>
      <c r="D20">
        <v>2</v>
      </c>
    </row>
    <row r="21" spans="3:6" x14ac:dyDescent="0.25">
      <c r="C21" t="s">
        <v>52</v>
      </c>
    </row>
    <row r="22" spans="3:6" x14ac:dyDescent="0.25">
      <c r="C22" t="s">
        <v>53</v>
      </c>
    </row>
    <row r="23" spans="3:6" x14ac:dyDescent="0.25">
      <c r="C23" t="s">
        <v>54</v>
      </c>
    </row>
    <row r="24" spans="3:6" x14ac:dyDescent="0.25">
      <c r="C24" t="s">
        <v>55</v>
      </c>
    </row>
    <row r="26" spans="3:6" x14ac:dyDescent="0.25">
      <c r="E26" s="23">
        <f>(E15/D15)-1</f>
        <v>0.17189645912110652</v>
      </c>
      <c r="F26" s="23">
        <f>(F15/E15)-1</f>
        <v>-0.20600484767951177</v>
      </c>
    </row>
    <row r="27" spans="3:6" x14ac:dyDescent="0.25">
      <c r="C27" t="s">
        <v>56</v>
      </c>
      <c r="D27" s="21">
        <f>NPV(D19,I15:CD15)</f>
        <v>148169002.11599505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0596A-9653-4326-A6FF-A4FDD55FADDB}">
  <dimension ref="C1:E31"/>
  <sheetViews>
    <sheetView workbookViewId="0">
      <selection activeCell="C12" sqref="C12"/>
    </sheetView>
  </sheetViews>
  <sheetFormatPr defaultColWidth="2.7109375" defaultRowHeight="15" x14ac:dyDescent="0.25"/>
  <cols>
    <col min="3" max="3" width="45" bestFit="1" customWidth="1"/>
    <col min="4" max="4" width="10.5703125" bestFit="1" customWidth="1"/>
    <col min="5" max="5" width="9.85546875" bestFit="1" customWidth="1"/>
  </cols>
  <sheetData>
    <row r="1" spans="3:5" ht="15.75" thickBot="1" x14ac:dyDescent="0.3"/>
    <row r="2" spans="3:5" x14ac:dyDescent="0.25">
      <c r="C2" s="11" t="s">
        <v>34</v>
      </c>
      <c r="D2" s="5" t="s">
        <v>32</v>
      </c>
      <c r="E2" s="5" t="s">
        <v>32</v>
      </c>
    </row>
    <row r="3" spans="3:5" ht="15.75" thickBot="1" x14ac:dyDescent="0.3">
      <c r="C3" s="12" t="s">
        <v>35</v>
      </c>
      <c r="D3" s="6">
        <v>2024</v>
      </c>
      <c r="E3" s="6">
        <v>2023</v>
      </c>
    </row>
    <row r="4" spans="3:5" x14ac:dyDescent="0.25">
      <c r="C4" s="1" t="s">
        <v>22</v>
      </c>
      <c r="D4" s="8">
        <v>69751</v>
      </c>
      <c r="E4" s="8">
        <v>176053</v>
      </c>
    </row>
    <row r="5" spans="3:5" x14ac:dyDescent="0.25">
      <c r="C5" s="2" t="s">
        <v>23</v>
      </c>
      <c r="D5" s="9">
        <v>238234</v>
      </c>
      <c r="E5" s="9">
        <v>303149</v>
      </c>
    </row>
    <row r="6" spans="3:5" x14ac:dyDescent="0.25">
      <c r="C6" s="2" t="s">
        <v>24</v>
      </c>
      <c r="D6" s="9">
        <v>46238</v>
      </c>
      <c r="E6" s="9">
        <v>5930</v>
      </c>
    </row>
    <row r="7" spans="3:5" x14ac:dyDescent="0.25">
      <c r="C7" s="2" t="s">
        <v>4</v>
      </c>
      <c r="D7" s="9">
        <v>10212</v>
      </c>
      <c r="E7" s="9">
        <v>3103</v>
      </c>
    </row>
    <row r="8" spans="3:5" ht="15.75" thickBot="1" x14ac:dyDescent="0.3">
      <c r="C8" s="2" t="s">
        <v>25</v>
      </c>
      <c r="D8" s="9">
        <v>16030</v>
      </c>
      <c r="E8" s="9">
        <v>12677</v>
      </c>
    </row>
    <row r="9" spans="3:5" ht="15.75" thickBot="1" x14ac:dyDescent="0.3">
      <c r="C9" s="7" t="s">
        <v>26</v>
      </c>
      <c r="D9" s="10">
        <f>SUM(D4:D8)</f>
        <v>380465</v>
      </c>
      <c r="E9" s="10">
        <f>SUM(E4:E8)</f>
        <v>500912</v>
      </c>
    </row>
    <row r="10" spans="3:5" x14ac:dyDescent="0.25">
      <c r="C10" s="2" t="s">
        <v>27</v>
      </c>
      <c r="D10" s="9">
        <v>153933</v>
      </c>
      <c r="E10" s="9">
        <v>183386</v>
      </c>
    </row>
    <row r="11" spans="3:5" x14ac:dyDescent="0.25">
      <c r="C11" s="2" t="s">
        <v>28</v>
      </c>
      <c r="D11" s="9">
        <v>19680</v>
      </c>
      <c r="E11" s="9">
        <v>17943</v>
      </c>
    </row>
    <row r="12" spans="3:5" x14ac:dyDescent="0.25">
      <c r="C12" s="2" t="s">
        <v>29</v>
      </c>
      <c r="D12" s="9">
        <v>6979</v>
      </c>
      <c r="E12" s="9">
        <v>6144</v>
      </c>
    </row>
    <row r="13" spans="3:5" x14ac:dyDescent="0.25">
      <c r="C13" s="2" t="s">
        <v>5</v>
      </c>
      <c r="D13" s="9">
        <v>4190</v>
      </c>
      <c r="E13" s="9">
        <v>1955</v>
      </c>
    </row>
    <row r="14" spans="3:5" x14ac:dyDescent="0.25">
      <c r="C14" s="2" t="s">
        <v>30</v>
      </c>
      <c r="D14" s="9">
        <v>624</v>
      </c>
      <c r="E14" s="9">
        <v>613</v>
      </c>
    </row>
    <row r="15" spans="3:5" ht="15.75" thickBot="1" x14ac:dyDescent="0.3">
      <c r="C15" s="2" t="s">
        <v>31</v>
      </c>
      <c r="D15" s="9">
        <v>21405</v>
      </c>
      <c r="E15" s="9">
        <v>14835</v>
      </c>
    </row>
    <row r="16" spans="3:5" ht="15.75" thickBot="1" x14ac:dyDescent="0.3">
      <c r="C16" s="7" t="s">
        <v>6</v>
      </c>
      <c r="D16" s="10">
        <f>SUM(D9:D15)</f>
        <v>587276</v>
      </c>
      <c r="E16" s="10">
        <f>SUM(E9:E15)</f>
        <v>725788</v>
      </c>
    </row>
    <row r="17" spans="3:5" x14ac:dyDescent="0.25">
      <c r="C17" s="2" t="s">
        <v>11</v>
      </c>
      <c r="D17" s="9">
        <v>12248</v>
      </c>
      <c r="E17" s="9">
        <v>7396</v>
      </c>
    </row>
    <row r="18" spans="3:5" x14ac:dyDescent="0.25">
      <c r="C18" s="2" t="s">
        <v>7</v>
      </c>
      <c r="D18" s="9">
        <v>86012</v>
      </c>
      <c r="E18" s="9">
        <v>65569</v>
      </c>
    </row>
    <row r="19" spans="3:5" x14ac:dyDescent="0.25">
      <c r="C19" s="2" t="s">
        <v>9</v>
      </c>
      <c r="D19" s="9">
        <v>1730</v>
      </c>
      <c r="E19" s="9">
        <v>1061</v>
      </c>
    </row>
    <row r="20" spans="3:5" ht="15.75" thickBot="1" x14ac:dyDescent="0.3">
      <c r="C20" s="2" t="s">
        <v>10</v>
      </c>
      <c r="D20" s="9" t="s">
        <v>33</v>
      </c>
      <c r="E20" s="9">
        <v>4144</v>
      </c>
    </row>
    <row r="21" spans="3:5" ht="15.75" thickBot="1" x14ac:dyDescent="0.3">
      <c r="C21" s="7" t="s">
        <v>12</v>
      </c>
      <c r="D21" s="10">
        <f>SUM(D17:D20)</f>
        <v>99990</v>
      </c>
      <c r="E21" s="10">
        <f>SUM(E17:E20)</f>
        <v>78170</v>
      </c>
    </row>
    <row r="22" spans="3:5" x14ac:dyDescent="0.25">
      <c r="C22" s="2" t="s">
        <v>8</v>
      </c>
      <c r="D22" s="9">
        <v>6182</v>
      </c>
      <c r="E22" s="9">
        <v>5996</v>
      </c>
    </row>
    <row r="23" spans="3:5" ht="15.75" thickBot="1" x14ac:dyDescent="0.3">
      <c r="C23" s="2" t="s">
        <v>13</v>
      </c>
      <c r="D23" s="9" t="s">
        <v>33</v>
      </c>
      <c r="E23" s="9">
        <v>15403</v>
      </c>
    </row>
    <row r="24" spans="3:5" ht="15.75" thickBot="1" x14ac:dyDescent="0.3">
      <c r="C24" s="7" t="s">
        <v>14</v>
      </c>
      <c r="D24" s="10">
        <f>SUM(D21:D23)</f>
        <v>106172</v>
      </c>
      <c r="E24" s="10">
        <f>SUM(E21:E23)</f>
        <v>99569</v>
      </c>
    </row>
    <row r="25" spans="3:5" x14ac:dyDescent="0.25">
      <c r="C25" s="2" t="s">
        <v>15</v>
      </c>
      <c r="D25" s="9">
        <v>7</v>
      </c>
      <c r="E25" s="9">
        <v>7</v>
      </c>
    </row>
    <row r="26" spans="3:5" x14ac:dyDescent="0.25">
      <c r="C26" s="2" t="s">
        <v>16</v>
      </c>
      <c r="D26" s="9">
        <v>1646537</v>
      </c>
      <c r="E26" s="9">
        <v>1524196</v>
      </c>
    </row>
    <row r="27" spans="3:5" x14ac:dyDescent="0.25">
      <c r="C27" s="2" t="s">
        <v>17</v>
      </c>
      <c r="D27" s="9">
        <v>-1153165</v>
      </c>
      <c r="E27" s="9">
        <v>-895034</v>
      </c>
    </row>
    <row r="28" spans="3:5" x14ac:dyDescent="0.25">
      <c r="C28" s="2" t="s">
        <v>18</v>
      </c>
      <c r="D28" s="9">
        <v>-12579</v>
      </c>
      <c r="E28" s="9">
        <v>-4141</v>
      </c>
    </row>
    <row r="29" spans="3:5" ht="15.75" thickBot="1" x14ac:dyDescent="0.3">
      <c r="C29" s="2" t="s">
        <v>19</v>
      </c>
      <c r="D29" s="9">
        <v>304</v>
      </c>
      <c r="E29" s="9">
        <v>1191</v>
      </c>
    </row>
    <row r="30" spans="3:5" ht="15.75" thickBot="1" x14ac:dyDescent="0.3">
      <c r="C30" s="7" t="s">
        <v>20</v>
      </c>
      <c r="D30" s="10">
        <f>SUM(D25:D29)</f>
        <v>481104</v>
      </c>
      <c r="E30" s="10">
        <f>SUM(E25:E29)</f>
        <v>626219</v>
      </c>
    </row>
    <row r="31" spans="3:5" ht="15.75" thickBot="1" x14ac:dyDescent="0.3">
      <c r="C31" s="7" t="s">
        <v>21</v>
      </c>
      <c r="D31" s="10">
        <f>D30+D24</f>
        <v>587276</v>
      </c>
      <c r="E31" s="10">
        <f>E30+E24</f>
        <v>725788</v>
      </c>
    </row>
  </sheetData>
  <pageMargins left="0.7" right="0.7" top="0.75" bottom="0.75" header="0.3" footer="0.3"/>
  <ignoredErrors>
    <ignoredError sqref="D9:E9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D1910-6B21-4A3D-B73E-E3967C333239}">
  <dimension ref="A1:B2"/>
  <sheetViews>
    <sheetView workbookViewId="0">
      <selection activeCell="A3" sqref="A3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 t="s">
        <v>1</v>
      </c>
      <c r="B2" t="s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2 4 R a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N u E W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h F p a K I p H u A 4 A A A A R A A A A E w A c A E Z v c m 1 1 b G F z L 1 N l Y 3 R p b 2 4 x L m 0 g o h g A K K A U A A A A A A A A A A A A A A A A A A A A A A A A A A A A K 0 5 N L s n M z 1 M I h t C G 1 g B Q S w E C L Q A U A A I A C A D b h F p a N u M / H 6 U A A A D 3 A A A A E g A A A A A A A A A A A A A A A A A A A A A A Q 2 9 u Z m l n L 1 B h Y 2 t h Z 2 U u e G 1 s U E s B A i 0 A F A A C A A g A 2 4 R a W g / K 6 a u k A A A A 6 Q A A A B M A A A A A A A A A A A A A A A A A 8 Q A A A F t D b 2 5 0 Z W 5 0 X 1 R 5 c G V z X S 5 4 b W x Q S w E C L Q A U A A I A C A D b h F p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P B s U b E i E E C z a Y 4 M w 6 O 1 l A A A A A A C A A A A A A A Q Z g A A A A E A A C A A A A D Y R 8 0 o I L 2 A z M N D a L h 1 O O p u j 5 K 2 5 3 / Z 4 G 9 l s 5 E F i 4 D I p w A A A A A O g A A A A A I A A C A A A A A R a F 4 Y O Q q u k y 9 j k R D p c 6 m b v A + S P l 1 g R w I P 1 w z l m g x a d F A A A A D t w D E f f O 1 4 C N M j Q d l c 8 m V j O N t T 7 C g 3 D R 6 u z L v 1 7 l E t x P X W H E F g + b + c / x b b w F S u B P U C l P D A c B O s L b h x E Z o u M c W B 8 D o d C D l T t w D o 9 U 4 g v v 4 0 c 0 A A A A A 3 C r x / j P 0 i e p m 6 D K + V X g p E N G j q 2 n K 4 V w K P m P F T a U R A b n l E 2 r 7 L s n w E 5 z u 7 f a g y i N + d m H y u X J T A H R Y T M 9 4 g 5 t d A < / D a t a M a s h u p > 
</file>

<file path=customXml/itemProps1.xml><?xml version="1.0" encoding="utf-8"?>
<ds:datastoreItem xmlns:ds="http://schemas.openxmlformats.org/officeDocument/2006/customXml" ds:itemID="{9DC90B44-5D01-4CC2-8D1A-609BC45881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Sheet4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E Pilcher</dc:creator>
  <cp:lastModifiedBy>Joshua E Pilcher</cp:lastModifiedBy>
  <dcterms:created xsi:type="dcterms:W3CDTF">2025-02-26T21:55:12Z</dcterms:created>
  <dcterms:modified xsi:type="dcterms:W3CDTF">2025-02-26T23:38:34Z</dcterms:modified>
</cp:coreProperties>
</file>