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sumail2-my.sharepoint.com/personal/jpilch2_lsu_edu/Documents/Desktop/-/Misc/Investment Related/"/>
    </mc:Choice>
  </mc:AlternateContent>
  <xr:revisionPtr revIDLastSave="958" documentId="8_{38F8F95E-F296-4D3E-9B99-788787B9DA93}" xr6:coauthVersionLast="47" xr6:coauthVersionMax="47" xr10:uidLastSave="{320718CD-3144-41F8-8B12-71F0CE392803}"/>
  <bookViews>
    <workbookView xWindow="-120" yWindow="-120" windowWidth="29040" windowHeight="15720" xr2:uid="{4E2427E6-D2C1-49DA-B21C-AD4FF0F49230}"/>
  </bookViews>
  <sheets>
    <sheet name="MAIN" sheetId="3" r:id="rId1"/>
    <sheet name="EV" sheetId="4" r:id="rId2"/>
    <sheet name="IS - Q" sheetId="1" r:id="rId3"/>
    <sheet name="IS - Y" sheetId="2" r:id="rId4"/>
    <sheet name="BS - Q" sheetId="5" r:id="rId5"/>
    <sheet name="BS - 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3" i="2" l="1"/>
  <c r="H17" i="2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D31" i="2"/>
  <c r="E31" i="2"/>
  <c r="F31" i="2"/>
  <c r="G31" i="2"/>
  <c r="D32" i="2"/>
  <c r="E32" i="2"/>
  <c r="F32" i="2"/>
  <c r="G32" i="2"/>
  <c r="D33" i="2"/>
  <c r="E33" i="2"/>
  <c r="H33" i="2" s="1"/>
  <c r="F33" i="2"/>
  <c r="G33" i="2"/>
  <c r="D35" i="2"/>
  <c r="H35" i="2" s="1"/>
  <c r="E35" i="2"/>
  <c r="F35" i="2"/>
  <c r="G35" i="2"/>
  <c r="D36" i="2"/>
  <c r="E36" i="2"/>
  <c r="F36" i="2"/>
  <c r="G36" i="2"/>
  <c r="D37" i="2"/>
  <c r="E37" i="2"/>
  <c r="F37" i="2"/>
  <c r="G37" i="2"/>
  <c r="D38" i="2"/>
  <c r="H38" i="2" s="1"/>
  <c r="E38" i="2"/>
  <c r="F38" i="2"/>
  <c r="G38" i="2"/>
  <c r="D41" i="2"/>
  <c r="H41" i="2" s="1"/>
  <c r="E41" i="2"/>
  <c r="F41" i="2"/>
  <c r="G41" i="2"/>
  <c r="D43" i="2"/>
  <c r="E43" i="2"/>
  <c r="F43" i="2"/>
  <c r="G43" i="2"/>
  <c r="E30" i="2"/>
  <c r="F30" i="2"/>
  <c r="G30" i="2"/>
  <c r="D30" i="2"/>
  <c r="E7" i="4"/>
  <c r="E10" i="4" s="1"/>
  <c r="C7" i="1"/>
  <c r="E12" i="1"/>
  <c r="E26" i="1" s="1"/>
  <c r="D12" i="1"/>
  <c r="C12" i="1"/>
  <c r="D2" i="2"/>
  <c r="E2" i="2" s="1"/>
  <c r="F2" i="2" s="1"/>
  <c r="G2" i="2" s="1"/>
  <c r="H2" i="2" s="1"/>
  <c r="I2" i="2" s="1"/>
  <c r="J2" i="2" s="1"/>
  <c r="K2" i="2" s="1"/>
  <c r="L2" i="2" s="1"/>
  <c r="M2" i="2" s="1"/>
  <c r="F16" i="1"/>
  <c r="F15" i="1"/>
  <c r="F14" i="1"/>
  <c r="F11" i="1"/>
  <c r="F10" i="1"/>
  <c r="F9" i="1"/>
  <c r="F8" i="1"/>
  <c r="F6" i="1"/>
  <c r="F5" i="1"/>
  <c r="F4" i="1"/>
  <c r="F3" i="1"/>
  <c r="G1" i="1"/>
  <c r="K1" i="1" s="1"/>
  <c r="O1" i="1" s="1"/>
  <c r="S1" i="1" s="1"/>
  <c r="D7" i="1"/>
  <c r="D2" i="1"/>
  <c r="E2" i="1" s="1"/>
  <c r="F2" i="1" s="1"/>
  <c r="J16" i="1"/>
  <c r="J15" i="1"/>
  <c r="J14" i="1"/>
  <c r="J11" i="1"/>
  <c r="J10" i="1"/>
  <c r="J9" i="1"/>
  <c r="J8" i="1"/>
  <c r="J6" i="1"/>
  <c r="J5" i="1"/>
  <c r="J4" i="1"/>
  <c r="J3" i="1"/>
  <c r="I12" i="1"/>
  <c r="H12" i="1"/>
  <c r="G12" i="1"/>
  <c r="I7" i="1"/>
  <c r="H7" i="1"/>
  <c r="G7" i="1"/>
  <c r="H2" i="1"/>
  <c r="I2" i="1" s="1"/>
  <c r="J2" i="1" s="1"/>
  <c r="T2" i="1"/>
  <c r="U2" i="1" s="1"/>
  <c r="V2" i="1" s="1"/>
  <c r="P2" i="1"/>
  <c r="Q2" i="1" s="1"/>
  <c r="R2" i="1" s="1"/>
  <c r="L2" i="1"/>
  <c r="M2" i="1" s="1"/>
  <c r="N2" i="1" s="1"/>
  <c r="M12" i="1"/>
  <c r="M26" i="1" s="1"/>
  <c r="M7" i="1"/>
  <c r="L12" i="1"/>
  <c r="L7" i="1"/>
  <c r="K12" i="1"/>
  <c r="K7" i="1"/>
  <c r="N16" i="1"/>
  <c r="N15" i="1"/>
  <c r="N14" i="1"/>
  <c r="N11" i="1"/>
  <c r="N10" i="1"/>
  <c r="N9" i="1"/>
  <c r="N8" i="1"/>
  <c r="N6" i="1"/>
  <c r="N5" i="1"/>
  <c r="N4" i="1"/>
  <c r="N3" i="1"/>
  <c r="R15" i="1"/>
  <c r="R16" i="1"/>
  <c r="R14" i="1"/>
  <c r="P12" i="1"/>
  <c r="P26" i="1" s="1"/>
  <c r="Q12" i="1"/>
  <c r="S12" i="1"/>
  <c r="T12" i="1"/>
  <c r="U12" i="1"/>
  <c r="O12" i="1"/>
  <c r="R11" i="1"/>
  <c r="R10" i="1"/>
  <c r="R9" i="1"/>
  <c r="R8" i="1"/>
  <c r="R4" i="1"/>
  <c r="R5" i="1"/>
  <c r="R6" i="1"/>
  <c r="R3" i="1"/>
  <c r="C12" i="2"/>
  <c r="C7" i="2"/>
  <c r="C13" i="2" s="1"/>
  <c r="C17" i="2" s="1"/>
  <c r="C24" i="2" s="1"/>
  <c r="E12" i="2"/>
  <c r="F12" i="2"/>
  <c r="G12" i="2"/>
  <c r="G39" i="2" s="1"/>
  <c r="D12" i="2"/>
  <c r="D39" i="2" s="1"/>
  <c r="D7" i="2"/>
  <c r="D13" i="2" s="1"/>
  <c r="D17" i="2" s="1"/>
  <c r="D24" i="2" s="1"/>
  <c r="E7" i="2"/>
  <c r="E13" i="2" s="1"/>
  <c r="E17" i="2" s="1"/>
  <c r="E24" i="2" s="1"/>
  <c r="F7" i="2"/>
  <c r="F13" i="2" s="1"/>
  <c r="F17" i="2" s="1"/>
  <c r="F24" i="2" s="1"/>
  <c r="G7" i="2"/>
  <c r="G13" i="2" s="1"/>
  <c r="G17" i="2" s="1"/>
  <c r="G24" i="2" s="1"/>
  <c r="O7" i="1"/>
  <c r="P7" i="1"/>
  <c r="Q7" i="1"/>
  <c r="Q25" i="1" s="1"/>
  <c r="S7" i="1"/>
  <c r="T7" i="1"/>
  <c r="U7" i="1"/>
  <c r="U25" i="1" s="1"/>
  <c r="P22" i="2" l="1"/>
  <c r="E34" i="2"/>
  <c r="D34" i="2"/>
  <c r="H30" i="2"/>
  <c r="E39" i="2"/>
  <c r="F39" i="2"/>
  <c r="H39" i="2" s="1"/>
  <c r="H37" i="2"/>
  <c r="H36" i="2"/>
  <c r="H32" i="2"/>
  <c r="H31" i="2"/>
  <c r="H43" i="2"/>
  <c r="F34" i="2"/>
  <c r="H34" i="2"/>
  <c r="G40" i="2"/>
  <c r="F40" i="2"/>
  <c r="E40" i="2"/>
  <c r="G44" i="2"/>
  <c r="F44" i="2"/>
  <c r="D40" i="2"/>
  <c r="H40" i="2" s="1"/>
  <c r="E44" i="2"/>
  <c r="D44" i="2"/>
  <c r="H44" i="2" s="1"/>
  <c r="G34" i="2"/>
  <c r="F26" i="2"/>
  <c r="D26" i="2"/>
  <c r="E26" i="2"/>
  <c r="D23" i="2"/>
  <c r="G23" i="2"/>
  <c r="G26" i="2"/>
  <c r="I25" i="1"/>
  <c r="T25" i="1"/>
  <c r="U26" i="1"/>
  <c r="T26" i="1"/>
  <c r="H25" i="1"/>
  <c r="D26" i="1"/>
  <c r="M25" i="1"/>
  <c r="L26" i="1"/>
  <c r="Q26" i="1"/>
  <c r="I26" i="1"/>
  <c r="H26" i="1"/>
  <c r="D25" i="1"/>
  <c r="D25" i="2"/>
  <c r="G25" i="2"/>
  <c r="F25" i="2"/>
  <c r="F23" i="2"/>
  <c r="E25" i="2"/>
  <c r="E23" i="2"/>
  <c r="C23" i="2"/>
  <c r="P25" i="1"/>
  <c r="L25" i="1"/>
  <c r="E7" i="1"/>
  <c r="E25" i="1" s="1"/>
  <c r="D13" i="1"/>
  <c r="S13" i="1"/>
  <c r="S23" i="1" s="1"/>
  <c r="T13" i="1"/>
  <c r="T23" i="1" s="1"/>
  <c r="I13" i="1"/>
  <c r="I23" i="1" s="1"/>
  <c r="H13" i="1"/>
  <c r="H17" i="1" s="1"/>
  <c r="H24" i="1" s="1"/>
  <c r="G13" i="1"/>
  <c r="G23" i="1" s="1"/>
  <c r="C13" i="1"/>
  <c r="F12" i="1"/>
  <c r="F26" i="1" s="1"/>
  <c r="M13" i="1"/>
  <c r="M17" i="1" s="1"/>
  <c r="M24" i="1" s="1"/>
  <c r="R12" i="1"/>
  <c r="R26" i="1" s="1"/>
  <c r="O13" i="1"/>
  <c r="O23" i="1" s="1"/>
  <c r="J12" i="1"/>
  <c r="J7" i="1"/>
  <c r="J25" i="1" s="1"/>
  <c r="K13" i="1"/>
  <c r="Q13" i="1"/>
  <c r="Q23" i="1" s="1"/>
  <c r="L13" i="1"/>
  <c r="N12" i="1"/>
  <c r="N26" i="1" s="1"/>
  <c r="N7" i="1"/>
  <c r="N25" i="1" s="1"/>
  <c r="P13" i="1"/>
  <c r="U13" i="1"/>
  <c r="R7" i="1"/>
  <c r="R25" i="1" s="1"/>
  <c r="G26" i="1" l="1"/>
  <c r="O25" i="1"/>
  <c r="K26" i="1"/>
  <c r="J26" i="1"/>
  <c r="S25" i="1"/>
  <c r="K25" i="1"/>
  <c r="O26" i="1"/>
  <c r="S26" i="1"/>
  <c r="D23" i="1"/>
  <c r="F7" i="1"/>
  <c r="C23" i="1"/>
  <c r="E13" i="1"/>
  <c r="T17" i="1"/>
  <c r="T24" i="1" s="1"/>
  <c r="D17" i="1"/>
  <c r="I17" i="1"/>
  <c r="I24" i="1" s="1"/>
  <c r="O17" i="1"/>
  <c r="O24" i="1" s="1"/>
  <c r="S17" i="1"/>
  <c r="S24" i="1" s="1"/>
  <c r="M23" i="1"/>
  <c r="H23" i="1"/>
  <c r="G17" i="1"/>
  <c r="G24" i="1" s="1"/>
  <c r="Q17" i="1"/>
  <c r="Q24" i="1" s="1"/>
  <c r="J13" i="1"/>
  <c r="J17" i="1" s="1"/>
  <c r="J24" i="1" s="1"/>
  <c r="R13" i="1"/>
  <c r="R23" i="1" s="1"/>
  <c r="U17" i="1"/>
  <c r="U24" i="1" s="1"/>
  <c r="U23" i="1"/>
  <c r="P17" i="1"/>
  <c r="P24" i="1" s="1"/>
  <c r="P23" i="1"/>
  <c r="L17" i="1"/>
  <c r="L24" i="1" s="1"/>
  <c r="L23" i="1"/>
  <c r="K17" i="1"/>
  <c r="K24" i="1" s="1"/>
  <c r="K23" i="1"/>
  <c r="N13" i="1"/>
  <c r="F25" i="1" l="1"/>
  <c r="G25" i="1"/>
  <c r="D24" i="1"/>
  <c r="E23" i="1"/>
  <c r="E17" i="1"/>
  <c r="F13" i="1"/>
  <c r="C17" i="1"/>
  <c r="J23" i="1"/>
  <c r="N17" i="1"/>
  <c r="N24" i="1" s="1"/>
  <c r="N23" i="1"/>
  <c r="R17" i="1"/>
  <c r="R24" i="1" s="1"/>
  <c r="C24" i="1" l="1"/>
  <c r="F23" i="1"/>
  <c r="F17" i="1"/>
  <c r="E24" i="1"/>
  <c r="F24" i="1" l="1"/>
</calcChain>
</file>

<file path=xl/sharedStrings.xml><?xml version="1.0" encoding="utf-8"?>
<sst xmlns="http://schemas.openxmlformats.org/spreadsheetml/2006/main" count="109" uniqueCount="53">
  <si>
    <t>PREMIUMS</t>
  </si>
  <si>
    <t>PRODUCTS</t>
  </si>
  <si>
    <t>SERVICES</t>
  </si>
  <si>
    <t>INVESTMENTS</t>
  </si>
  <si>
    <t>TOTAL REVENUES</t>
  </si>
  <si>
    <t>MEDICAL COSTS</t>
  </si>
  <si>
    <t>OPERATING COSTS</t>
  </si>
  <si>
    <t>COST OF PRODUCTS SOLD</t>
  </si>
  <si>
    <t>DEPRECIATION</t>
  </si>
  <si>
    <t>TOTAL OPERATING COSTS</t>
  </si>
  <si>
    <t>OPERATING INCOME</t>
  </si>
  <si>
    <t>INTEREST EXPENSE</t>
  </si>
  <si>
    <t>LOSS ON SALE</t>
  </si>
  <si>
    <t>TAX</t>
  </si>
  <si>
    <t>NET INCOME</t>
  </si>
  <si>
    <t>FY</t>
  </si>
  <si>
    <t>NET MARGIN</t>
  </si>
  <si>
    <t>DEBT</t>
  </si>
  <si>
    <t>CASH</t>
  </si>
  <si>
    <t>EV</t>
  </si>
  <si>
    <t>PRICE</t>
  </si>
  <si>
    <t>SHARES</t>
  </si>
  <si>
    <t>MC</t>
  </si>
  <si>
    <t>Q424</t>
  </si>
  <si>
    <t>Y/Y REVENUE GROWTH</t>
  </si>
  <si>
    <t>Y/Y COST GROWTH</t>
  </si>
  <si>
    <t>Q/Q REVENUE GROWTH</t>
  </si>
  <si>
    <t>Q/Q COST GROWTH</t>
  </si>
  <si>
    <t>EBIT MARGIN</t>
  </si>
  <si>
    <t>MAIN</t>
  </si>
  <si>
    <t>QUARTERS</t>
  </si>
  <si>
    <t>YEARS</t>
  </si>
  <si>
    <t>INCOME</t>
  </si>
  <si>
    <t>STATEMENTS</t>
  </si>
  <si>
    <t>BALANCE</t>
  </si>
  <si>
    <t>SHEET</t>
  </si>
  <si>
    <t>FLOW</t>
  </si>
  <si>
    <t>ENTERPRISE VALUE</t>
  </si>
  <si>
    <t>ENTERPRISE</t>
  </si>
  <si>
    <t>VALUE</t>
  </si>
  <si>
    <t>(in millions)</t>
  </si>
  <si>
    <t>GROWTH RATES</t>
  </si>
  <si>
    <t>MATURITY</t>
  </si>
  <si>
    <t>DISCOUNT</t>
  </si>
  <si>
    <t>NPV</t>
  </si>
  <si>
    <t>AVG</t>
  </si>
  <si>
    <t>DCF MODEL</t>
  </si>
  <si>
    <t>net income</t>
  </si>
  <si>
    <t>rev-exp</t>
  </si>
  <si>
    <t>beg re</t>
  </si>
  <si>
    <t>dividends</t>
  </si>
  <si>
    <t>end ret earn</t>
  </si>
  <si>
    <t>AS OF 12/13/2024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</si>
</sst>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&quot;Q&quot;#"/>
    <numFmt numFmtId="165" formatCode="&quot;FY&quot;\ #"/>
    <numFmt numFmtId="166" formatCode="0.0%"/>
  </numFmts>
  <fonts count="7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rgb="FF0000FF"/>
      <name val="Calibri"/>
      <family val="2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b/>
      <i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38" fontId="0" fillId="0" borderId="0" xfId="0" applyNumberFormat="1"/>
    <xf numFmtId="0" fontId="1" fillId="0" borderId="2" xfId="0" applyFont="1" applyBorder="1" applyAlignment="1">
      <alignment horizontal="centerContinuous"/>
    </xf>
    <xf numFmtId="0" fontId="1" fillId="0" borderId="3" xfId="0" applyFont="1" applyBorder="1" applyAlignment="1">
      <alignment horizontal="centerContinuous"/>
    </xf>
    <xf numFmtId="164" fontId="1" fillId="0" borderId="1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Continuous"/>
    </xf>
    <xf numFmtId="166" fontId="0" fillId="0" borderId="0" xfId="0" applyNumberFormat="1"/>
    <xf numFmtId="0" fontId="1" fillId="0" borderId="0" xfId="0" applyFont="1"/>
    <xf numFmtId="38" fontId="1" fillId="0" borderId="0" xfId="0" applyNumberFormat="1" applyFont="1"/>
    <xf numFmtId="38" fontId="1" fillId="0" borderId="8" xfId="0" applyNumberFormat="1" applyFont="1" applyBorder="1"/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0" borderId="6" xfId="1" applyNumberFormat="1" applyFont="1" applyBorder="1" applyAlignment="1">
      <alignment horizontal="center"/>
    </xf>
    <xf numFmtId="0" fontId="3" fillId="0" borderId="7" xfId="1" applyNumberFormat="1" applyFont="1" applyBorder="1" applyAlignment="1">
      <alignment horizontal="center"/>
    </xf>
    <xf numFmtId="0" fontId="3" fillId="0" borderId="5" xfId="1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3" fillId="2" borderId="4" xfId="1" applyNumberFormat="1" applyFont="1" applyFill="1" applyBorder="1" applyAlignment="1">
      <alignment horizontal="center"/>
    </xf>
    <xf numFmtId="0" fontId="3" fillId="2" borderId="5" xfId="1" applyNumberFormat="1" applyFont="1" applyFill="1" applyBorder="1" applyAlignment="1">
      <alignment horizontal="center"/>
    </xf>
    <xf numFmtId="0" fontId="3" fillId="0" borderId="0" xfId="1" applyNumberFormat="1" applyFont="1" applyBorder="1" applyAlignment="1">
      <alignment horizontal="center"/>
    </xf>
    <xf numFmtId="0" fontId="1" fillId="0" borderId="9" xfId="0" applyFont="1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0" borderId="11" xfId="0" applyBorder="1" applyAlignment="1">
      <alignment horizontal="centerContinuous"/>
    </xf>
    <xf numFmtId="0" fontId="1" fillId="0" borderId="10" xfId="0" applyFont="1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4" fillId="0" borderId="16" xfId="0" applyFont="1" applyBorder="1" applyAlignment="1">
      <alignment horizontal="centerContinuous"/>
    </xf>
    <xf numFmtId="0" fontId="4" fillId="0" borderId="0" xfId="0" applyFont="1" applyAlignment="1">
      <alignment horizontal="centerContinuous"/>
    </xf>
    <xf numFmtId="14" fontId="4" fillId="0" borderId="0" xfId="0" applyNumberFormat="1" applyFont="1" applyAlignment="1">
      <alignment horizontal="centerContinuous"/>
    </xf>
    <xf numFmtId="0" fontId="5" fillId="0" borderId="15" xfId="0" applyFont="1" applyBorder="1" applyAlignment="1">
      <alignment horizontal="centerContinuous"/>
    </xf>
    <xf numFmtId="0" fontId="0" fillId="0" borderId="12" xfId="0" applyBorder="1"/>
    <xf numFmtId="0" fontId="0" fillId="0" borderId="16" xfId="0" applyBorder="1"/>
    <xf numFmtId="0" fontId="0" fillId="0" borderId="3" xfId="0" applyBorder="1" applyAlignment="1">
      <alignment horizontal="centerContinuous"/>
    </xf>
    <xf numFmtId="4" fontId="0" fillId="0" borderId="4" xfId="0" applyNumberFormat="1" applyBorder="1"/>
    <xf numFmtId="3" fontId="0" fillId="0" borderId="7" xfId="0" applyNumberFormat="1" applyBorder="1"/>
    <xf numFmtId="3" fontId="0" fillId="0" borderId="5" xfId="0" applyNumberFormat="1" applyBorder="1"/>
    <xf numFmtId="0" fontId="0" fillId="0" borderId="4" xfId="0" applyBorder="1"/>
    <xf numFmtId="0" fontId="0" fillId="0" borderId="7" xfId="0" applyBorder="1"/>
    <xf numFmtId="0" fontId="0" fillId="0" borderId="5" xfId="0" applyBorder="1"/>
    <xf numFmtId="10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10" fontId="0" fillId="0" borderId="7" xfId="0" applyNumberFormat="1" applyBorder="1"/>
    <xf numFmtId="10" fontId="0" fillId="0" borderId="5" xfId="0" applyNumberFormat="1" applyBorder="1"/>
    <xf numFmtId="0" fontId="1" fillId="0" borderId="16" xfId="0" applyFont="1" applyBorder="1"/>
    <xf numFmtId="0" fontId="1" fillId="0" borderId="12" xfId="0" applyFont="1" applyBorder="1"/>
    <xf numFmtId="0" fontId="0" fillId="0" borderId="13" xfId="0" applyBorder="1"/>
    <xf numFmtId="10" fontId="0" fillId="0" borderId="13" xfId="0" applyNumberFormat="1" applyBorder="1"/>
    <xf numFmtId="8" fontId="0" fillId="0" borderId="0" xfId="0" applyNumberFormat="1"/>
    <xf numFmtId="0" fontId="0" fillId="0" borderId="9" xfId="0" applyBorder="1"/>
    <xf numFmtId="9" fontId="0" fillId="0" borderId="11" xfId="0" applyNumberFormat="1" applyBorder="1"/>
    <xf numFmtId="10" fontId="0" fillId="0" borderId="15" xfId="0" applyNumberFormat="1" applyBorder="1"/>
    <xf numFmtId="38" fontId="0" fillId="0" borderId="15" xfId="0" applyNumberFormat="1" applyBorder="1" applyAlignment="1">
      <alignment horizontal="right"/>
    </xf>
    <xf numFmtId="4" fontId="0" fillId="0" borderId="14" xfId="0" applyNumberFormat="1" applyBorder="1"/>
    <xf numFmtId="0" fontId="6" fillId="0" borderId="1" xfId="0" applyFont="1" applyBorder="1" applyAlignment="1">
      <alignment horizontal="centerContinuous"/>
    </xf>
    <xf numFmtId="0" fontId="0" fillId="0" borderId="0" xfId="0" applyAlignment="1">
      <alignment horizontal="right"/>
    </xf>
    <xf numFmtId="38" fontId="1" fillId="0" borderId="8" xfId="0" applyNumberFormat="1" applyFont="1" applyBorder="1" applyAlignment="1">
      <alignment horizontal="right"/>
    </xf>
    <xf numFmtId="0" fontId="0" fillId="0" borderId="4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548640</xdr:colOff>
      <xdr:row>0</xdr:row>
      <xdr:rowOff>0</xdr:rowOff>
    </xdr:from>
    <xdr:to>
      <xdr:col>20</xdr:col>
      <xdr:colOff>548640</xdr:colOff>
      <xdr:row>73</xdr:row>
      <xdr:rowOff>121596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3794E35-4D9A-FE4A-B093-1BCDACAFEDEF}"/>
            </a:ext>
          </a:extLst>
        </xdr:cNvPr>
        <xdr:cNvCxnSpPr/>
      </xdr:nvCxnSpPr>
      <xdr:spPr>
        <a:xfrm>
          <a:off x="10885170" y="0"/>
          <a:ext cx="0" cy="12747936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7</xdr:col>
      <xdr:colOff>0</xdr:colOff>
      <xdr:row>92</xdr:row>
      <xdr:rowOff>125406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300854C8-E0C6-4B54-8F52-70EB0897013C}"/>
            </a:ext>
          </a:extLst>
        </xdr:cNvPr>
        <xdr:cNvCxnSpPr/>
      </xdr:nvCxnSpPr>
      <xdr:spPr>
        <a:xfrm>
          <a:off x="4358640" y="0"/>
          <a:ext cx="0" cy="12747936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F21CD-610D-47B9-BC33-2921E8D59334}">
  <dimension ref="A1:C19"/>
  <sheetViews>
    <sheetView tabSelected="1" workbookViewId="0"/>
  </sheetViews>
  <sheetFormatPr defaultRowHeight="15" x14ac:dyDescent="0.25"/>
  <cols>
    <col min="1" max="1" width="6.140625" bestFit="1" customWidth="1"/>
    <col min="2" max="2" width="8.85546875" customWidth="1"/>
    <col min="3" max="3" width="12.5703125" bestFit="1" customWidth="1"/>
    <col min="5" max="8" width="8.85546875" customWidth="1"/>
    <col min="11" max="13" width="8.85546875" customWidth="1"/>
    <col min="15" max="17" width="8.85546875" customWidth="1"/>
  </cols>
  <sheetData>
    <row r="1" spans="1:3" ht="15.75" thickBot="1" x14ac:dyDescent="0.3">
      <c r="A1" s="20" t="s">
        <v>29</v>
      </c>
    </row>
    <row r="2" spans="1:3" ht="15.75" thickBot="1" x14ac:dyDescent="0.3">
      <c r="A2" s="19"/>
    </row>
    <row r="3" spans="1:3" x14ac:dyDescent="0.25">
      <c r="C3" s="21" t="s">
        <v>38</v>
      </c>
    </row>
    <row r="4" spans="1:3" ht="15.75" thickBot="1" x14ac:dyDescent="0.3">
      <c r="C4" s="22" t="s">
        <v>39</v>
      </c>
    </row>
    <row r="5" spans="1:3" ht="15.75" thickBot="1" x14ac:dyDescent="0.3"/>
    <row r="6" spans="1:3" x14ac:dyDescent="0.25">
      <c r="C6" s="14" t="s">
        <v>32</v>
      </c>
    </row>
    <row r="7" spans="1:3" ht="15.75" thickBot="1" x14ac:dyDescent="0.3">
      <c r="C7" s="15" t="s">
        <v>33</v>
      </c>
    </row>
    <row r="8" spans="1:3" x14ac:dyDescent="0.25">
      <c r="C8" s="17" t="s">
        <v>30</v>
      </c>
    </row>
    <row r="9" spans="1:3" ht="15.75" thickBot="1" x14ac:dyDescent="0.3">
      <c r="C9" s="18" t="s">
        <v>31</v>
      </c>
    </row>
    <row r="10" spans="1:3" ht="15.75" thickBot="1" x14ac:dyDescent="0.3"/>
    <row r="11" spans="1:3" x14ac:dyDescent="0.25">
      <c r="C11" s="14" t="s">
        <v>34</v>
      </c>
    </row>
    <row r="12" spans="1:3" ht="15.75" thickBot="1" x14ac:dyDescent="0.3">
      <c r="C12" s="15" t="s">
        <v>35</v>
      </c>
    </row>
    <row r="13" spans="1:3" x14ac:dyDescent="0.25">
      <c r="C13" s="12" t="s">
        <v>30</v>
      </c>
    </row>
    <row r="14" spans="1:3" ht="15.75" thickBot="1" x14ac:dyDescent="0.3">
      <c r="C14" s="13" t="s">
        <v>31</v>
      </c>
    </row>
    <row r="15" spans="1:3" ht="15.75" thickBot="1" x14ac:dyDescent="0.3"/>
    <row r="16" spans="1:3" x14ac:dyDescent="0.25">
      <c r="C16" s="14" t="s">
        <v>18</v>
      </c>
    </row>
    <row r="17" spans="3:3" ht="15.75" thickBot="1" x14ac:dyDescent="0.3">
      <c r="C17" s="15" t="s">
        <v>36</v>
      </c>
    </row>
    <row r="18" spans="3:3" x14ac:dyDescent="0.25">
      <c r="C18" s="12" t="s">
        <v>30</v>
      </c>
    </row>
    <row r="19" spans="3:3" ht="15.75" thickBot="1" x14ac:dyDescent="0.3">
      <c r="C19" s="13" t="s">
        <v>31</v>
      </c>
    </row>
  </sheetData>
  <hyperlinks>
    <hyperlink ref="A1" location="MAIN!A1" tooltip="click to travel to main page" display="MAIN" xr:uid="{AED050EB-C792-44C3-AB00-E8FC80156753}"/>
    <hyperlink ref="C8" location="'IS - Q'!A1" tooltip="click to travel to quarterly income statements" display="QUARTERS" xr:uid="{11061093-6770-40EC-AEDA-6D71A071A799}"/>
    <hyperlink ref="C9" location="'IS - Y'!A1" tooltip="click to travel to yearly income statements" display="YEARS" xr:uid="{3C9B5299-FD94-4A6F-839E-61FB941396BF}"/>
    <hyperlink ref="C3:C4" location="EV!A1" tooltip="click to travel to enterprise value" display="ENTERPRISE" xr:uid="{B452A9F4-6782-4070-A13A-30CB90403C6F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55B29-20EC-4477-824A-1DD17EAC389C}">
  <dimension ref="A1:F10"/>
  <sheetViews>
    <sheetView workbookViewId="0"/>
  </sheetViews>
  <sheetFormatPr defaultRowHeight="15" x14ac:dyDescent="0.25"/>
  <cols>
    <col min="1" max="1" width="6.140625" bestFit="1" customWidth="1"/>
    <col min="3" max="3" width="7.7109375" bestFit="1" customWidth="1"/>
    <col min="4" max="4" width="3.7109375" bestFit="1" customWidth="1"/>
    <col min="5" max="5" width="7.5703125" bestFit="1" customWidth="1"/>
    <col min="6" max="6" width="5.42578125" bestFit="1" customWidth="1"/>
    <col min="9" max="12" width="8.85546875" customWidth="1"/>
  </cols>
  <sheetData>
    <row r="1" spans="1:6" ht="15.75" thickBot="1" x14ac:dyDescent="0.3">
      <c r="A1" s="16" t="s">
        <v>29</v>
      </c>
    </row>
    <row r="2" spans="1:6" ht="15.75" thickBot="1" x14ac:dyDescent="0.3">
      <c r="A2" s="23"/>
    </row>
    <row r="3" spans="1:6" x14ac:dyDescent="0.25">
      <c r="C3" s="24" t="s">
        <v>37</v>
      </c>
      <c r="D3" s="27"/>
      <c r="E3" s="25"/>
      <c r="F3" s="26"/>
    </row>
    <row r="4" spans="1:6" ht="15.75" thickBot="1" x14ac:dyDescent="0.3">
      <c r="C4" s="29" t="s">
        <v>52</v>
      </c>
      <c r="D4" s="30"/>
      <c r="E4" s="31"/>
      <c r="F4" s="32"/>
    </row>
    <row r="5" spans="1:6" ht="15.75" thickBot="1" x14ac:dyDescent="0.3">
      <c r="C5" s="28" t="s">
        <v>20</v>
      </c>
      <c r="D5" s="26"/>
      <c r="E5" s="36">
        <v>515.76</v>
      </c>
      <c r="F5" s="39"/>
    </row>
    <row r="6" spans="1:6" x14ac:dyDescent="0.25">
      <c r="C6" s="34" t="s">
        <v>21</v>
      </c>
      <c r="D6" s="61" t="s">
        <v>40</v>
      </c>
      <c r="E6" s="37">
        <v>920</v>
      </c>
      <c r="F6" s="40" t="s">
        <v>23</v>
      </c>
    </row>
    <row r="7" spans="1:6" x14ac:dyDescent="0.25">
      <c r="C7" s="34" t="s">
        <v>22</v>
      </c>
      <c r="D7" s="62"/>
      <c r="E7" s="37">
        <f>E5*E6</f>
        <v>474499.2</v>
      </c>
      <c r="F7" s="40"/>
    </row>
    <row r="8" spans="1:6" x14ac:dyDescent="0.25">
      <c r="C8" s="34" t="s">
        <v>18</v>
      </c>
      <c r="D8" s="62"/>
      <c r="E8" s="37">
        <v>32400</v>
      </c>
      <c r="F8" s="40" t="s">
        <v>23</v>
      </c>
    </row>
    <row r="9" spans="1:6" x14ac:dyDescent="0.25">
      <c r="C9" s="34" t="s">
        <v>17</v>
      </c>
      <c r="D9" s="62"/>
      <c r="E9" s="37">
        <v>74101</v>
      </c>
      <c r="F9" s="40" t="s">
        <v>23</v>
      </c>
    </row>
    <row r="10" spans="1:6" ht="15.75" thickBot="1" x14ac:dyDescent="0.3">
      <c r="C10" s="33" t="s">
        <v>19</v>
      </c>
      <c r="D10" s="63"/>
      <c r="E10" s="38">
        <f>E7-E8+E9</f>
        <v>516200.2</v>
      </c>
      <c r="F10" s="41"/>
    </row>
  </sheetData>
  <mergeCells count="1">
    <mergeCell ref="D6:D10"/>
  </mergeCells>
  <hyperlinks>
    <hyperlink ref="A1" location="MAIN!A1" tooltip="click to travel to main page" display="MAIN" xr:uid="{9CE72511-9816-4AAD-9304-5E46F55A9BA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7390C-CED7-4546-A332-1B8314A04998}">
  <dimension ref="A1:V26"/>
  <sheetViews>
    <sheetView zoomScaleNormal="100" workbookViewId="0"/>
  </sheetViews>
  <sheetFormatPr defaultRowHeight="15" x14ac:dyDescent="0.25"/>
  <cols>
    <col min="1" max="1" width="6.140625" bestFit="1" customWidth="1"/>
    <col min="2" max="2" width="23.85546875" bestFit="1" customWidth="1"/>
    <col min="3" max="20" width="7.28515625" bestFit="1" customWidth="1"/>
    <col min="21" max="21" width="8.28515625" bestFit="1" customWidth="1"/>
    <col min="22" max="22" width="3.42578125" bestFit="1" customWidth="1"/>
  </cols>
  <sheetData>
    <row r="1" spans="1:22" ht="15.75" thickBot="1" x14ac:dyDescent="0.3">
      <c r="A1" s="16" t="s">
        <v>29</v>
      </c>
      <c r="C1" s="7">
        <v>2020</v>
      </c>
      <c r="D1" s="2"/>
      <c r="E1" s="2"/>
      <c r="F1" s="3"/>
      <c r="G1" s="7">
        <f>C1+1</f>
        <v>2021</v>
      </c>
      <c r="H1" s="2"/>
      <c r="I1" s="2"/>
      <c r="J1" s="3"/>
      <c r="K1" s="7">
        <f>G1+1</f>
        <v>2022</v>
      </c>
      <c r="L1" s="2"/>
      <c r="M1" s="2"/>
      <c r="N1" s="3"/>
      <c r="O1" s="7">
        <f>K1+1</f>
        <v>2023</v>
      </c>
      <c r="P1" s="2"/>
      <c r="Q1" s="2"/>
      <c r="R1" s="3"/>
      <c r="S1" s="7">
        <f>O1+1</f>
        <v>2024</v>
      </c>
      <c r="T1" s="2"/>
      <c r="U1" s="2"/>
      <c r="V1" s="3"/>
    </row>
    <row r="2" spans="1:22" ht="15.75" thickBot="1" x14ac:dyDescent="0.3">
      <c r="C2" s="4">
        <v>1</v>
      </c>
      <c r="D2" s="5">
        <f>C2+1</f>
        <v>2</v>
      </c>
      <c r="E2" s="5">
        <f t="shared" ref="E2:F2" si="0">D2+1</f>
        <v>3</v>
      </c>
      <c r="F2" s="6">
        <f t="shared" si="0"/>
        <v>4</v>
      </c>
      <c r="G2" s="4">
        <v>1</v>
      </c>
      <c r="H2" s="5">
        <f>G2+1</f>
        <v>2</v>
      </c>
      <c r="I2" s="5">
        <f t="shared" ref="I2:J2" si="1">H2+1</f>
        <v>3</v>
      </c>
      <c r="J2" s="6">
        <f t="shared" si="1"/>
        <v>4</v>
      </c>
      <c r="K2" s="4">
        <v>1</v>
      </c>
      <c r="L2" s="5">
        <f>K2+1</f>
        <v>2</v>
      </c>
      <c r="M2" s="5">
        <f t="shared" ref="M2:N2" si="2">L2+1</f>
        <v>3</v>
      </c>
      <c r="N2" s="6">
        <f t="shared" si="2"/>
        <v>4</v>
      </c>
      <c r="O2" s="4">
        <v>1</v>
      </c>
      <c r="P2" s="5">
        <f>O2+1</f>
        <v>2</v>
      </c>
      <c r="Q2" s="5">
        <f t="shared" ref="Q2:R2" si="3">P2+1</f>
        <v>3</v>
      </c>
      <c r="R2" s="6">
        <f t="shared" si="3"/>
        <v>4</v>
      </c>
      <c r="S2" s="4">
        <v>1</v>
      </c>
      <c r="T2" s="5">
        <f>S2+1</f>
        <v>2</v>
      </c>
      <c r="U2" s="5">
        <f t="shared" ref="U2:V2" si="4">T2+1</f>
        <v>3</v>
      </c>
      <c r="V2" s="6">
        <f t="shared" si="4"/>
        <v>4</v>
      </c>
    </row>
    <row r="3" spans="1:22" x14ac:dyDescent="0.25">
      <c r="B3" t="s">
        <v>0</v>
      </c>
      <c r="C3" s="1">
        <v>50640</v>
      </c>
      <c r="D3" s="1">
        <v>49394</v>
      </c>
      <c r="E3" s="1">
        <v>50863</v>
      </c>
      <c r="F3" s="1">
        <f>'IS - Y'!D3-SUM('IS - Q'!C3:E3)</f>
        <v>50581</v>
      </c>
      <c r="G3" s="1">
        <v>55486</v>
      </c>
      <c r="H3" s="1">
        <v>56233</v>
      </c>
      <c r="I3" s="1">
        <v>56967</v>
      </c>
      <c r="J3" s="1">
        <f>'IS - Y'!E3-SUM('IS - Q'!G3:I3)</f>
        <v>57547</v>
      </c>
      <c r="K3" s="1">
        <v>64070</v>
      </c>
      <c r="L3" s="1">
        <v>63896</v>
      </c>
      <c r="M3" s="1">
        <v>64491</v>
      </c>
      <c r="N3" s="1">
        <f>'IS - Y'!F3-SUM('IS - Q'!K3:M3)</f>
        <v>64700</v>
      </c>
      <c r="O3" s="1">
        <v>72786</v>
      </c>
      <c r="P3" s="1">
        <v>72474</v>
      </c>
      <c r="Q3" s="1">
        <v>72339</v>
      </c>
      <c r="R3" s="1">
        <f>'IS - Y'!G3-SUM('IS - Q'!O3:Q3)</f>
        <v>73228</v>
      </c>
      <c r="S3" s="1">
        <v>77988</v>
      </c>
      <c r="T3" s="1">
        <v>76897</v>
      </c>
      <c r="U3" s="1">
        <v>77442</v>
      </c>
    </row>
    <row r="4" spans="1:22" x14ac:dyDescent="0.25">
      <c r="B4" t="s">
        <v>1</v>
      </c>
      <c r="C4" s="1">
        <v>8431</v>
      </c>
      <c r="D4" s="1">
        <v>8247</v>
      </c>
      <c r="E4" s="1">
        <v>8777</v>
      </c>
      <c r="F4" s="1">
        <f>'IS - Y'!D4-SUM('IS - Q'!C4:E4)</f>
        <v>8690</v>
      </c>
      <c r="G4" s="1">
        <v>8340</v>
      </c>
      <c r="H4" s="1">
        <v>8433</v>
      </c>
      <c r="I4" s="1">
        <v>8703</v>
      </c>
      <c r="J4" s="1">
        <f>'IS - Y'!E4-SUM('IS - Q'!G4:I4)</f>
        <v>8961</v>
      </c>
      <c r="K4" s="1">
        <v>9340</v>
      </c>
      <c r="L4" s="1">
        <v>9496</v>
      </c>
      <c r="M4" s="1">
        <v>9190</v>
      </c>
      <c r="N4" s="1">
        <f>'IS - Y'!F4-SUM('IS - Q'!K4:M4)</f>
        <v>9398</v>
      </c>
      <c r="O4" s="1">
        <v>10267</v>
      </c>
      <c r="P4" s="1">
        <v>10651</v>
      </c>
      <c r="Q4" s="1">
        <v>10354</v>
      </c>
      <c r="R4" s="1">
        <f>'IS - Y'!G4-SUM('IS - Q'!O4:Q4)</f>
        <v>11311</v>
      </c>
      <c r="S4" s="1">
        <v>11909</v>
      </c>
      <c r="T4" s="1">
        <v>12211</v>
      </c>
      <c r="U4" s="1">
        <v>12631</v>
      </c>
    </row>
    <row r="5" spans="1:22" x14ac:dyDescent="0.25">
      <c r="B5" t="s">
        <v>2</v>
      </c>
      <c r="C5" s="1">
        <v>4985</v>
      </c>
      <c r="D5" s="1">
        <v>4156</v>
      </c>
      <c r="E5" s="1">
        <v>5124</v>
      </c>
      <c r="F5" s="1">
        <f>'IS - Y'!D5-SUM('IS - Q'!C5:E5)</f>
        <v>5751</v>
      </c>
      <c r="G5" s="1">
        <v>5918</v>
      </c>
      <c r="H5" s="1">
        <v>6099</v>
      </c>
      <c r="I5" s="1">
        <v>6164</v>
      </c>
      <c r="J5" s="1">
        <f>'IS - Y'!E5-SUM('IS - Q'!G5:I5)</f>
        <v>6422</v>
      </c>
      <c r="K5" s="1">
        <v>6372</v>
      </c>
      <c r="L5" s="1">
        <v>6645</v>
      </c>
      <c r="M5" s="1">
        <v>6700</v>
      </c>
      <c r="N5" s="1">
        <f>'IS - Y'!F5-SUM('IS - Q'!K5:M5)</f>
        <v>7834</v>
      </c>
      <c r="O5" s="1">
        <v>8080</v>
      </c>
      <c r="P5" s="1">
        <v>8663</v>
      </c>
      <c r="Q5" s="1">
        <v>8671</v>
      </c>
      <c r="R5" s="1">
        <f>'IS - Y'!G5-SUM('IS - Q'!O5:Q5)</f>
        <v>8709</v>
      </c>
      <c r="S5" s="1">
        <v>8888</v>
      </c>
      <c r="T5" s="1">
        <v>8750</v>
      </c>
      <c r="U5" s="1">
        <v>9104</v>
      </c>
    </row>
    <row r="6" spans="1:22" x14ac:dyDescent="0.25">
      <c r="B6" t="s">
        <v>3</v>
      </c>
      <c r="C6" s="1">
        <v>365</v>
      </c>
      <c r="D6" s="1">
        <v>341</v>
      </c>
      <c r="E6" s="1">
        <v>351</v>
      </c>
      <c r="F6" s="1">
        <f>'IS - Y'!D6-SUM('IS - Q'!C6:E6)</f>
        <v>445</v>
      </c>
      <c r="G6" s="1">
        <v>452</v>
      </c>
      <c r="H6" s="1">
        <v>556</v>
      </c>
      <c r="I6" s="1">
        <v>503</v>
      </c>
      <c r="J6" s="1">
        <f>'IS - Y'!E6-SUM('IS - Q'!G6:I6)</f>
        <v>813</v>
      </c>
      <c r="K6" s="1">
        <v>367</v>
      </c>
      <c r="L6" s="1">
        <v>295</v>
      </c>
      <c r="M6" s="1">
        <v>513</v>
      </c>
      <c r="N6" s="1">
        <f>'IS - Y'!F6-SUM('IS - Q'!K6:M6)</f>
        <v>855</v>
      </c>
      <c r="O6" s="1">
        <v>798</v>
      </c>
      <c r="P6" s="1">
        <v>1115</v>
      </c>
      <c r="Q6" s="1">
        <v>997</v>
      </c>
      <c r="R6" s="1">
        <f>'IS - Y'!G6-SUM('IS - Q'!O6:Q6)</f>
        <v>1179</v>
      </c>
      <c r="S6" s="1">
        <v>1011</v>
      </c>
      <c r="T6" s="1">
        <v>997</v>
      </c>
      <c r="U6" s="1">
        <v>1643</v>
      </c>
    </row>
    <row r="7" spans="1:22" x14ac:dyDescent="0.25">
      <c r="B7" s="9" t="s">
        <v>4</v>
      </c>
      <c r="C7" s="10">
        <f t="shared" ref="C7:U7" si="5">SUM(C3:C6)</f>
        <v>64421</v>
      </c>
      <c r="D7" s="10">
        <f t="shared" si="5"/>
        <v>62138</v>
      </c>
      <c r="E7" s="10">
        <f t="shared" si="5"/>
        <v>65115</v>
      </c>
      <c r="F7" s="10">
        <f t="shared" si="5"/>
        <v>65467</v>
      </c>
      <c r="G7" s="10">
        <f t="shared" si="5"/>
        <v>70196</v>
      </c>
      <c r="H7" s="10">
        <f t="shared" si="5"/>
        <v>71321</v>
      </c>
      <c r="I7" s="10">
        <f t="shared" si="5"/>
        <v>72337</v>
      </c>
      <c r="J7" s="10">
        <f t="shared" si="5"/>
        <v>73743</v>
      </c>
      <c r="K7" s="10">
        <f t="shared" si="5"/>
        <v>80149</v>
      </c>
      <c r="L7" s="10">
        <f t="shared" si="5"/>
        <v>80332</v>
      </c>
      <c r="M7" s="10">
        <f t="shared" si="5"/>
        <v>80894</v>
      </c>
      <c r="N7" s="10">
        <f t="shared" si="5"/>
        <v>82787</v>
      </c>
      <c r="O7" s="10">
        <f t="shared" si="5"/>
        <v>91931</v>
      </c>
      <c r="P7" s="10">
        <f t="shared" si="5"/>
        <v>92903</v>
      </c>
      <c r="Q7" s="10">
        <f t="shared" si="5"/>
        <v>92361</v>
      </c>
      <c r="R7" s="10">
        <f t="shared" si="5"/>
        <v>94427</v>
      </c>
      <c r="S7" s="10">
        <f t="shared" si="5"/>
        <v>99796</v>
      </c>
      <c r="T7" s="10">
        <f t="shared" si="5"/>
        <v>98855</v>
      </c>
      <c r="U7" s="10">
        <f t="shared" si="5"/>
        <v>100820</v>
      </c>
    </row>
    <row r="8" spans="1:22" x14ac:dyDescent="0.25">
      <c r="B8" t="s">
        <v>5</v>
      </c>
      <c r="C8" s="1">
        <v>41000</v>
      </c>
      <c r="D8" s="1">
        <v>34678</v>
      </c>
      <c r="E8" s="1">
        <v>41636</v>
      </c>
      <c r="F8" s="1">
        <f>'IS - Y'!D8-SUM('IS - Q'!C8:E8)</f>
        <v>42082</v>
      </c>
      <c r="G8" s="1">
        <v>44904</v>
      </c>
      <c r="H8" s="1">
        <v>46546</v>
      </c>
      <c r="I8" s="1">
        <v>47302</v>
      </c>
      <c r="J8" s="1">
        <f>'IS - Y'!E8-SUM('IS - Q'!G8:I8)</f>
        <v>48159</v>
      </c>
      <c r="K8" s="1">
        <v>52523</v>
      </c>
      <c r="L8" s="1">
        <v>52093</v>
      </c>
      <c r="M8" s="1">
        <v>52635</v>
      </c>
      <c r="N8" s="1">
        <f>'IS - Y'!F8-SUM('IS - Q'!K8:M8)</f>
        <v>53591</v>
      </c>
      <c r="O8" s="1">
        <v>59845</v>
      </c>
      <c r="P8" s="1">
        <v>60268</v>
      </c>
      <c r="Q8" s="1">
        <v>59550</v>
      </c>
      <c r="R8" s="1">
        <f>'IS - Y'!G8-SUM('IS - Q'!O8:Q8)</f>
        <v>62231</v>
      </c>
      <c r="S8" s="1">
        <v>65735</v>
      </c>
      <c r="T8" s="1">
        <v>65458</v>
      </c>
      <c r="U8" s="1">
        <v>65957</v>
      </c>
    </row>
    <row r="9" spans="1:22" x14ac:dyDescent="0.25">
      <c r="B9" t="s">
        <v>6</v>
      </c>
      <c r="C9" s="1">
        <v>10015</v>
      </c>
      <c r="D9" s="1">
        <v>10001</v>
      </c>
      <c r="E9" s="1">
        <v>10174</v>
      </c>
      <c r="F9" s="1">
        <f>'IS - Y'!D9-SUM('IS - Q'!C9:E9)</f>
        <v>11514</v>
      </c>
      <c r="G9" s="1">
        <v>10223</v>
      </c>
      <c r="H9" s="1">
        <v>10359</v>
      </c>
      <c r="I9" s="1">
        <v>10725</v>
      </c>
      <c r="J9" s="1">
        <f>'IS - Y'!E9-SUM('IS - Q'!G9:I9)</f>
        <v>11272</v>
      </c>
      <c r="K9" s="1">
        <v>11401</v>
      </c>
      <c r="L9" s="1">
        <v>11709</v>
      </c>
      <c r="M9" s="1">
        <v>11663</v>
      </c>
      <c r="N9" s="1">
        <f>'IS - Y'!F9-SUM('IS - Q'!K9:M9)</f>
        <v>13009</v>
      </c>
      <c r="O9" s="1">
        <v>13625</v>
      </c>
      <c r="P9" s="1">
        <v>13809</v>
      </c>
      <c r="Q9" s="1">
        <v>13855</v>
      </c>
      <c r="R9" s="1">
        <f>'IS - Y'!G9-SUM('IS - Q'!O9:Q9)</f>
        <v>13339</v>
      </c>
      <c r="S9" s="1">
        <v>14077</v>
      </c>
      <c r="T9" s="1">
        <v>13162</v>
      </c>
      <c r="U9" s="1">
        <v>13280</v>
      </c>
    </row>
    <row r="10" spans="1:22" x14ac:dyDescent="0.25">
      <c r="B10" t="s">
        <v>7</v>
      </c>
      <c r="C10" s="1">
        <v>7687</v>
      </c>
      <c r="D10" s="1">
        <v>7501</v>
      </c>
      <c r="E10" s="1">
        <v>7935</v>
      </c>
      <c r="F10" s="1">
        <f>'IS - Y'!D10-SUM('IS - Q'!C10:E10)</f>
        <v>7622</v>
      </c>
      <c r="G10" s="1">
        <v>7572</v>
      </c>
      <c r="H10" s="1">
        <v>7660</v>
      </c>
      <c r="I10" s="1">
        <v>7802</v>
      </c>
      <c r="J10" s="1">
        <f>'IS - Y'!E10-SUM('IS - Q'!G10:I10)</f>
        <v>8000</v>
      </c>
      <c r="K10" s="1">
        <v>8487</v>
      </c>
      <c r="L10" s="1">
        <v>8596</v>
      </c>
      <c r="M10" s="1">
        <v>8306</v>
      </c>
      <c r="N10" s="1">
        <f>'IS - Y'!F10-SUM('IS - Q'!K10:M10)</f>
        <v>8314</v>
      </c>
      <c r="O10" s="1">
        <v>9405</v>
      </c>
      <c r="P10" s="1">
        <v>9748</v>
      </c>
      <c r="Q10" s="1">
        <v>9423</v>
      </c>
      <c r="R10" s="1">
        <f>'IS - Y'!G10-SUM('IS - Q'!O10:Q10)</f>
        <v>10194</v>
      </c>
      <c r="S10" s="1">
        <v>11056</v>
      </c>
      <c r="T10" s="1">
        <v>11340</v>
      </c>
      <c r="U10" s="1">
        <v>11834</v>
      </c>
    </row>
    <row r="11" spans="1:22" x14ac:dyDescent="0.25">
      <c r="B11" t="s">
        <v>8</v>
      </c>
      <c r="C11" s="1">
        <v>723</v>
      </c>
      <c r="D11" s="1">
        <v>717</v>
      </c>
      <c r="E11" s="1">
        <v>719</v>
      </c>
      <c r="F11" s="1">
        <f>'IS - Y'!D11-SUM('IS - Q'!C11:E11)</f>
        <v>732</v>
      </c>
      <c r="G11" s="1">
        <v>758</v>
      </c>
      <c r="H11" s="1">
        <v>778</v>
      </c>
      <c r="I11" s="1">
        <v>796</v>
      </c>
      <c r="J11" s="1">
        <f>'IS - Y'!E11-SUM('IS - Q'!G11:I11)</f>
        <v>771</v>
      </c>
      <c r="K11" s="1">
        <v>788</v>
      </c>
      <c r="L11" s="1">
        <v>802</v>
      </c>
      <c r="M11" s="1">
        <v>828</v>
      </c>
      <c r="N11" s="1">
        <f>'IS - Y'!F11-SUM('IS - Q'!K11:M11)</f>
        <v>982</v>
      </c>
      <c r="O11" s="1">
        <v>970</v>
      </c>
      <c r="P11" s="1">
        <v>1021</v>
      </c>
      <c r="Q11" s="1">
        <v>1007</v>
      </c>
      <c r="R11" s="1">
        <f>'IS - Y'!G11-SUM('IS - Q'!O11:Q11)</f>
        <v>974</v>
      </c>
      <c r="S11" s="1">
        <v>997</v>
      </c>
      <c r="T11" s="1">
        <v>1020</v>
      </c>
      <c r="U11" s="1">
        <v>1041</v>
      </c>
    </row>
    <row r="12" spans="1:22" x14ac:dyDescent="0.25">
      <c r="B12" s="9" t="s">
        <v>9</v>
      </c>
      <c r="C12" s="10">
        <f t="shared" ref="C12:U12" si="6">SUM(C8:C11)</f>
        <v>59425</v>
      </c>
      <c r="D12" s="10">
        <f t="shared" si="6"/>
        <v>52897</v>
      </c>
      <c r="E12" s="10">
        <f t="shared" si="6"/>
        <v>60464</v>
      </c>
      <c r="F12" s="10">
        <f t="shared" si="6"/>
        <v>61950</v>
      </c>
      <c r="G12" s="10">
        <f t="shared" si="6"/>
        <v>63457</v>
      </c>
      <c r="H12" s="10">
        <f t="shared" si="6"/>
        <v>65343</v>
      </c>
      <c r="I12" s="10">
        <f t="shared" si="6"/>
        <v>66625</v>
      </c>
      <c r="J12" s="10">
        <f t="shared" si="6"/>
        <v>68202</v>
      </c>
      <c r="K12" s="10">
        <f t="shared" si="6"/>
        <v>73199</v>
      </c>
      <c r="L12" s="10">
        <f t="shared" si="6"/>
        <v>73200</v>
      </c>
      <c r="M12" s="10">
        <f t="shared" si="6"/>
        <v>73432</v>
      </c>
      <c r="N12" s="10">
        <f t="shared" si="6"/>
        <v>75896</v>
      </c>
      <c r="O12" s="10">
        <f t="shared" si="6"/>
        <v>83845</v>
      </c>
      <c r="P12" s="10">
        <f t="shared" si="6"/>
        <v>84846</v>
      </c>
      <c r="Q12" s="10">
        <f t="shared" si="6"/>
        <v>83835</v>
      </c>
      <c r="R12" s="10">
        <f t="shared" si="6"/>
        <v>86738</v>
      </c>
      <c r="S12" s="10">
        <f t="shared" si="6"/>
        <v>91865</v>
      </c>
      <c r="T12" s="10">
        <f t="shared" si="6"/>
        <v>90980</v>
      </c>
      <c r="U12" s="10">
        <f t="shared" si="6"/>
        <v>92112</v>
      </c>
    </row>
    <row r="13" spans="1:22" ht="15.75" thickBot="1" x14ac:dyDescent="0.3">
      <c r="B13" s="9" t="s">
        <v>10</v>
      </c>
      <c r="C13" s="11">
        <f t="shared" ref="C13:U13" si="7">C7-C12</f>
        <v>4996</v>
      </c>
      <c r="D13" s="11">
        <f t="shared" si="7"/>
        <v>9241</v>
      </c>
      <c r="E13" s="11">
        <f t="shared" si="7"/>
        <v>4651</v>
      </c>
      <c r="F13" s="11">
        <f t="shared" si="7"/>
        <v>3517</v>
      </c>
      <c r="G13" s="11">
        <f t="shared" si="7"/>
        <v>6739</v>
      </c>
      <c r="H13" s="11">
        <f t="shared" si="7"/>
        <v>5978</v>
      </c>
      <c r="I13" s="11">
        <f t="shared" si="7"/>
        <v>5712</v>
      </c>
      <c r="J13" s="11">
        <f t="shared" si="7"/>
        <v>5541</v>
      </c>
      <c r="K13" s="11">
        <f t="shared" si="7"/>
        <v>6950</v>
      </c>
      <c r="L13" s="11">
        <f t="shared" si="7"/>
        <v>7132</v>
      </c>
      <c r="M13" s="11">
        <f t="shared" si="7"/>
        <v>7462</v>
      </c>
      <c r="N13" s="11">
        <f t="shared" si="7"/>
        <v>6891</v>
      </c>
      <c r="O13" s="11">
        <f t="shared" si="7"/>
        <v>8086</v>
      </c>
      <c r="P13" s="11">
        <f t="shared" si="7"/>
        <v>8057</v>
      </c>
      <c r="Q13" s="11">
        <f t="shared" si="7"/>
        <v>8526</v>
      </c>
      <c r="R13" s="11">
        <f t="shared" si="7"/>
        <v>7689</v>
      </c>
      <c r="S13" s="11">
        <f t="shared" si="7"/>
        <v>7931</v>
      </c>
      <c r="T13" s="11">
        <f t="shared" si="7"/>
        <v>7875</v>
      </c>
      <c r="U13" s="11">
        <f t="shared" si="7"/>
        <v>8708</v>
      </c>
    </row>
    <row r="14" spans="1:22" ht="15.75" thickTop="1" x14ac:dyDescent="0.25">
      <c r="B14" t="s">
        <v>11</v>
      </c>
      <c r="C14" s="1">
        <v>-437</v>
      </c>
      <c r="D14" s="1">
        <v>-430</v>
      </c>
      <c r="E14" s="1">
        <v>-395</v>
      </c>
      <c r="F14" s="1">
        <f>'IS - Y'!D14-SUM('IS - Q'!C14:E14)</f>
        <v>-401</v>
      </c>
      <c r="G14" s="1">
        <v>-397</v>
      </c>
      <c r="H14" s="1">
        <v>-410</v>
      </c>
      <c r="I14" s="1">
        <v>-422</v>
      </c>
      <c r="J14" s="1">
        <f>'IS - Y'!E14-SUM('IS - Q'!G14:I14)</f>
        <v>-431</v>
      </c>
      <c r="K14" s="1">
        <v>-433</v>
      </c>
      <c r="L14" s="1">
        <v>-467</v>
      </c>
      <c r="M14" s="1">
        <v>-516</v>
      </c>
      <c r="N14" s="1">
        <f>'IS - Y'!F14-SUM('IS - Q'!K14:M14)</f>
        <v>-676</v>
      </c>
      <c r="O14" s="1">
        <v>-754</v>
      </c>
      <c r="P14" s="1">
        <v>-828</v>
      </c>
      <c r="Q14" s="1">
        <v>-834</v>
      </c>
      <c r="R14" s="1">
        <f>'IS - Y'!G14-SUM('IS - Q'!O14:Q14)</f>
        <v>-830</v>
      </c>
      <c r="S14" s="1">
        <v>-844</v>
      </c>
      <c r="T14" s="1">
        <v>-985</v>
      </c>
      <c r="U14" s="1">
        <v>-1074</v>
      </c>
    </row>
    <row r="15" spans="1:22" x14ac:dyDescent="0.25">
      <c r="B15" t="s">
        <v>12</v>
      </c>
      <c r="C15" s="1">
        <v>0</v>
      </c>
      <c r="D15" s="1">
        <v>0</v>
      </c>
      <c r="E15" s="1">
        <v>0</v>
      </c>
      <c r="F15" s="1">
        <f>'IS - Y'!D15-SUM('IS - Q'!C15:E15)</f>
        <v>0</v>
      </c>
      <c r="G15" s="1">
        <v>0</v>
      </c>
      <c r="H15" s="1">
        <v>0</v>
      </c>
      <c r="I15" s="1">
        <v>0</v>
      </c>
      <c r="J15" s="1">
        <f>'IS - Y'!E15-SUM('IS - Q'!G15:I15)</f>
        <v>0</v>
      </c>
      <c r="K15" s="1">
        <v>0</v>
      </c>
      <c r="L15" s="1">
        <v>0</v>
      </c>
      <c r="M15" s="1">
        <v>0</v>
      </c>
      <c r="N15" s="1">
        <f>'IS - Y'!F15-SUM('IS - Q'!K15:M15)</f>
        <v>0</v>
      </c>
      <c r="O15" s="1">
        <v>0</v>
      </c>
      <c r="P15" s="1">
        <v>0</v>
      </c>
      <c r="Q15" s="1">
        <v>0</v>
      </c>
      <c r="R15" s="1">
        <f>'IS - Y'!G15-SUM('IS - Q'!O15:Q15)</f>
        <v>0</v>
      </c>
      <c r="S15" s="1">
        <v>-7086</v>
      </c>
      <c r="T15" s="1">
        <v>-1225</v>
      </c>
      <c r="U15" s="1">
        <v>-20</v>
      </c>
    </row>
    <row r="16" spans="1:22" x14ac:dyDescent="0.25">
      <c r="B16" t="s">
        <v>13</v>
      </c>
      <c r="C16" s="1">
        <v>-1094</v>
      </c>
      <c r="D16" s="1">
        <v>-2115</v>
      </c>
      <c r="E16" s="1">
        <v>-1000</v>
      </c>
      <c r="F16" s="1">
        <f>'IS - Y'!D16-SUM('IS - Q'!C16:E16)</f>
        <v>-764</v>
      </c>
      <c r="G16" s="1">
        <v>-1364</v>
      </c>
      <c r="H16" s="1">
        <v>-1196</v>
      </c>
      <c r="I16" s="1">
        <v>-1562</v>
      </c>
      <c r="J16" s="1">
        <f>'IS - Y'!E16-SUM('IS - Q'!G16:I16)</f>
        <v>-456</v>
      </c>
      <c r="K16" s="1">
        <v>-1369</v>
      </c>
      <c r="L16" s="1">
        <v>-1466</v>
      </c>
      <c r="M16" s="1">
        <v>-1562</v>
      </c>
      <c r="N16" s="1">
        <f>'IS - Y'!F16-SUM('IS - Q'!K16:M16)</f>
        <v>-1307</v>
      </c>
      <c r="O16" s="1">
        <v>-1558</v>
      </c>
      <c r="P16" s="1">
        <v>-1572</v>
      </c>
      <c r="Q16" s="1">
        <v>-1654</v>
      </c>
      <c r="R16" s="1">
        <f>'IS - Y'!G16-SUM('IS - Q'!O16:Q16)</f>
        <v>-1184</v>
      </c>
      <c r="S16" s="1">
        <v>-1222</v>
      </c>
      <c r="T16" s="1">
        <v>-1244</v>
      </c>
      <c r="U16" s="1">
        <v>-1356</v>
      </c>
    </row>
    <row r="17" spans="2:21" ht="15.75" thickBot="1" x14ac:dyDescent="0.3">
      <c r="B17" s="9" t="s">
        <v>14</v>
      </c>
      <c r="C17" s="11">
        <f t="shared" ref="C17:U17" si="8">SUM(C13:C16)</f>
        <v>3465</v>
      </c>
      <c r="D17" s="11">
        <f t="shared" si="8"/>
        <v>6696</v>
      </c>
      <c r="E17" s="11">
        <f t="shared" si="8"/>
        <v>3256</v>
      </c>
      <c r="F17" s="11">
        <f t="shared" si="8"/>
        <v>2352</v>
      </c>
      <c r="G17" s="11">
        <f t="shared" si="8"/>
        <v>4978</v>
      </c>
      <c r="H17" s="11">
        <f t="shared" si="8"/>
        <v>4372</v>
      </c>
      <c r="I17" s="11">
        <f t="shared" si="8"/>
        <v>3728</v>
      </c>
      <c r="J17" s="11">
        <f t="shared" si="8"/>
        <v>4654</v>
      </c>
      <c r="K17" s="11">
        <f t="shared" si="8"/>
        <v>5148</v>
      </c>
      <c r="L17" s="11">
        <f t="shared" si="8"/>
        <v>5199</v>
      </c>
      <c r="M17" s="11">
        <f t="shared" si="8"/>
        <v>5384</v>
      </c>
      <c r="N17" s="11">
        <f t="shared" si="8"/>
        <v>4908</v>
      </c>
      <c r="O17" s="11">
        <f t="shared" si="8"/>
        <v>5774</v>
      </c>
      <c r="P17" s="11">
        <f t="shared" si="8"/>
        <v>5657</v>
      </c>
      <c r="Q17" s="11">
        <f t="shared" si="8"/>
        <v>6038</v>
      </c>
      <c r="R17" s="11">
        <f t="shared" si="8"/>
        <v>5675</v>
      </c>
      <c r="S17" s="11">
        <f t="shared" si="8"/>
        <v>-1221</v>
      </c>
      <c r="T17" s="11">
        <f t="shared" si="8"/>
        <v>4421</v>
      </c>
      <c r="U17" s="11">
        <f t="shared" si="8"/>
        <v>6258</v>
      </c>
    </row>
    <row r="18" spans="2:21" ht="15.75" thickTop="1" x14ac:dyDescent="0.25"/>
    <row r="23" spans="2:21" x14ac:dyDescent="0.25">
      <c r="B23" t="s">
        <v>28</v>
      </c>
      <c r="C23" s="8">
        <f t="shared" ref="C23:U23" si="9">C13/C7</f>
        <v>7.7552350941463191E-2</v>
      </c>
      <c r="D23" s="8">
        <f t="shared" si="9"/>
        <v>0.14871737101290675</v>
      </c>
      <c r="E23" s="8">
        <f t="shared" si="9"/>
        <v>7.1427474468248486E-2</v>
      </c>
      <c r="F23" s="8">
        <f t="shared" si="9"/>
        <v>5.3721722394488823E-2</v>
      </c>
      <c r="G23" s="8">
        <f t="shared" si="9"/>
        <v>9.600262123197903E-2</v>
      </c>
      <c r="H23" s="8">
        <f t="shared" si="9"/>
        <v>8.3818230254763676E-2</v>
      </c>
      <c r="I23" s="8">
        <f t="shared" si="9"/>
        <v>7.8963739165295768E-2</v>
      </c>
      <c r="J23" s="8">
        <f t="shared" si="9"/>
        <v>7.5139335258939829E-2</v>
      </c>
      <c r="K23" s="8">
        <f t="shared" si="9"/>
        <v>8.6713496113488622E-2</v>
      </c>
      <c r="L23" s="8">
        <f t="shared" si="9"/>
        <v>8.878155654035752E-2</v>
      </c>
      <c r="M23" s="8">
        <f t="shared" si="9"/>
        <v>9.2244171384775142E-2</v>
      </c>
      <c r="N23" s="8">
        <f t="shared" si="9"/>
        <v>8.3237706403179249E-2</v>
      </c>
      <c r="O23" s="8">
        <f t="shared" si="9"/>
        <v>8.7957272302052622E-2</v>
      </c>
      <c r="P23" s="8">
        <f t="shared" si="9"/>
        <v>8.6724863567376728E-2</v>
      </c>
      <c r="Q23" s="8">
        <f t="shared" si="9"/>
        <v>9.2311689999025559E-2</v>
      </c>
      <c r="R23" s="8">
        <f t="shared" si="9"/>
        <v>8.1427981403623964E-2</v>
      </c>
      <c r="S23" s="8">
        <f t="shared" si="9"/>
        <v>7.9472123131187622E-2</v>
      </c>
      <c r="T23" s="8">
        <f t="shared" si="9"/>
        <v>7.9662131404582476E-2</v>
      </c>
      <c r="U23" s="8">
        <f t="shared" si="9"/>
        <v>8.6371751636580049E-2</v>
      </c>
    </row>
    <row r="24" spans="2:21" x14ac:dyDescent="0.25">
      <c r="B24" t="s">
        <v>16</v>
      </c>
      <c r="C24" s="8">
        <f t="shared" ref="C24:U24" si="10">C17/C7</f>
        <v>5.3786808649353472E-2</v>
      </c>
      <c r="D24" s="8">
        <f t="shared" si="10"/>
        <v>0.10776014677009238</v>
      </c>
      <c r="E24" s="8">
        <f t="shared" si="10"/>
        <v>5.0003839361130308E-2</v>
      </c>
      <c r="F24" s="8">
        <f t="shared" si="10"/>
        <v>3.5926497319260085E-2</v>
      </c>
      <c r="G24" s="8">
        <f t="shared" si="10"/>
        <v>7.0915721693543793E-2</v>
      </c>
      <c r="H24" s="8">
        <f t="shared" si="10"/>
        <v>6.1300318279328671E-2</v>
      </c>
      <c r="I24" s="8">
        <f t="shared" si="10"/>
        <v>5.1536558054660821E-2</v>
      </c>
      <c r="J24" s="8">
        <f t="shared" si="10"/>
        <v>6.3111074949486728E-2</v>
      </c>
      <c r="K24" s="8">
        <f t="shared" si="10"/>
        <v>6.4230370934135167E-2</v>
      </c>
      <c r="L24" s="8">
        <f t="shared" si="10"/>
        <v>6.4718916496539367E-2</v>
      </c>
      <c r="M24" s="8">
        <f t="shared" si="10"/>
        <v>6.6556234084110072E-2</v>
      </c>
      <c r="N24" s="8">
        <f t="shared" si="10"/>
        <v>5.9284670298476817E-2</v>
      </c>
      <c r="O24" s="8">
        <f t="shared" si="10"/>
        <v>6.2807975546877545E-2</v>
      </c>
      <c r="P24" s="8">
        <f t="shared" si="10"/>
        <v>6.0891467444538924E-2</v>
      </c>
      <c r="Q24" s="8">
        <f t="shared" si="10"/>
        <v>6.5373913231775313E-2</v>
      </c>
      <c r="R24" s="8">
        <f t="shared" si="10"/>
        <v>6.0099335995001432E-2</v>
      </c>
      <c r="S24" s="8">
        <f t="shared" si="10"/>
        <v>-1.2234959317006694E-2</v>
      </c>
      <c r="T24" s="8">
        <f t="shared" si="10"/>
        <v>4.4722067674877346E-2</v>
      </c>
      <c r="U24" s="8">
        <f t="shared" si="10"/>
        <v>6.2071017655227136E-2</v>
      </c>
    </row>
    <row r="25" spans="2:21" x14ac:dyDescent="0.25">
      <c r="B25" t="s">
        <v>26</v>
      </c>
      <c r="C25" s="8"/>
      <c r="D25" s="8">
        <f>D7/C7-1</f>
        <v>-3.5438754443426812E-2</v>
      </c>
      <c r="E25" s="8">
        <f t="shared" ref="E25:U25" si="11">E7/D7-1</f>
        <v>4.7909491776368718E-2</v>
      </c>
      <c r="F25" s="8">
        <f t="shared" si="11"/>
        <v>5.4058204714735325E-3</v>
      </c>
      <c r="G25" s="8">
        <f t="shared" si="11"/>
        <v>7.2234866421250432E-2</v>
      </c>
      <c r="H25" s="8">
        <f t="shared" si="11"/>
        <v>1.6026554219613631E-2</v>
      </c>
      <c r="I25" s="8">
        <f t="shared" si="11"/>
        <v>1.4245453653201734E-2</v>
      </c>
      <c r="J25" s="8">
        <f t="shared" si="11"/>
        <v>1.9436802742718085E-2</v>
      </c>
      <c r="K25" s="8">
        <f t="shared" si="11"/>
        <v>8.6869262167256656E-2</v>
      </c>
      <c r="L25" s="8">
        <f t="shared" si="11"/>
        <v>2.2832474516214507E-3</v>
      </c>
      <c r="M25" s="8">
        <f t="shared" si="11"/>
        <v>6.9959667380370405E-3</v>
      </c>
      <c r="N25" s="8">
        <f t="shared" si="11"/>
        <v>2.3400993893242905E-2</v>
      </c>
      <c r="O25" s="8">
        <f t="shared" si="11"/>
        <v>0.11045212412576855</v>
      </c>
      <c r="P25" s="8">
        <f t="shared" si="11"/>
        <v>1.0573147251743187E-2</v>
      </c>
      <c r="Q25" s="8">
        <f t="shared" si="11"/>
        <v>-5.8340419577408431E-3</v>
      </c>
      <c r="R25" s="8">
        <f t="shared" si="11"/>
        <v>2.236874871428407E-2</v>
      </c>
      <c r="S25" s="8">
        <f t="shared" si="11"/>
        <v>5.6858737437385454E-2</v>
      </c>
      <c r="T25" s="8">
        <f t="shared" si="11"/>
        <v>-9.4292356407070788E-3</v>
      </c>
      <c r="U25" s="8">
        <f t="shared" si="11"/>
        <v>1.9877598502857641E-2</v>
      </c>
    </row>
    <row r="26" spans="2:21" x14ac:dyDescent="0.25">
      <c r="B26" t="s">
        <v>27</v>
      </c>
      <c r="C26" s="8"/>
      <c r="D26" s="8">
        <f>D12/C12-1</f>
        <v>-0.10985275557425322</v>
      </c>
      <c r="E26" s="8">
        <f t="shared" ref="E26:U26" si="12">E12/D12-1</f>
        <v>0.14305159082745722</v>
      </c>
      <c r="F26" s="8">
        <f t="shared" si="12"/>
        <v>2.457660756813973E-2</v>
      </c>
      <c r="G26" s="8">
        <f t="shared" si="12"/>
        <v>2.4326069410815165E-2</v>
      </c>
      <c r="H26" s="8">
        <f t="shared" si="12"/>
        <v>2.9720913374410962E-2</v>
      </c>
      <c r="I26" s="8">
        <f t="shared" si="12"/>
        <v>1.9619546087568773E-2</v>
      </c>
      <c r="J26" s="8">
        <f t="shared" si="12"/>
        <v>2.3669793621013069E-2</v>
      </c>
      <c r="K26" s="8">
        <f t="shared" si="12"/>
        <v>7.3267646110084739E-2</v>
      </c>
      <c r="L26" s="8">
        <f t="shared" si="12"/>
        <v>1.3661388816865738E-5</v>
      </c>
      <c r="M26" s="8">
        <f t="shared" si="12"/>
        <v>3.1693989071037709E-3</v>
      </c>
      <c r="N26" s="8">
        <f t="shared" si="12"/>
        <v>3.3554853469876855E-2</v>
      </c>
      <c r="O26" s="8">
        <f t="shared" si="12"/>
        <v>0.10473542742700537</v>
      </c>
      <c r="P26" s="8">
        <f t="shared" si="12"/>
        <v>1.1938696404078852E-2</v>
      </c>
      <c r="Q26" s="8">
        <f t="shared" si="12"/>
        <v>-1.1915706102821555E-2</v>
      </c>
      <c r="R26" s="8">
        <f t="shared" si="12"/>
        <v>3.4627542195980299E-2</v>
      </c>
      <c r="S26" s="8">
        <f t="shared" si="12"/>
        <v>5.9109041020083408E-2</v>
      </c>
      <c r="T26" s="8">
        <f t="shared" si="12"/>
        <v>-9.6337016273879694E-3</v>
      </c>
      <c r="U26" s="8">
        <f t="shared" si="12"/>
        <v>1.2442295009892357E-2</v>
      </c>
    </row>
  </sheetData>
  <hyperlinks>
    <hyperlink ref="A1" location="MAIN!A1" tooltip="click to travel to main page" display="MAIN" xr:uid="{B932A32B-A988-4C38-8A86-28BEB0F67675}"/>
  </hyperlinks>
  <pageMargins left="0.7" right="0.7" top="0.75" bottom="0.75" header="0.3" footer="0.3"/>
  <ignoredErrors>
    <ignoredError sqref="T7:U7 O7:S7 K7 G7 C7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88499-3247-4B46-B85D-44CAD6C9F224}">
  <dimension ref="A1:AA44"/>
  <sheetViews>
    <sheetView zoomScaleNormal="100" workbookViewId="0">
      <selection activeCell="P23" sqref="P23"/>
    </sheetView>
  </sheetViews>
  <sheetFormatPr defaultRowHeight="15" x14ac:dyDescent="0.25"/>
  <cols>
    <col min="1" max="1" width="6.140625" bestFit="1" customWidth="1"/>
    <col min="2" max="2" width="23.85546875" bestFit="1" customWidth="1"/>
    <col min="3" max="7" width="8.28515625" bestFit="1" customWidth="1"/>
    <col min="8" max="14" width="7.28515625" bestFit="1" customWidth="1"/>
    <col min="15" max="15" width="10.140625" bestFit="1" customWidth="1"/>
    <col min="16" max="16" width="8.28515625" bestFit="1" customWidth="1"/>
    <col min="17" max="27" width="7.28515625" bestFit="1" customWidth="1"/>
    <col min="28" max="28" width="14.85546875" bestFit="1" customWidth="1"/>
    <col min="29" max="100" width="6.85546875" bestFit="1" customWidth="1"/>
  </cols>
  <sheetData>
    <row r="1" spans="1:27" ht="15.75" thickBot="1" x14ac:dyDescent="0.3">
      <c r="A1" s="16" t="s">
        <v>29</v>
      </c>
      <c r="C1" s="14" t="s">
        <v>15</v>
      </c>
      <c r="D1" s="14" t="s">
        <v>15</v>
      </c>
      <c r="E1" s="14" t="s">
        <v>15</v>
      </c>
      <c r="F1" s="14" t="s">
        <v>15</v>
      </c>
      <c r="G1" s="14" t="s">
        <v>15</v>
      </c>
      <c r="H1" s="14" t="s">
        <v>15</v>
      </c>
      <c r="I1" s="14" t="s">
        <v>15</v>
      </c>
      <c r="J1" s="14" t="s">
        <v>15</v>
      </c>
      <c r="K1" s="14" t="s">
        <v>15</v>
      </c>
      <c r="L1" s="14" t="s">
        <v>15</v>
      </c>
      <c r="M1" s="14" t="s">
        <v>15</v>
      </c>
    </row>
    <row r="2" spans="1:27" ht="15.75" thickBot="1" x14ac:dyDescent="0.3">
      <c r="C2" s="15">
        <v>2019</v>
      </c>
      <c r="D2" s="15">
        <f>C2+1</f>
        <v>2020</v>
      </c>
      <c r="E2" s="15">
        <f t="shared" ref="E2:G2" si="0">D2+1</f>
        <v>2021</v>
      </c>
      <c r="F2" s="15">
        <f t="shared" si="0"/>
        <v>2022</v>
      </c>
      <c r="G2" s="15">
        <f t="shared" si="0"/>
        <v>2023</v>
      </c>
      <c r="H2" s="15">
        <f>G2+1</f>
        <v>2024</v>
      </c>
      <c r="I2" s="15">
        <f t="shared" ref="I2:M2" si="1">H2+1</f>
        <v>2025</v>
      </c>
      <c r="J2" s="15">
        <f t="shared" si="1"/>
        <v>2026</v>
      </c>
      <c r="K2" s="15">
        <f t="shared" si="1"/>
        <v>2027</v>
      </c>
      <c r="L2" s="15">
        <f t="shared" si="1"/>
        <v>2028</v>
      </c>
      <c r="M2" s="15">
        <f t="shared" si="1"/>
        <v>2029</v>
      </c>
    </row>
    <row r="3" spans="1:27" x14ac:dyDescent="0.25">
      <c r="B3" t="s">
        <v>0</v>
      </c>
      <c r="C3" s="1">
        <v>189699</v>
      </c>
      <c r="D3" s="1">
        <v>201478</v>
      </c>
      <c r="E3" s="1">
        <v>226233</v>
      </c>
      <c r="F3" s="1">
        <v>257157</v>
      </c>
      <c r="G3" s="1">
        <v>290827</v>
      </c>
    </row>
    <row r="4" spans="1:27" x14ac:dyDescent="0.25">
      <c r="B4" t="s">
        <v>1</v>
      </c>
      <c r="C4" s="1">
        <v>31597</v>
      </c>
      <c r="D4" s="1">
        <v>34145</v>
      </c>
      <c r="E4" s="1">
        <v>34437</v>
      </c>
      <c r="F4" s="1">
        <v>37424</v>
      </c>
      <c r="G4" s="1">
        <v>42583</v>
      </c>
    </row>
    <row r="5" spans="1:27" x14ac:dyDescent="0.25">
      <c r="B5" t="s">
        <v>2</v>
      </c>
      <c r="C5" s="1">
        <v>18973</v>
      </c>
      <c r="D5" s="1">
        <v>20016</v>
      </c>
      <c r="E5" s="1">
        <v>24603</v>
      </c>
      <c r="F5" s="1">
        <v>27551</v>
      </c>
      <c r="G5" s="1">
        <v>34123</v>
      </c>
    </row>
    <row r="6" spans="1:27" x14ac:dyDescent="0.25">
      <c r="B6" t="s">
        <v>3</v>
      </c>
      <c r="C6" s="1">
        <v>1886</v>
      </c>
      <c r="D6" s="1">
        <v>1502</v>
      </c>
      <c r="E6" s="1">
        <v>2324</v>
      </c>
      <c r="F6" s="1">
        <v>2030</v>
      </c>
      <c r="G6" s="1">
        <v>4089</v>
      </c>
    </row>
    <row r="7" spans="1:27" x14ac:dyDescent="0.25">
      <c r="B7" s="9" t="s">
        <v>4</v>
      </c>
      <c r="C7" s="10">
        <f>SUM(C3:C6)</f>
        <v>242155</v>
      </c>
      <c r="D7" s="10">
        <f>SUM(D3:D6)</f>
        <v>257141</v>
      </c>
      <c r="E7" s="10">
        <f>SUM(E3:E6)</f>
        <v>287597</v>
      </c>
      <c r="F7" s="10">
        <f>SUM(F3:F6)</f>
        <v>324162</v>
      </c>
      <c r="G7" s="10">
        <f>SUM(G3:G6)</f>
        <v>371622</v>
      </c>
    </row>
    <row r="8" spans="1:27" x14ac:dyDescent="0.25">
      <c r="B8" t="s">
        <v>5</v>
      </c>
      <c r="C8" s="1">
        <v>156440</v>
      </c>
      <c r="D8" s="1">
        <v>159396</v>
      </c>
      <c r="E8" s="1">
        <v>186911</v>
      </c>
      <c r="F8" s="1">
        <v>210842</v>
      </c>
      <c r="G8" s="1">
        <v>241894</v>
      </c>
    </row>
    <row r="9" spans="1:27" x14ac:dyDescent="0.25">
      <c r="B9" t="s">
        <v>6</v>
      </c>
      <c r="C9" s="1">
        <v>35193</v>
      </c>
      <c r="D9" s="1">
        <v>41704</v>
      </c>
      <c r="E9" s="1">
        <v>42579</v>
      </c>
      <c r="F9" s="1">
        <v>47782</v>
      </c>
      <c r="G9" s="1">
        <v>54628</v>
      </c>
    </row>
    <row r="10" spans="1:27" x14ac:dyDescent="0.25">
      <c r="B10" t="s">
        <v>7</v>
      </c>
      <c r="C10" s="1">
        <v>28117</v>
      </c>
      <c r="D10" s="1">
        <v>30745</v>
      </c>
      <c r="E10" s="1">
        <v>31034</v>
      </c>
      <c r="F10" s="1">
        <v>33703</v>
      </c>
      <c r="G10" s="1">
        <v>38770</v>
      </c>
    </row>
    <row r="11" spans="1:27" x14ac:dyDescent="0.25">
      <c r="B11" t="s">
        <v>8</v>
      </c>
      <c r="C11" s="1">
        <v>2720</v>
      </c>
      <c r="D11" s="1">
        <v>2891</v>
      </c>
      <c r="E11" s="1">
        <v>3103</v>
      </c>
      <c r="F11" s="1">
        <v>3400</v>
      </c>
      <c r="G11" s="1">
        <v>3972</v>
      </c>
    </row>
    <row r="12" spans="1:27" x14ac:dyDescent="0.25">
      <c r="B12" s="9" t="s">
        <v>9</v>
      </c>
      <c r="C12" s="10">
        <f>SUM(C8:C11)</f>
        <v>222470</v>
      </c>
      <c r="D12" s="10">
        <f>SUM(D8:D11)</f>
        <v>234736</v>
      </c>
      <c r="E12" s="10">
        <f t="shared" ref="E12:G12" si="2">SUM(E8:E11)</f>
        <v>263627</v>
      </c>
      <c r="F12" s="10">
        <f t="shared" si="2"/>
        <v>295727</v>
      </c>
      <c r="G12" s="10">
        <f t="shared" si="2"/>
        <v>339264</v>
      </c>
    </row>
    <row r="13" spans="1:27" ht="15.75" thickBot="1" x14ac:dyDescent="0.3">
      <c r="B13" s="9" t="s">
        <v>10</v>
      </c>
      <c r="C13" s="11">
        <f>C7-C8-C9-C10-C11</f>
        <v>19685</v>
      </c>
      <c r="D13" s="11">
        <f>D7-D8-D9-D10-D11</f>
        <v>22405</v>
      </c>
      <c r="E13" s="11">
        <f>E7-E8-E9-E10-E11</f>
        <v>23970</v>
      </c>
      <c r="F13" s="11">
        <f>F7-F8-F9-F10-F11</f>
        <v>28435</v>
      </c>
      <c r="G13" s="11">
        <f>G7-G8-G9-G10-G11</f>
        <v>32358</v>
      </c>
    </row>
    <row r="14" spans="1:27" ht="15.75" thickTop="1" x14ac:dyDescent="0.25">
      <c r="B14" t="s">
        <v>11</v>
      </c>
      <c r="C14" s="1">
        <v>-1704</v>
      </c>
      <c r="D14" s="1">
        <v>-1663</v>
      </c>
      <c r="E14" s="1">
        <v>-1660</v>
      </c>
      <c r="F14" s="1">
        <v>-2092</v>
      </c>
      <c r="G14" s="1">
        <v>-3246</v>
      </c>
    </row>
    <row r="15" spans="1:27" x14ac:dyDescent="0.25">
      <c r="B15" t="s">
        <v>12</v>
      </c>
      <c r="C15" s="1"/>
      <c r="D15" s="1"/>
      <c r="E15" s="1"/>
      <c r="F15" s="1"/>
      <c r="G15" s="1"/>
    </row>
    <row r="16" spans="1:27" x14ac:dyDescent="0.25">
      <c r="B16" t="s">
        <v>13</v>
      </c>
      <c r="C16" s="1">
        <v>-3742</v>
      </c>
      <c r="D16" s="1">
        <v>-4973</v>
      </c>
      <c r="E16" s="1">
        <v>-4578</v>
      </c>
      <c r="F16" s="1">
        <v>-5704</v>
      </c>
      <c r="G16" s="1">
        <v>-5968</v>
      </c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</row>
    <row r="17" spans="2:27" ht="15.75" thickBot="1" x14ac:dyDescent="0.3">
      <c r="B17" s="9" t="s">
        <v>14</v>
      </c>
      <c r="C17" s="11">
        <f>SUM(C13:C16)</f>
        <v>14239</v>
      </c>
      <c r="D17" s="11">
        <f>SUM(D13:D16)</f>
        <v>15769</v>
      </c>
      <c r="E17" s="11">
        <f>SUM(E13:E16)</f>
        <v>17732</v>
      </c>
      <c r="F17" s="11">
        <f>SUM(F13:F16)</f>
        <v>20639</v>
      </c>
      <c r="G17" s="11">
        <f>SUM(G13:G16)</f>
        <v>23144</v>
      </c>
      <c r="H17" s="60">
        <f t="shared" ref="H17:Q17" si="3">G17*$I$21</f>
        <v>25921.280000000002</v>
      </c>
      <c r="I17" s="60">
        <f t="shared" si="3"/>
        <v>29031.833600000005</v>
      </c>
      <c r="J17" s="60">
        <f t="shared" si="3"/>
        <v>32515.653632000009</v>
      </c>
      <c r="K17" s="60">
        <f t="shared" si="3"/>
        <v>36417.532067840017</v>
      </c>
      <c r="L17" s="60">
        <f t="shared" si="3"/>
        <v>40787.63591598082</v>
      </c>
      <c r="M17" s="60">
        <f t="shared" si="3"/>
        <v>45682.152225898521</v>
      </c>
      <c r="N17" s="60">
        <f t="shared" si="3"/>
        <v>51164.010493006346</v>
      </c>
      <c r="O17" s="60">
        <f t="shared" si="3"/>
        <v>57303.691752167113</v>
      </c>
      <c r="P17" s="60">
        <f t="shared" si="3"/>
        <v>64180.134762427173</v>
      </c>
      <c r="Q17" s="60">
        <f t="shared" si="3"/>
        <v>71881.750933918447</v>
      </c>
      <c r="R17" s="60">
        <f>Q17*$R$21</f>
        <v>71881.750933918447</v>
      </c>
      <c r="S17" s="60">
        <f t="shared" ref="S17:V17" si="4">R17*$R$21</f>
        <v>71881.750933918447</v>
      </c>
      <c r="T17" s="60">
        <f t="shared" si="4"/>
        <v>71881.750933918447</v>
      </c>
      <c r="U17" s="60">
        <f t="shared" si="4"/>
        <v>71881.750933918447</v>
      </c>
      <c r="V17" s="60">
        <f t="shared" si="4"/>
        <v>71881.750933918447</v>
      </c>
      <c r="W17" s="60">
        <f>V17*$W$21</f>
        <v>71881.750933918447</v>
      </c>
      <c r="X17" s="60">
        <f t="shared" ref="X17:AA17" si="5">W17*$W$21</f>
        <v>71881.750933918447</v>
      </c>
      <c r="Y17" s="60">
        <f t="shared" si="5"/>
        <v>71881.750933918447</v>
      </c>
      <c r="Z17" s="60">
        <f t="shared" si="5"/>
        <v>71881.750933918447</v>
      </c>
      <c r="AA17" s="60">
        <f t="shared" si="5"/>
        <v>71881.750933918447</v>
      </c>
    </row>
    <row r="18" spans="2:27" ht="16.5" thickTop="1" thickBot="1" x14ac:dyDescent="0.3"/>
    <row r="19" spans="2:27" ht="15.75" thickBot="1" x14ac:dyDescent="0.3">
      <c r="O19" s="58" t="s">
        <v>46</v>
      </c>
      <c r="P19" s="35"/>
    </row>
    <row r="20" spans="2:27" x14ac:dyDescent="0.25">
      <c r="H20" s="42"/>
      <c r="J20" s="42"/>
      <c r="K20" s="42"/>
      <c r="L20" s="42"/>
      <c r="M20" s="42"/>
      <c r="O20" s="53" t="s">
        <v>42</v>
      </c>
      <c r="P20" s="54">
        <v>0.01</v>
      </c>
    </row>
    <row r="21" spans="2:27" x14ac:dyDescent="0.25">
      <c r="I21" s="43">
        <v>1.1200000000000001</v>
      </c>
      <c r="O21" s="34" t="s">
        <v>43</v>
      </c>
      <c r="P21" s="55">
        <v>7.8200000000000006E-2</v>
      </c>
      <c r="R21">
        <v>1</v>
      </c>
      <c r="W21">
        <v>1</v>
      </c>
    </row>
    <row r="22" spans="2:27" x14ac:dyDescent="0.25">
      <c r="O22" s="34" t="s">
        <v>44</v>
      </c>
      <c r="P22" s="56">
        <f>NPV(P21,H17:CV17)</f>
        <v>516025.75991441449</v>
      </c>
      <c r="W22" s="52"/>
    </row>
    <row r="23" spans="2:27" ht="15.75" thickBot="1" x14ac:dyDescent="0.3">
      <c r="B23" t="s">
        <v>28</v>
      </c>
      <c r="C23" s="8">
        <f>C13/C7</f>
        <v>8.1290908715492147E-2</v>
      </c>
      <c r="D23" s="8">
        <f>D13/D7</f>
        <v>8.7131184836334932E-2</v>
      </c>
      <c r="E23" s="8">
        <f>E13/E7</f>
        <v>8.3345792897700596E-2</v>
      </c>
      <c r="F23" s="8">
        <f>F13/F7</f>
        <v>8.7718486435794454E-2</v>
      </c>
      <c r="G23" s="8">
        <f>G13/G7</f>
        <v>8.7072347708155057E-2</v>
      </c>
      <c r="O23" s="33" t="s">
        <v>20</v>
      </c>
      <c r="P23" s="57">
        <f>P22/EV!E6</f>
        <v>560.89756512436361</v>
      </c>
    </row>
    <row r="24" spans="2:27" x14ac:dyDescent="0.25">
      <c r="B24" t="s">
        <v>16</v>
      </c>
      <c r="C24" s="8">
        <f>C17/C7</f>
        <v>5.8801181061716667E-2</v>
      </c>
      <c r="D24" s="8">
        <f>D17/D7</f>
        <v>6.1324331786840686E-2</v>
      </c>
      <c r="E24" s="8">
        <f>E17/E7</f>
        <v>6.1655719635462125E-2</v>
      </c>
      <c r="F24" s="8">
        <f>F17/F7</f>
        <v>6.3668782892504369E-2</v>
      </c>
      <c r="G24" s="8">
        <f>G17/G7</f>
        <v>6.2278336589330019E-2</v>
      </c>
    </row>
    <row r="25" spans="2:27" x14ac:dyDescent="0.25">
      <c r="B25" t="s">
        <v>24</v>
      </c>
      <c r="C25" s="8"/>
      <c r="D25" s="8">
        <f>D7/C7-1</f>
        <v>6.1885982118890848E-2</v>
      </c>
      <c r="E25" s="8">
        <f>E7/D7-1</f>
        <v>0.11844085540617799</v>
      </c>
      <c r="F25" s="8">
        <f>F7/E7-1</f>
        <v>0.12713971286209524</v>
      </c>
      <c r="G25" s="8">
        <f>G7/F7-1</f>
        <v>0.14640827734281014</v>
      </c>
    </row>
    <row r="26" spans="2:27" x14ac:dyDescent="0.25">
      <c r="B26" t="s">
        <v>25</v>
      </c>
      <c r="C26" s="8"/>
      <c r="D26" s="8">
        <f>D12/C12-1</f>
        <v>5.5135523890861737E-2</v>
      </c>
      <c r="E26" s="8">
        <f>E12/D12-1</f>
        <v>0.12307869265898708</v>
      </c>
      <c r="F26" s="8">
        <f>F12/E12-1</f>
        <v>0.12176294537357712</v>
      </c>
      <c r="G26" s="8">
        <f>G12/F12-1</f>
        <v>0.14722024028918557</v>
      </c>
    </row>
    <row r="27" spans="2:27" x14ac:dyDescent="0.25">
      <c r="M27" t="s">
        <v>47</v>
      </c>
    </row>
    <row r="28" spans="2:27" ht="15.75" thickBot="1" x14ac:dyDescent="0.3">
      <c r="M28" t="s">
        <v>48</v>
      </c>
      <c r="P28" t="s">
        <v>49</v>
      </c>
    </row>
    <row r="29" spans="2:27" ht="15.75" thickBot="1" x14ac:dyDescent="0.3">
      <c r="B29" s="44" t="s">
        <v>41</v>
      </c>
      <c r="C29" s="45"/>
      <c r="D29" s="45"/>
      <c r="E29" s="45"/>
      <c r="F29" s="45"/>
      <c r="G29" s="45"/>
      <c r="H29" s="20" t="s">
        <v>45</v>
      </c>
      <c r="P29" t="s">
        <v>47</v>
      </c>
    </row>
    <row r="30" spans="2:27" x14ac:dyDescent="0.25">
      <c r="B30" s="34" t="s">
        <v>0</v>
      </c>
      <c r="D30" s="42">
        <f t="shared" ref="D30:G41" si="6">D3/C3-1</f>
        <v>6.2093105393280945E-2</v>
      </c>
      <c r="E30" s="42">
        <f t="shared" si="6"/>
        <v>0.12286701277558842</v>
      </c>
      <c r="F30" s="42">
        <f t="shared" si="6"/>
        <v>0.13669093368341478</v>
      </c>
      <c r="G30" s="42">
        <f t="shared" si="6"/>
        <v>0.13093168764606844</v>
      </c>
      <c r="H30" s="46">
        <f>AVERAGE(D30:G30)</f>
        <v>0.11314568487458815</v>
      </c>
      <c r="P30" t="s">
        <v>50</v>
      </c>
    </row>
    <row r="31" spans="2:27" x14ac:dyDescent="0.25">
      <c r="B31" s="34" t="s">
        <v>1</v>
      </c>
      <c r="D31" s="42">
        <f t="shared" si="6"/>
        <v>8.0640567142450159E-2</v>
      </c>
      <c r="E31" s="42">
        <f t="shared" si="6"/>
        <v>8.5517645336066206E-3</v>
      </c>
      <c r="F31" s="42">
        <f t="shared" si="6"/>
        <v>8.6738101460638317E-2</v>
      </c>
      <c r="G31" s="42">
        <f t="shared" si="6"/>
        <v>0.13785271483539985</v>
      </c>
      <c r="H31" s="46">
        <f t="shared" ref="H31:H44" si="7">AVERAGE(D31:G31)</f>
        <v>7.8445786993023736E-2</v>
      </c>
      <c r="P31" t="s">
        <v>51</v>
      </c>
    </row>
    <row r="32" spans="2:27" x14ac:dyDescent="0.25">
      <c r="B32" s="34" t="s">
        <v>2</v>
      </c>
      <c r="D32" s="42">
        <f t="shared" si="6"/>
        <v>5.4972856164022588E-2</v>
      </c>
      <c r="E32" s="42">
        <f t="shared" si="6"/>
        <v>0.22916666666666674</v>
      </c>
      <c r="F32" s="42">
        <f t="shared" si="6"/>
        <v>0.1198227858391252</v>
      </c>
      <c r="G32" s="42">
        <f t="shared" si="6"/>
        <v>0.23853943595513782</v>
      </c>
      <c r="H32" s="46">
        <f t="shared" si="7"/>
        <v>0.16062543615623809</v>
      </c>
    </row>
    <row r="33" spans="2:8" x14ac:dyDescent="0.25">
      <c r="B33" s="34" t="s">
        <v>3</v>
      </c>
      <c r="D33" s="42">
        <f t="shared" si="6"/>
        <v>-0.2036055143160127</v>
      </c>
      <c r="E33" s="42">
        <f t="shared" si="6"/>
        <v>0.54727030625832218</v>
      </c>
      <c r="F33" s="42">
        <f t="shared" si="6"/>
        <v>-0.12650602409638556</v>
      </c>
      <c r="G33" s="42">
        <f t="shared" si="6"/>
        <v>1.0142857142857142</v>
      </c>
      <c r="H33" s="46">
        <f t="shared" si="7"/>
        <v>0.30786112053290954</v>
      </c>
    </row>
    <row r="34" spans="2:8" x14ac:dyDescent="0.25">
      <c r="B34" s="48" t="s">
        <v>4</v>
      </c>
      <c r="D34" s="42">
        <f t="shared" si="6"/>
        <v>6.1885982118890848E-2</v>
      </c>
      <c r="E34" s="42">
        <f t="shared" si="6"/>
        <v>0.11844085540617799</v>
      </c>
      <c r="F34" s="42">
        <f t="shared" si="6"/>
        <v>0.12713971286209524</v>
      </c>
      <c r="G34" s="42">
        <f t="shared" si="6"/>
        <v>0.14640827734281014</v>
      </c>
      <c r="H34" s="46">
        <f t="shared" si="7"/>
        <v>0.11346870693249356</v>
      </c>
    </row>
    <row r="35" spans="2:8" x14ac:dyDescent="0.25">
      <c r="B35" s="34" t="s">
        <v>5</v>
      </c>
      <c r="D35" s="42">
        <f t="shared" si="6"/>
        <v>1.8895423165430802E-2</v>
      </c>
      <c r="E35" s="42">
        <f t="shared" si="6"/>
        <v>0.17262039197972356</v>
      </c>
      <c r="F35" s="42">
        <f t="shared" si="6"/>
        <v>0.12803419809428007</v>
      </c>
      <c r="G35" s="42">
        <f t="shared" si="6"/>
        <v>0.14727615939898131</v>
      </c>
      <c r="H35" s="46">
        <f t="shared" si="7"/>
        <v>0.11670654315960394</v>
      </c>
    </row>
    <row r="36" spans="2:8" x14ac:dyDescent="0.25">
      <c r="B36" s="34" t="s">
        <v>6</v>
      </c>
      <c r="D36" s="42">
        <f t="shared" si="6"/>
        <v>0.18500838234876249</v>
      </c>
      <c r="E36" s="42">
        <f t="shared" si="6"/>
        <v>2.0981200844043757E-2</v>
      </c>
      <c r="F36" s="42">
        <f t="shared" si="6"/>
        <v>0.12219638789074416</v>
      </c>
      <c r="G36" s="42">
        <f t="shared" si="6"/>
        <v>0.14327571051860533</v>
      </c>
      <c r="H36" s="46">
        <f t="shared" si="7"/>
        <v>0.11786542040053893</v>
      </c>
    </row>
    <row r="37" spans="2:8" x14ac:dyDescent="0.25">
      <c r="B37" s="34" t="s">
        <v>7</v>
      </c>
      <c r="D37" s="42">
        <f t="shared" si="6"/>
        <v>9.3466586051143441E-2</v>
      </c>
      <c r="E37" s="42">
        <f t="shared" si="6"/>
        <v>9.3999024231581352E-3</v>
      </c>
      <c r="F37" s="42">
        <f t="shared" si="6"/>
        <v>8.6002448926983277E-2</v>
      </c>
      <c r="G37" s="42">
        <f t="shared" si="6"/>
        <v>0.15034269946295575</v>
      </c>
      <c r="H37" s="46">
        <f t="shared" si="7"/>
        <v>8.4802909216060152E-2</v>
      </c>
    </row>
    <row r="38" spans="2:8" x14ac:dyDescent="0.25">
      <c r="B38" s="34" t="s">
        <v>8</v>
      </c>
      <c r="D38" s="42">
        <f t="shared" si="6"/>
        <v>6.2867647058823639E-2</v>
      </c>
      <c r="E38" s="42">
        <f t="shared" si="6"/>
        <v>7.3331027326184683E-2</v>
      </c>
      <c r="F38" s="42">
        <f t="shared" si="6"/>
        <v>9.5713825330325575E-2</v>
      </c>
      <c r="G38" s="42">
        <f t="shared" si="6"/>
        <v>0.16823529411764704</v>
      </c>
      <c r="H38" s="46">
        <f t="shared" si="7"/>
        <v>0.10003694845824523</v>
      </c>
    </row>
    <row r="39" spans="2:8" x14ac:dyDescent="0.25">
      <c r="B39" s="48" t="s">
        <v>9</v>
      </c>
      <c r="D39" s="42">
        <f t="shared" si="6"/>
        <v>5.5135523890861737E-2</v>
      </c>
      <c r="E39" s="42">
        <f t="shared" si="6"/>
        <v>0.12307869265898708</v>
      </c>
      <c r="F39" s="42">
        <f t="shared" si="6"/>
        <v>0.12176294537357712</v>
      </c>
      <c r="G39" s="42">
        <f t="shared" si="6"/>
        <v>0.14722024028918557</v>
      </c>
      <c r="H39" s="46">
        <f t="shared" si="7"/>
        <v>0.11179935055315288</v>
      </c>
    </row>
    <row r="40" spans="2:8" x14ac:dyDescent="0.25">
      <c r="B40" s="48" t="s">
        <v>10</v>
      </c>
      <c r="D40" s="42">
        <f t="shared" si="6"/>
        <v>0.1381762763525527</v>
      </c>
      <c r="E40" s="42">
        <f t="shared" si="6"/>
        <v>6.9850479803615251E-2</v>
      </c>
      <c r="F40" s="42">
        <f t="shared" si="6"/>
        <v>0.18627450980392157</v>
      </c>
      <c r="G40" s="42">
        <f t="shared" si="6"/>
        <v>0.13796377703534368</v>
      </c>
      <c r="H40" s="46">
        <f t="shared" si="7"/>
        <v>0.1330662607488583</v>
      </c>
    </row>
    <row r="41" spans="2:8" x14ac:dyDescent="0.25">
      <c r="B41" s="34" t="s">
        <v>11</v>
      </c>
      <c r="D41" s="42">
        <f t="shared" si="6"/>
        <v>-2.4061032863849752E-2</v>
      </c>
      <c r="E41" s="42">
        <f t="shared" si="6"/>
        <v>-1.8039687312086938E-3</v>
      </c>
      <c r="F41" s="42">
        <f t="shared" si="6"/>
        <v>0.26024096385542173</v>
      </c>
      <c r="G41" s="42">
        <f t="shared" si="6"/>
        <v>0.55162523900573612</v>
      </c>
      <c r="H41" s="46">
        <f t="shared" si="7"/>
        <v>0.19650030031652485</v>
      </c>
    </row>
    <row r="42" spans="2:8" x14ac:dyDescent="0.25">
      <c r="B42" s="34" t="s">
        <v>12</v>
      </c>
      <c r="D42" s="42"/>
      <c r="E42" s="42"/>
      <c r="F42" s="42"/>
      <c r="G42" s="42"/>
      <c r="H42" s="46"/>
    </row>
    <row r="43" spans="2:8" x14ac:dyDescent="0.25">
      <c r="B43" s="34" t="s">
        <v>13</v>
      </c>
      <c r="D43" s="42">
        <f t="shared" ref="D43:G44" si="8">D16/C16-1</f>
        <v>0.32896846606093</v>
      </c>
      <c r="E43" s="42">
        <f t="shared" si="8"/>
        <v>-7.9428916147194828E-2</v>
      </c>
      <c r="F43" s="42">
        <f t="shared" si="8"/>
        <v>0.24595893403232849</v>
      </c>
      <c r="G43" s="42">
        <f t="shared" si="8"/>
        <v>4.628330995792429E-2</v>
      </c>
      <c r="H43" s="46">
        <f t="shared" si="7"/>
        <v>0.13544544847599699</v>
      </c>
    </row>
    <row r="44" spans="2:8" ht="15.75" thickBot="1" x14ac:dyDescent="0.3">
      <c r="B44" s="49" t="s">
        <v>14</v>
      </c>
      <c r="C44" s="50"/>
      <c r="D44" s="51">
        <f t="shared" si="8"/>
        <v>0.10745136596671112</v>
      </c>
      <c r="E44" s="51">
        <f t="shared" si="8"/>
        <v>0.12448474855729597</v>
      </c>
      <c r="F44" s="51">
        <f t="shared" si="8"/>
        <v>0.16394089781186549</v>
      </c>
      <c r="G44" s="51">
        <f t="shared" si="8"/>
        <v>0.12137215950385194</v>
      </c>
      <c r="H44" s="47">
        <f t="shared" si="7"/>
        <v>0.12931229295993113</v>
      </c>
    </row>
  </sheetData>
  <hyperlinks>
    <hyperlink ref="A1" location="MAIN!A1" tooltip="click to travel to main page" display="MAIN" xr:uid="{111E8870-67FD-4E3C-8020-90F6F8E485FD}"/>
  </hyperlinks>
  <pageMargins left="0.7" right="0.7" top="0.75" bottom="0.75" header="0.3" footer="0.3"/>
  <ignoredErrors>
    <ignoredError sqref="C7:G7" formulaRange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CB0F8-471E-4D10-9F41-086C9BDD21E6}">
  <dimension ref="A1"/>
  <sheetViews>
    <sheetView workbookViewId="0"/>
  </sheetViews>
  <sheetFormatPr defaultRowHeight="15" x14ac:dyDescent="0.25"/>
  <cols>
    <col min="1" max="1" width="5.28515625" bestFit="1" customWidth="1"/>
  </cols>
  <sheetData>
    <row r="1" spans="1:1" ht="15.75" thickBot="1" x14ac:dyDescent="0.3">
      <c r="A1" s="16" t="s">
        <v>29</v>
      </c>
    </row>
  </sheetData>
  <hyperlinks>
    <hyperlink ref="A1" location="MAIN!A1" tooltip="click to travel to main page" display="MAIN" xr:uid="{51356D3E-2D1B-4BF6-BDDE-9A51828ADB0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380CA-09E5-48CD-990F-12F3D39EF67D}">
  <dimension ref="A1"/>
  <sheetViews>
    <sheetView workbookViewId="0"/>
  </sheetViews>
  <sheetFormatPr defaultRowHeight="15" x14ac:dyDescent="0.25"/>
  <cols>
    <col min="1" max="1" width="5.28515625" bestFit="1" customWidth="1"/>
  </cols>
  <sheetData>
    <row r="1" spans="1:1" ht="15.75" thickBot="1" x14ac:dyDescent="0.3">
      <c r="A1" s="16" t="s">
        <v>29</v>
      </c>
    </row>
  </sheetData>
  <hyperlinks>
    <hyperlink ref="A1" location="MAIN!A1" tooltip="click to travel to main page" display="MAIN" xr:uid="{A6D7709B-BDCD-4C7C-8244-98BBD0D179D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EV</vt:lpstr>
      <vt:lpstr>IS - Q</vt:lpstr>
      <vt:lpstr>IS - Y</vt:lpstr>
      <vt:lpstr>BS - Q</vt:lpstr>
      <vt:lpstr>BS - 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E Pilcher</dc:creator>
  <cp:lastModifiedBy>Joshua E Pilcher</cp:lastModifiedBy>
  <cp:lastPrinted>2024-12-12T07:26:07Z</cp:lastPrinted>
  <dcterms:created xsi:type="dcterms:W3CDTF">2024-12-12T05:34:27Z</dcterms:created>
  <dcterms:modified xsi:type="dcterms:W3CDTF">2024-12-13T09:16:53Z</dcterms:modified>
</cp:coreProperties>
</file>