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webmailbyui-my.sharepoint.com/personal/ramirez_byui_edu/Documents/2024 Winter/455 ECON/2 Term paper/"/>
    </mc:Choice>
  </mc:AlternateContent>
  <xr:revisionPtr revIDLastSave="15" documentId="13_ncr:1_{47A1BDFC-2302-40D4-97D0-59996B4BABE3}" xr6:coauthVersionLast="47" xr6:coauthVersionMax="47" xr10:uidLastSave="{A96A706B-D359-4351-A3DC-315E881F6BA8}"/>
  <bookViews>
    <workbookView xWindow="12946" yWindow="0" windowWidth="13232" windowHeight="14047" activeTab="2" xr2:uid="{4E990CFD-8140-4738-A799-51BF1238A3D9}"/>
  </bookViews>
  <sheets>
    <sheet name="Main (2)" sheetId="15" r:id="rId1"/>
    <sheet name="Main" sheetId="7" r:id="rId2"/>
    <sheet name="middle du" sheetId="12" r:id="rId3"/>
    <sheet name="DATA" sheetId="9" r:id="rId4"/>
    <sheet name="RDUS" sheetId="1" r:id="rId5"/>
    <sheet name="CLH" sheetId="2" r:id="rId6"/>
    <sheet name="CWST" sheetId="3" r:id="rId7"/>
    <sheet name="NVRI" sheetId="4" r:id="rId8"/>
    <sheet name="RSG" sheetId="5" r:id="rId9"/>
    <sheet name="WM" sheetId="6" r:id="rId10"/>
    <sheet name="DATA_hardcopy" sheetId="10"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32" i="12" l="1"/>
  <c r="AK36" i="12"/>
  <c r="AL138" i="12"/>
  <c r="AL135" i="12"/>
  <c r="AE85" i="12"/>
  <c r="AJ39" i="12"/>
  <c r="AL36" i="12"/>
  <c r="V99" i="15"/>
  <c r="T99" i="15"/>
  <c r="Q99" i="15"/>
  <c r="F99" i="15"/>
  <c r="D99" i="15"/>
  <c r="AF98" i="15"/>
  <c r="AE98" i="15"/>
  <c r="AD98" i="15"/>
  <c r="AC98" i="15"/>
  <c r="AB98" i="15"/>
  <c r="AA98" i="15"/>
  <c r="Z98" i="15"/>
  <c r="Y98" i="15"/>
  <c r="X98" i="15"/>
  <c r="W98" i="15"/>
  <c r="V98" i="15"/>
  <c r="U98" i="15"/>
  <c r="T98" i="15"/>
  <c r="S98" i="15"/>
  <c r="R98" i="15"/>
  <c r="Q98" i="15"/>
  <c r="P98" i="15"/>
  <c r="O98" i="15"/>
  <c r="N98" i="15"/>
  <c r="M98" i="15"/>
  <c r="L98" i="15"/>
  <c r="K98" i="15"/>
  <c r="J98" i="15"/>
  <c r="I98" i="15"/>
  <c r="H98" i="15"/>
  <c r="G98" i="15"/>
  <c r="F98" i="15"/>
  <c r="E98" i="15"/>
  <c r="D98" i="15"/>
  <c r="C98" i="15"/>
  <c r="AF97" i="15"/>
  <c r="AE97" i="15"/>
  <c r="AD97" i="15"/>
  <c r="AC97" i="15"/>
  <c r="AB97" i="15"/>
  <c r="AA97" i="15"/>
  <c r="Z97" i="15"/>
  <c r="Y97" i="15"/>
  <c r="X97" i="15"/>
  <c r="W97" i="15"/>
  <c r="V97" i="15"/>
  <c r="U97" i="15"/>
  <c r="T97" i="15"/>
  <c r="S97" i="15"/>
  <c r="R97" i="15"/>
  <c r="Q97" i="15"/>
  <c r="P97" i="15"/>
  <c r="O97" i="15"/>
  <c r="N97" i="15"/>
  <c r="M97" i="15"/>
  <c r="L97" i="15"/>
  <c r="K97" i="15"/>
  <c r="J97" i="15"/>
  <c r="I97" i="15"/>
  <c r="H97" i="15"/>
  <c r="G97" i="15"/>
  <c r="F97" i="15"/>
  <c r="E97" i="15"/>
  <c r="D97" i="15"/>
  <c r="C97" i="15"/>
  <c r="AF96" i="15"/>
  <c r="AE96" i="15"/>
  <c r="AD96" i="15"/>
  <c r="AC96" i="15"/>
  <c r="AB96" i="15"/>
  <c r="AA96" i="15"/>
  <c r="Z96" i="15"/>
  <c r="Y96" i="15"/>
  <c r="X96" i="15"/>
  <c r="W96" i="15"/>
  <c r="V96" i="15"/>
  <c r="U96" i="15"/>
  <c r="T96" i="15"/>
  <c r="S96" i="15"/>
  <c r="R96" i="15"/>
  <c r="Q96" i="15"/>
  <c r="P96" i="15"/>
  <c r="O96" i="15"/>
  <c r="N96" i="15"/>
  <c r="M96" i="15"/>
  <c r="L96" i="15"/>
  <c r="K96" i="15"/>
  <c r="J96" i="15"/>
  <c r="I96" i="15"/>
  <c r="H96" i="15"/>
  <c r="G96" i="15"/>
  <c r="F96" i="15"/>
  <c r="E96" i="15"/>
  <c r="D96" i="15"/>
  <c r="C96" i="15"/>
  <c r="AF95" i="15"/>
  <c r="AE95" i="15"/>
  <c r="AD95" i="15"/>
  <c r="AC95" i="15"/>
  <c r="AB95" i="15"/>
  <c r="AA95" i="15"/>
  <c r="Z95" i="15"/>
  <c r="Y95" i="15"/>
  <c r="X95" i="15"/>
  <c r="W95" i="15"/>
  <c r="V95" i="15"/>
  <c r="U95" i="15"/>
  <c r="T95" i="15"/>
  <c r="S95" i="15"/>
  <c r="R95" i="15"/>
  <c r="Q95" i="15"/>
  <c r="P95" i="15"/>
  <c r="O95" i="15"/>
  <c r="N95" i="15"/>
  <c r="M95" i="15"/>
  <c r="L95" i="15"/>
  <c r="K95" i="15"/>
  <c r="J95" i="15"/>
  <c r="I95" i="15"/>
  <c r="H95" i="15"/>
  <c r="G95" i="15"/>
  <c r="F95" i="15"/>
  <c r="E95" i="15"/>
  <c r="D95" i="15"/>
  <c r="C95" i="15"/>
  <c r="AF94" i="15"/>
  <c r="AE94" i="15"/>
  <c r="AD94" i="15"/>
  <c r="AC94" i="15"/>
  <c r="AB94" i="15"/>
  <c r="AA94" i="15"/>
  <c r="Z94" i="15"/>
  <c r="Y94" i="15"/>
  <c r="X94" i="15"/>
  <c r="W94" i="15"/>
  <c r="W99" i="15" s="1"/>
  <c r="V94" i="15"/>
  <c r="U94" i="15"/>
  <c r="T94" i="15"/>
  <c r="S94" i="15"/>
  <c r="R94" i="15"/>
  <c r="Q94" i="15"/>
  <c r="P94" i="15"/>
  <c r="O94" i="15"/>
  <c r="N94" i="15"/>
  <c r="M94" i="15"/>
  <c r="L94" i="15"/>
  <c r="K94" i="15"/>
  <c r="J94" i="15"/>
  <c r="I94" i="15"/>
  <c r="H94" i="15"/>
  <c r="G94" i="15"/>
  <c r="G99" i="15" s="1"/>
  <c r="F94" i="15"/>
  <c r="E94" i="15"/>
  <c r="D94" i="15"/>
  <c r="C94" i="15"/>
  <c r="AF93" i="15"/>
  <c r="AF99" i="15" s="1"/>
  <c r="AE93" i="15"/>
  <c r="AD93" i="15"/>
  <c r="AD99" i="15" s="1"/>
  <c r="AC93" i="15"/>
  <c r="AC99" i="15" s="1"/>
  <c r="AB93" i="15"/>
  <c r="AB99" i="15" s="1"/>
  <c r="AA93" i="15"/>
  <c r="Z93" i="15"/>
  <c r="Y93" i="15"/>
  <c r="Y99" i="15" s="1"/>
  <c r="X93" i="15"/>
  <c r="X99" i="15" s="1"/>
  <c r="W93" i="15"/>
  <c r="V93" i="15"/>
  <c r="U93" i="15"/>
  <c r="U99" i="15" s="1"/>
  <c r="T93" i="15"/>
  <c r="S93" i="15"/>
  <c r="S99" i="15" s="1"/>
  <c r="R93" i="15"/>
  <c r="R99" i="15" s="1"/>
  <c r="Q93" i="15"/>
  <c r="P93" i="15"/>
  <c r="P99" i="15" s="1"/>
  <c r="O93" i="15"/>
  <c r="O99" i="15" s="1"/>
  <c r="N93" i="15"/>
  <c r="N99" i="15" s="1"/>
  <c r="M93" i="15"/>
  <c r="M99" i="15" s="1"/>
  <c r="L93" i="15"/>
  <c r="L99" i="15" s="1"/>
  <c r="K93" i="15"/>
  <c r="K99" i="15" s="1"/>
  <c r="J93" i="15"/>
  <c r="J99" i="15" s="1"/>
  <c r="I93" i="15"/>
  <c r="I99" i="15" s="1"/>
  <c r="H93" i="15"/>
  <c r="H99" i="15" s="1"/>
  <c r="G93" i="15"/>
  <c r="F93" i="15"/>
  <c r="E93" i="15"/>
  <c r="E99" i="15" s="1"/>
  <c r="D93" i="15"/>
  <c r="C93" i="15"/>
  <c r="C99" i="15" s="1"/>
  <c r="AF92" i="15"/>
  <c r="AE92" i="15"/>
  <c r="AD92" i="15"/>
  <c r="AC92" i="15"/>
  <c r="AB92" i="15"/>
  <c r="AA92" i="15"/>
  <c r="Z92" i="15"/>
  <c r="Y92" i="15"/>
  <c r="X92" i="15"/>
  <c r="W92" i="15"/>
  <c r="V92" i="15"/>
  <c r="U92" i="15"/>
  <c r="T92" i="15"/>
  <c r="S92" i="15"/>
  <c r="R92" i="15"/>
  <c r="Q92" i="15"/>
  <c r="P92" i="15"/>
  <c r="O92" i="15"/>
  <c r="N92" i="15"/>
  <c r="M92" i="15"/>
  <c r="L92" i="15"/>
  <c r="K92" i="15"/>
  <c r="J92" i="15"/>
  <c r="I92" i="15"/>
  <c r="H92" i="15"/>
  <c r="G92" i="15"/>
  <c r="F92" i="15"/>
  <c r="E92" i="15"/>
  <c r="D92" i="15"/>
  <c r="C92" i="15"/>
  <c r="AF91" i="15"/>
  <c r="AE91" i="15"/>
  <c r="AD91" i="15"/>
  <c r="AC91" i="15"/>
  <c r="AB91" i="15"/>
  <c r="AA91" i="15"/>
  <c r="Z91" i="15"/>
  <c r="Y91" i="15"/>
  <c r="X91" i="15"/>
  <c r="W91" i="15"/>
  <c r="V91" i="15"/>
  <c r="U91" i="15"/>
  <c r="T91" i="15"/>
  <c r="S91" i="15"/>
  <c r="R91" i="15"/>
  <c r="Q91" i="15"/>
  <c r="P91" i="15"/>
  <c r="O91" i="15"/>
  <c r="N91" i="15"/>
  <c r="M91" i="15"/>
  <c r="L91" i="15"/>
  <c r="K91" i="15"/>
  <c r="J91" i="15"/>
  <c r="I91" i="15"/>
  <c r="H91" i="15"/>
  <c r="G91" i="15"/>
  <c r="F91" i="15"/>
  <c r="E91" i="15"/>
  <c r="D91" i="15"/>
  <c r="C91" i="15"/>
  <c r="AE90" i="15"/>
  <c r="X90" i="15"/>
  <c r="W90" i="15"/>
  <c r="V90" i="15"/>
  <c r="U90" i="15"/>
  <c r="T90" i="15"/>
  <c r="S90" i="15"/>
  <c r="R90" i="15"/>
  <c r="O90" i="15"/>
  <c r="H90" i="15"/>
  <c r="G90" i="15"/>
  <c r="F90" i="15"/>
  <c r="E90" i="15"/>
  <c r="D90" i="15"/>
  <c r="C90" i="15"/>
  <c r="AF88" i="15"/>
  <c r="AE88" i="15"/>
  <c r="AD88" i="15"/>
  <c r="AC88" i="15"/>
  <c r="AB88" i="15"/>
  <c r="AA88" i="15"/>
  <c r="Z88" i="15"/>
  <c r="Y88" i="15"/>
  <c r="X88" i="15"/>
  <c r="W88" i="15"/>
  <c r="V88" i="15"/>
  <c r="U88" i="15"/>
  <c r="T88" i="15"/>
  <c r="S88" i="15"/>
  <c r="R88" i="15"/>
  <c r="Q88" i="15"/>
  <c r="P88" i="15"/>
  <c r="O88" i="15"/>
  <c r="N88" i="15"/>
  <c r="M88" i="15"/>
  <c r="L88" i="15"/>
  <c r="K88" i="15"/>
  <c r="J88" i="15"/>
  <c r="I88" i="15"/>
  <c r="H88" i="15"/>
  <c r="G88" i="15"/>
  <c r="F88" i="15"/>
  <c r="E88" i="15"/>
  <c r="D88" i="15"/>
  <c r="C88" i="15"/>
  <c r="AF87" i="15"/>
  <c r="AE87" i="15"/>
  <c r="AD87" i="15"/>
  <c r="AC87" i="15"/>
  <c r="AB87" i="15"/>
  <c r="AA87" i="15"/>
  <c r="AA85" i="15" s="1"/>
  <c r="Z87" i="15"/>
  <c r="Y87" i="15"/>
  <c r="X87" i="15"/>
  <c r="W87" i="15"/>
  <c r="V87" i="15"/>
  <c r="U87" i="15"/>
  <c r="T87" i="15"/>
  <c r="S87" i="15"/>
  <c r="R87" i="15"/>
  <c r="Q87" i="15"/>
  <c r="P87" i="15"/>
  <c r="O87" i="15"/>
  <c r="N87" i="15"/>
  <c r="M87" i="15"/>
  <c r="L87" i="15"/>
  <c r="K87" i="15"/>
  <c r="K85" i="15" s="1"/>
  <c r="J87" i="15"/>
  <c r="I87" i="15"/>
  <c r="H87" i="15"/>
  <c r="G87" i="15"/>
  <c r="F87" i="15"/>
  <c r="E87" i="15"/>
  <c r="D87" i="15"/>
  <c r="C87" i="15"/>
  <c r="AF86" i="15"/>
  <c r="AF85" i="15" s="1"/>
  <c r="AE86" i="15"/>
  <c r="AE85" i="15" s="1"/>
  <c r="AD86" i="15"/>
  <c r="AD85" i="15" s="1"/>
  <c r="AC86" i="15"/>
  <c r="AC85" i="15" s="1"/>
  <c r="AB86" i="15"/>
  <c r="AB85" i="15" s="1"/>
  <c r="AA86" i="15"/>
  <c r="Z86" i="15"/>
  <c r="Y86" i="15"/>
  <c r="X86" i="15"/>
  <c r="W86" i="15"/>
  <c r="V86" i="15"/>
  <c r="U86" i="15"/>
  <c r="T86" i="15"/>
  <c r="S86" i="15"/>
  <c r="S85" i="15" s="1"/>
  <c r="R86" i="15"/>
  <c r="Q86" i="15"/>
  <c r="P86" i="15"/>
  <c r="P85" i="15" s="1"/>
  <c r="O86" i="15"/>
  <c r="O85" i="15" s="1"/>
  <c r="N86" i="15"/>
  <c r="N85" i="15" s="1"/>
  <c r="M86" i="15"/>
  <c r="M85" i="15" s="1"/>
  <c r="L86" i="15"/>
  <c r="L85" i="15" s="1"/>
  <c r="K86" i="15"/>
  <c r="J86" i="15"/>
  <c r="I86" i="15"/>
  <c r="H86" i="15"/>
  <c r="G86" i="15"/>
  <c r="F86" i="15"/>
  <c r="E86" i="15"/>
  <c r="D86" i="15"/>
  <c r="C86" i="15"/>
  <c r="C85" i="15" s="1"/>
  <c r="Z85" i="15"/>
  <c r="W85" i="15"/>
  <c r="J85" i="15"/>
  <c r="G85" i="15"/>
  <c r="AF84" i="15"/>
  <c r="AE84" i="15"/>
  <c r="AD84" i="15"/>
  <c r="AC84" i="15"/>
  <c r="AB84" i="15"/>
  <c r="AA84" i="15"/>
  <c r="Z84" i="15"/>
  <c r="Y84" i="15"/>
  <c r="X84" i="15"/>
  <c r="W84" i="15"/>
  <c r="V84" i="15"/>
  <c r="U84" i="15"/>
  <c r="T84" i="15"/>
  <c r="S84" i="15"/>
  <c r="R84" i="15"/>
  <c r="R85" i="15" s="1"/>
  <c r="Q84" i="15"/>
  <c r="P84" i="15"/>
  <c r="O84" i="15"/>
  <c r="N84" i="15"/>
  <c r="M84" i="15"/>
  <c r="L84" i="15"/>
  <c r="K84" i="15"/>
  <c r="J84" i="15"/>
  <c r="I84" i="15"/>
  <c r="H84" i="15"/>
  <c r="G84" i="15"/>
  <c r="F84" i="15"/>
  <c r="E84" i="15"/>
  <c r="D84" i="15"/>
  <c r="C84" i="15"/>
  <c r="AF82" i="15"/>
  <c r="AE82" i="15"/>
  <c r="AD82" i="15"/>
  <c r="AC82" i="15"/>
  <c r="AB82" i="15"/>
  <c r="AA82" i="15"/>
  <c r="Z82" i="15"/>
  <c r="Y82" i="15"/>
  <c r="Y85" i="15" s="1"/>
  <c r="X82" i="15"/>
  <c r="X85" i="15" s="1"/>
  <c r="W82" i="15"/>
  <c r="V82" i="15"/>
  <c r="V85" i="15" s="1"/>
  <c r="U82" i="15"/>
  <c r="U85" i="15" s="1"/>
  <c r="T82" i="15"/>
  <c r="T85" i="15" s="1"/>
  <c r="S82" i="15"/>
  <c r="R82" i="15"/>
  <c r="Q82" i="15"/>
  <c r="Q85" i="15" s="1"/>
  <c r="P82" i="15"/>
  <c r="O82" i="15"/>
  <c r="N82" i="15"/>
  <c r="M82" i="15"/>
  <c r="L82" i="15"/>
  <c r="K82" i="15"/>
  <c r="J82" i="15"/>
  <c r="I82" i="15"/>
  <c r="I85" i="15" s="1"/>
  <c r="H82" i="15"/>
  <c r="H85" i="15" s="1"/>
  <c r="G82" i="15"/>
  <c r="F82" i="15"/>
  <c r="F85" i="15" s="1"/>
  <c r="E82" i="15"/>
  <c r="E85" i="15" s="1"/>
  <c r="D82" i="15"/>
  <c r="D85" i="15" s="1"/>
  <c r="C82" i="15"/>
  <c r="AF81" i="15"/>
  <c r="AE81" i="15"/>
  <c r="AD81" i="15"/>
  <c r="AC81" i="15"/>
  <c r="AB81" i="15"/>
  <c r="AA81" i="15"/>
  <c r="Z81" i="15"/>
  <c r="Y81" i="15"/>
  <c r="X81" i="15"/>
  <c r="W81" i="15"/>
  <c r="V81" i="15"/>
  <c r="U81" i="15"/>
  <c r="T81" i="15"/>
  <c r="S81" i="15"/>
  <c r="R81" i="15"/>
  <c r="Q81" i="15"/>
  <c r="P81" i="15"/>
  <c r="O81" i="15"/>
  <c r="N81" i="15"/>
  <c r="M81" i="15"/>
  <c r="L81" i="15"/>
  <c r="K81" i="15"/>
  <c r="J81" i="15"/>
  <c r="I81" i="15"/>
  <c r="H81" i="15"/>
  <c r="G81" i="15"/>
  <c r="F81" i="15"/>
  <c r="E81" i="15"/>
  <c r="D81" i="15"/>
  <c r="C81" i="15"/>
  <c r="AF80" i="15"/>
  <c r="AE80" i="15"/>
  <c r="AD80" i="15"/>
  <c r="AC80" i="15"/>
  <c r="AB80" i="15"/>
  <c r="AA80" i="15"/>
  <c r="Z80" i="15"/>
  <c r="Y80" i="15"/>
  <c r="X80" i="15"/>
  <c r="W80" i="15"/>
  <c r="V80" i="15"/>
  <c r="U80" i="15"/>
  <c r="T80" i="15"/>
  <c r="S80" i="15"/>
  <c r="R80" i="15"/>
  <c r="Q80" i="15"/>
  <c r="P80" i="15"/>
  <c r="O80" i="15"/>
  <c r="N80" i="15"/>
  <c r="M80" i="15"/>
  <c r="L80" i="15"/>
  <c r="K80" i="15"/>
  <c r="J80" i="15"/>
  <c r="I80" i="15"/>
  <c r="H80" i="15"/>
  <c r="G80" i="15"/>
  <c r="F80" i="15"/>
  <c r="E80" i="15"/>
  <c r="D80" i="15"/>
  <c r="C80" i="15"/>
  <c r="AF79" i="15"/>
  <c r="AE79" i="15"/>
  <c r="AD79" i="15"/>
  <c r="AC79" i="15"/>
  <c r="AB79" i="15"/>
  <c r="AA79" i="15"/>
  <c r="Z79" i="15"/>
  <c r="Y79" i="15"/>
  <c r="X79" i="15"/>
  <c r="W79" i="15"/>
  <c r="V79" i="15"/>
  <c r="U79" i="15"/>
  <c r="T79" i="15"/>
  <c r="S79" i="15"/>
  <c r="R79" i="15"/>
  <c r="Q79" i="15"/>
  <c r="P79" i="15"/>
  <c r="O79" i="15"/>
  <c r="N79" i="15"/>
  <c r="M79" i="15"/>
  <c r="L79" i="15"/>
  <c r="K79" i="15"/>
  <c r="J79" i="15"/>
  <c r="I79" i="15"/>
  <c r="H79" i="15"/>
  <c r="G79" i="15"/>
  <c r="F79" i="15"/>
  <c r="E79" i="15"/>
  <c r="D79" i="15"/>
  <c r="C79" i="15"/>
  <c r="AF78" i="15"/>
  <c r="AE78" i="15"/>
  <c r="AD78" i="15"/>
  <c r="AC78" i="15"/>
  <c r="AB78" i="15"/>
  <c r="AA78" i="15"/>
  <c r="Z78" i="15"/>
  <c r="Y78" i="15"/>
  <c r="X78" i="15"/>
  <c r="W78" i="15"/>
  <c r="V78" i="15"/>
  <c r="U78" i="15"/>
  <c r="T78" i="15"/>
  <c r="S78" i="15"/>
  <c r="R78" i="15"/>
  <c r="Q78" i="15"/>
  <c r="P78" i="15"/>
  <c r="O78" i="15"/>
  <c r="N78" i="15"/>
  <c r="M78" i="15"/>
  <c r="L78" i="15"/>
  <c r="K78" i="15"/>
  <c r="J78" i="15"/>
  <c r="I78" i="15"/>
  <c r="H78" i="15"/>
  <c r="G78" i="15"/>
  <c r="F78" i="15"/>
  <c r="E78" i="15"/>
  <c r="D78" i="15"/>
  <c r="C78" i="15"/>
  <c r="AF77" i="15"/>
  <c r="AE77" i="15"/>
  <c r="AD77" i="15"/>
  <c r="AC77" i="15"/>
  <c r="AB77" i="15"/>
  <c r="AA77" i="15"/>
  <c r="Z77" i="15"/>
  <c r="Y77" i="15"/>
  <c r="X77" i="15"/>
  <c r="W77" i="15"/>
  <c r="V77" i="15"/>
  <c r="U77" i="15"/>
  <c r="T77" i="15"/>
  <c r="S77" i="15"/>
  <c r="R77" i="15"/>
  <c r="Q77" i="15"/>
  <c r="P77" i="15"/>
  <c r="O77" i="15"/>
  <c r="N77" i="15"/>
  <c r="M77" i="15"/>
  <c r="L77" i="15"/>
  <c r="K77" i="15"/>
  <c r="J77" i="15"/>
  <c r="I77" i="15"/>
  <c r="H77" i="15"/>
  <c r="G77" i="15"/>
  <c r="F77" i="15"/>
  <c r="E77" i="15"/>
  <c r="D77" i="15"/>
  <c r="C77" i="15"/>
  <c r="AF76" i="15"/>
  <c r="AF83" i="15" s="1"/>
  <c r="AE76" i="15"/>
  <c r="AD76" i="15"/>
  <c r="AD83" i="15" s="1"/>
  <c r="AC76" i="15"/>
  <c r="AB76" i="15"/>
  <c r="AB83" i="15" s="1"/>
  <c r="AA76" i="15"/>
  <c r="AA83" i="15" s="1"/>
  <c r="Z76" i="15"/>
  <c r="Y76" i="15"/>
  <c r="Y83" i="15" s="1"/>
  <c r="X76" i="15"/>
  <c r="X83" i="15" s="1"/>
  <c r="W76" i="15"/>
  <c r="W83" i="15" s="1"/>
  <c r="V76" i="15"/>
  <c r="V83" i="15" s="1"/>
  <c r="U76" i="15"/>
  <c r="U83" i="15" s="1"/>
  <c r="T76" i="15"/>
  <c r="T83" i="15" s="1"/>
  <c r="S76" i="15"/>
  <c r="S83" i="15" s="1"/>
  <c r="R76" i="15"/>
  <c r="R83" i="15" s="1"/>
  <c r="Q76" i="15"/>
  <c r="Q83" i="15" s="1"/>
  <c r="P76" i="15"/>
  <c r="P83" i="15" s="1"/>
  <c r="O76" i="15"/>
  <c r="O83" i="15" s="1"/>
  <c r="N76" i="15"/>
  <c r="N83" i="15" s="1"/>
  <c r="M76" i="15"/>
  <c r="M83" i="15" s="1"/>
  <c r="L76" i="15"/>
  <c r="L83" i="15" s="1"/>
  <c r="K76" i="15"/>
  <c r="K83" i="15" s="1"/>
  <c r="J76" i="15"/>
  <c r="J83" i="15" s="1"/>
  <c r="I76" i="15"/>
  <c r="I83" i="15" s="1"/>
  <c r="H76" i="15"/>
  <c r="H83" i="15" s="1"/>
  <c r="G76" i="15"/>
  <c r="G83" i="15" s="1"/>
  <c r="F76" i="15"/>
  <c r="F83" i="15" s="1"/>
  <c r="E76" i="15"/>
  <c r="E83" i="15" s="1"/>
  <c r="D76" i="15"/>
  <c r="D83" i="15" s="1"/>
  <c r="C76" i="15"/>
  <c r="C83" i="15" s="1"/>
  <c r="AF75" i="15"/>
  <c r="AE75" i="15"/>
  <c r="AD75" i="15"/>
  <c r="AC75" i="15"/>
  <c r="AB75" i="15"/>
  <c r="AA75" i="15"/>
  <c r="Z75" i="15"/>
  <c r="Y75" i="15"/>
  <c r="X75" i="15"/>
  <c r="W75" i="15"/>
  <c r="V75" i="15"/>
  <c r="U75" i="15"/>
  <c r="T75" i="15"/>
  <c r="S75" i="15"/>
  <c r="R75" i="15"/>
  <c r="Q75" i="15"/>
  <c r="P75" i="15"/>
  <c r="O75" i="15"/>
  <c r="N75" i="15"/>
  <c r="M75" i="15"/>
  <c r="L75" i="15"/>
  <c r="K75" i="15"/>
  <c r="J75" i="15"/>
  <c r="I75" i="15"/>
  <c r="H75" i="15"/>
  <c r="G75" i="15"/>
  <c r="F75" i="15"/>
  <c r="E75" i="15"/>
  <c r="D75" i="15"/>
  <c r="C75" i="15"/>
  <c r="AF74" i="15"/>
  <c r="AE74" i="15"/>
  <c r="AD74" i="15"/>
  <c r="AC74" i="15"/>
  <c r="AB74" i="15"/>
  <c r="AA74" i="15"/>
  <c r="Z74" i="15"/>
  <c r="Y74" i="15"/>
  <c r="X74" i="15"/>
  <c r="W74" i="15"/>
  <c r="V74" i="15"/>
  <c r="U74" i="15"/>
  <c r="T74" i="15"/>
  <c r="S74" i="15"/>
  <c r="R74" i="15"/>
  <c r="Q74" i="15"/>
  <c r="P74" i="15"/>
  <c r="O74" i="15"/>
  <c r="N74" i="15"/>
  <c r="M74" i="15"/>
  <c r="L74" i="15"/>
  <c r="K74" i="15"/>
  <c r="J74" i="15"/>
  <c r="I74" i="15"/>
  <c r="H74" i="15"/>
  <c r="G74" i="15"/>
  <c r="F74" i="15"/>
  <c r="E74" i="15"/>
  <c r="D74" i="15"/>
  <c r="C74" i="15"/>
  <c r="AF73" i="15"/>
  <c r="AE73" i="15"/>
  <c r="AD73" i="15"/>
  <c r="AC73" i="15"/>
  <c r="AB73" i="15"/>
  <c r="AA73" i="15"/>
  <c r="Z73" i="15"/>
  <c r="Y73" i="15"/>
  <c r="X73" i="15"/>
  <c r="W73" i="15"/>
  <c r="V73" i="15"/>
  <c r="U73" i="15"/>
  <c r="T73" i="15"/>
  <c r="S73" i="15"/>
  <c r="R73" i="15"/>
  <c r="Q73" i="15"/>
  <c r="P73" i="15"/>
  <c r="O73" i="15"/>
  <c r="N73" i="15"/>
  <c r="M73" i="15"/>
  <c r="L73" i="15"/>
  <c r="K73" i="15"/>
  <c r="J73" i="15"/>
  <c r="I73" i="15"/>
  <c r="H73" i="15"/>
  <c r="G73" i="15"/>
  <c r="F73" i="15"/>
  <c r="E73" i="15"/>
  <c r="D73" i="15"/>
  <c r="C73" i="15"/>
  <c r="AF72" i="15"/>
  <c r="AE72" i="15"/>
  <c r="AD72" i="15"/>
  <c r="AC72" i="15"/>
  <c r="AB72" i="15"/>
  <c r="AA72" i="15"/>
  <c r="Z72" i="15"/>
  <c r="Y72" i="15"/>
  <c r="X72" i="15"/>
  <c r="W72" i="15"/>
  <c r="V72" i="15"/>
  <c r="U72" i="15"/>
  <c r="T72" i="15"/>
  <c r="S72" i="15"/>
  <c r="R72" i="15"/>
  <c r="Q72" i="15"/>
  <c r="P72" i="15"/>
  <c r="O72" i="15"/>
  <c r="N72" i="15"/>
  <c r="M72" i="15"/>
  <c r="L72" i="15"/>
  <c r="K72" i="15"/>
  <c r="J72" i="15"/>
  <c r="I72" i="15"/>
  <c r="H72" i="15"/>
  <c r="G72" i="15"/>
  <c r="F72" i="15"/>
  <c r="E72" i="15"/>
  <c r="D72" i="15"/>
  <c r="C72" i="15"/>
  <c r="AF71" i="15"/>
  <c r="AE71" i="15"/>
  <c r="AD71" i="15"/>
  <c r="AC71" i="15"/>
  <c r="AB71" i="15"/>
  <c r="AA71" i="15"/>
  <c r="Z71" i="15"/>
  <c r="Y71" i="15"/>
  <c r="X71" i="15"/>
  <c r="W71" i="15"/>
  <c r="V71" i="15"/>
  <c r="U71" i="15"/>
  <c r="T71" i="15"/>
  <c r="S71" i="15"/>
  <c r="R71" i="15"/>
  <c r="Q71" i="15"/>
  <c r="P71" i="15"/>
  <c r="O71" i="15"/>
  <c r="N71" i="15"/>
  <c r="M71" i="15"/>
  <c r="L71" i="15"/>
  <c r="K71" i="15"/>
  <c r="J71" i="15"/>
  <c r="I71" i="15"/>
  <c r="H71" i="15"/>
  <c r="G71" i="15"/>
  <c r="F71" i="15"/>
  <c r="E71" i="15"/>
  <c r="D71" i="15"/>
  <c r="C71" i="15"/>
  <c r="AF67" i="15"/>
  <c r="AE67" i="15"/>
  <c r="AD67" i="15"/>
  <c r="AC67" i="15"/>
  <c r="AB67" i="15"/>
  <c r="AA67" i="15"/>
  <c r="Z67" i="15"/>
  <c r="Y67" i="15"/>
  <c r="X67" i="15"/>
  <c r="W67" i="15"/>
  <c r="V67" i="15"/>
  <c r="U67" i="15"/>
  <c r="T67" i="15"/>
  <c r="S67" i="15"/>
  <c r="R67" i="15"/>
  <c r="Q67" i="15"/>
  <c r="P67" i="15"/>
  <c r="O67" i="15"/>
  <c r="N67" i="15"/>
  <c r="M67" i="15"/>
  <c r="L67" i="15"/>
  <c r="K67" i="15"/>
  <c r="J67" i="15"/>
  <c r="I67" i="15"/>
  <c r="H67" i="15"/>
  <c r="G67" i="15"/>
  <c r="F67" i="15"/>
  <c r="E67" i="15"/>
  <c r="D67" i="15"/>
  <c r="C67" i="15"/>
  <c r="AF66" i="15"/>
  <c r="AE66" i="15"/>
  <c r="AD66" i="15"/>
  <c r="AC66" i="15"/>
  <c r="AB66" i="15"/>
  <c r="AA66" i="15"/>
  <c r="Z66" i="15"/>
  <c r="Y66" i="15"/>
  <c r="X66" i="15"/>
  <c r="W66" i="15"/>
  <c r="V66" i="15"/>
  <c r="U66" i="15"/>
  <c r="P66" i="15"/>
  <c r="O66" i="15"/>
  <c r="N66" i="15"/>
  <c r="M66" i="15"/>
  <c r="L66" i="15"/>
  <c r="K66" i="15"/>
  <c r="J66" i="15"/>
  <c r="I66" i="15"/>
  <c r="H66" i="15"/>
  <c r="G66" i="15"/>
  <c r="F66" i="15"/>
  <c r="E66" i="15"/>
  <c r="AF65" i="15"/>
  <c r="AE65" i="15"/>
  <c r="AD65" i="15"/>
  <c r="AC65" i="15"/>
  <c r="AB65" i="15"/>
  <c r="AA65" i="15"/>
  <c r="Z65" i="15"/>
  <c r="Y65" i="15"/>
  <c r="X65" i="15"/>
  <c r="W65" i="15"/>
  <c r="V65" i="15"/>
  <c r="U65" i="15"/>
  <c r="T65" i="15"/>
  <c r="T66" i="15" s="1"/>
  <c r="S65" i="15"/>
  <c r="S66" i="15" s="1"/>
  <c r="R65" i="15"/>
  <c r="R66" i="15" s="1"/>
  <c r="Q65" i="15"/>
  <c r="Q66" i="15" s="1"/>
  <c r="P65" i="15"/>
  <c r="O65" i="15"/>
  <c r="N65" i="15"/>
  <c r="M65" i="15"/>
  <c r="L65" i="15"/>
  <c r="K65" i="15"/>
  <c r="J65" i="15"/>
  <c r="I65" i="15"/>
  <c r="H65" i="15"/>
  <c r="G65" i="15"/>
  <c r="F65" i="15"/>
  <c r="E65" i="15"/>
  <c r="D65" i="15"/>
  <c r="D66" i="15" s="1"/>
  <c r="C65" i="15"/>
  <c r="C66" i="15" s="1"/>
  <c r="AB64" i="15"/>
  <c r="AA64" i="15"/>
  <c r="Z64" i="15"/>
  <c r="Y64" i="15"/>
  <c r="X64" i="15"/>
  <c r="W64" i="15"/>
  <c r="V64" i="15"/>
  <c r="U64" i="15"/>
  <c r="T64" i="15"/>
  <c r="S64" i="15"/>
  <c r="R64" i="15"/>
  <c r="Q64" i="15"/>
  <c r="L64" i="15"/>
  <c r="K64" i="15"/>
  <c r="J64" i="15"/>
  <c r="I64" i="15"/>
  <c r="H64" i="15"/>
  <c r="G64" i="15"/>
  <c r="F64" i="15"/>
  <c r="E64" i="15"/>
  <c r="D64" i="15"/>
  <c r="C64" i="15"/>
  <c r="AF63" i="15"/>
  <c r="AF64" i="15" s="1"/>
  <c r="AE63" i="15"/>
  <c r="AE64" i="15" s="1"/>
  <c r="AD63" i="15"/>
  <c r="AD64" i="15" s="1"/>
  <c r="AC63" i="15"/>
  <c r="AC64" i="15" s="1"/>
  <c r="AB63" i="15"/>
  <c r="AA63" i="15"/>
  <c r="Z63" i="15"/>
  <c r="Y63" i="15"/>
  <c r="X63" i="15"/>
  <c r="W63" i="15"/>
  <c r="V63" i="15"/>
  <c r="U63" i="15"/>
  <c r="T63" i="15"/>
  <c r="S63" i="15"/>
  <c r="R63" i="15"/>
  <c r="Q63" i="15"/>
  <c r="P63" i="15"/>
  <c r="P64" i="15" s="1"/>
  <c r="O63" i="15"/>
  <c r="O64" i="15" s="1"/>
  <c r="N63" i="15"/>
  <c r="N64" i="15" s="1"/>
  <c r="M63" i="15"/>
  <c r="M64" i="15" s="1"/>
  <c r="L63" i="15"/>
  <c r="K63" i="15"/>
  <c r="J63" i="15"/>
  <c r="I63" i="15"/>
  <c r="H63" i="15"/>
  <c r="G63" i="15"/>
  <c r="F63" i="15"/>
  <c r="E63" i="15"/>
  <c r="D63" i="15"/>
  <c r="C63" i="15"/>
  <c r="AF61" i="15"/>
  <c r="AE61" i="15"/>
  <c r="AD61" i="15"/>
  <c r="AC61" i="15"/>
  <c r="AB61" i="15"/>
  <c r="AA61" i="15"/>
  <c r="Z61" i="15"/>
  <c r="Y61" i="15"/>
  <c r="X61" i="15"/>
  <c r="W61" i="15"/>
  <c r="V61" i="15"/>
  <c r="U61" i="15"/>
  <c r="T61" i="15"/>
  <c r="S61" i="15"/>
  <c r="R61" i="15"/>
  <c r="Q61" i="15"/>
  <c r="P61" i="15"/>
  <c r="O61" i="15"/>
  <c r="N61" i="15"/>
  <c r="M61" i="15"/>
  <c r="L61" i="15"/>
  <c r="K61" i="15"/>
  <c r="J61" i="15"/>
  <c r="I61" i="15"/>
  <c r="H61" i="15"/>
  <c r="G61" i="15"/>
  <c r="F61" i="15"/>
  <c r="E61" i="15"/>
  <c r="D61" i="15"/>
  <c r="C61" i="15"/>
  <c r="AF60" i="15"/>
  <c r="AE60" i="15"/>
  <c r="AD60" i="15"/>
  <c r="AC60" i="15"/>
  <c r="AB60" i="15"/>
  <c r="AA60" i="15"/>
  <c r="Z60" i="15"/>
  <c r="Y60" i="15"/>
  <c r="X60" i="15"/>
  <c r="W60" i="15"/>
  <c r="V60" i="15"/>
  <c r="U60" i="15"/>
  <c r="T60" i="15"/>
  <c r="S60" i="15"/>
  <c r="R60" i="15"/>
  <c r="Q60" i="15"/>
  <c r="P60" i="15"/>
  <c r="O60" i="15"/>
  <c r="N60" i="15"/>
  <c r="M60" i="15"/>
  <c r="L60" i="15"/>
  <c r="K60" i="15"/>
  <c r="J60" i="15"/>
  <c r="I60" i="15"/>
  <c r="H60" i="15"/>
  <c r="G60" i="15"/>
  <c r="F60" i="15"/>
  <c r="E60" i="15"/>
  <c r="D60" i="15"/>
  <c r="C60" i="15"/>
  <c r="AF59" i="15"/>
  <c r="AE59" i="15"/>
  <c r="AD59" i="15"/>
  <c r="AD90" i="15" s="1"/>
  <c r="AC59" i="15"/>
  <c r="AC90" i="15" s="1"/>
  <c r="AB59" i="15"/>
  <c r="AA59" i="15"/>
  <c r="Z59" i="15"/>
  <c r="Z90" i="15" s="1"/>
  <c r="Y59" i="15"/>
  <c r="X59" i="15"/>
  <c r="W59" i="15"/>
  <c r="V59" i="15"/>
  <c r="U59" i="15"/>
  <c r="T59" i="15"/>
  <c r="S59" i="15"/>
  <c r="R59" i="15"/>
  <c r="Q59" i="15"/>
  <c r="Q90" i="15" s="1"/>
  <c r="P59" i="15"/>
  <c r="P90" i="15" s="1"/>
  <c r="O59" i="15"/>
  <c r="N59" i="15"/>
  <c r="N90" i="15" s="1"/>
  <c r="M59" i="15"/>
  <c r="M90" i="15" s="1"/>
  <c r="L59" i="15"/>
  <c r="L90" i="15" s="1"/>
  <c r="K59" i="15"/>
  <c r="K90" i="15" s="1"/>
  <c r="J59" i="15"/>
  <c r="J90" i="15" s="1"/>
  <c r="I59" i="15"/>
  <c r="I90" i="15" s="1"/>
  <c r="H59" i="15"/>
  <c r="G59" i="15"/>
  <c r="F59" i="15"/>
  <c r="E59" i="15"/>
  <c r="D59" i="15"/>
  <c r="C59" i="15"/>
  <c r="AF58" i="15"/>
  <c r="AE58" i="15"/>
  <c r="AD58" i="15"/>
  <c r="AC58" i="15"/>
  <c r="AB58" i="15"/>
  <c r="AA58" i="15"/>
  <c r="Z58" i="15"/>
  <c r="Y58" i="15"/>
  <c r="X58" i="15"/>
  <c r="W58" i="15"/>
  <c r="V58" i="15"/>
  <c r="U58" i="15"/>
  <c r="T58" i="15"/>
  <c r="S58" i="15"/>
  <c r="R58" i="15"/>
  <c r="Q58" i="15"/>
  <c r="P58" i="15"/>
  <c r="O58" i="15"/>
  <c r="N58" i="15"/>
  <c r="M58" i="15"/>
  <c r="L58" i="15"/>
  <c r="K58" i="15"/>
  <c r="J58" i="15"/>
  <c r="I58" i="15"/>
  <c r="H58" i="15"/>
  <c r="G58" i="15"/>
  <c r="F58" i="15"/>
  <c r="E58" i="15"/>
  <c r="D58" i="15"/>
  <c r="C58" i="15"/>
  <c r="AF57" i="15"/>
  <c r="AE57" i="15"/>
  <c r="AD57" i="15"/>
  <c r="AC57" i="15"/>
  <c r="AB57" i="15"/>
  <c r="AA57" i="15"/>
  <c r="Z57" i="15"/>
  <c r="Y57" i="15"/>
  <c r="X57" i="15"/>
  <c r="W57" i="15"/>
  <c r="V57" i="15"/>
  <c r="U57" i="15"/>
  <c r="T57" i="15"/>
  <c r="S57" i="15"/>
  <c r="R57" i="15"/>
  <c r="Q57" i="15"/>
  <c r="P57" i="15"/>
  <c r="O57" i="15"/>
  <c r="N57" i="15"/>
  <c r="M57" i="15"/>
  <c r="L57" i="15"/>
  <c r="K57" i="15"/>
  <c r="J57" i="15"/>
  <c r="I57" i="15"/>
  <c r="H57" i="15"/>
  <c r="G57" i="15"/>
  <c r="F57" i="15"/>
  <c r="E57" i="15"/>
  <c r="D57" i="15"/>
  <c r="C57" i="15"/>
  <c r="AF56" i="15"/>
  <c r="AE56" i="15"/>
  <c r="AD56" i="15"/>
  <c r="AC56" i="15"/>
  <c r="AB56" i="15"/>
  <c r="AA56" i="15"/>
  <c r="Z56" i="15"/>
  <c r="Y56" i="15"/>
  <c r="X56" i="15"/>
  <c r="W56" i="15"/>
  <c r="V56" i="15"/>
  <c r="U56" i="15"/>
  <c r="T56" i="15"/>
  <c r="S56" i="15"/>
  <c r="R56" i="15"/>
  <c r="Q56" i="15"/>
  <c r="P56" i="15"/>
  <c r="O56" i="15"/>
  <c r="N56" i="15"/>
  <c r="M56" i="15"/>
  <c r="L56" i="15"/>
  <c r="K56" i="15"/>
  <c r="J56" i="15"/>
  <c r="I56" i="15"/>
  <c r="H56" i="15"/>
  <c r="G56" i="15"/>
  <c r="F56" i="15"/>
  <c r="E56" i="15"/>
  <c r="D56" i="15"/>
  <c r="C56" i="15"/>
  <c r="AF55" i="15"/>
  <c r="AE55" i="15"/>
  <c r="AD55" i="15"/>
  <c r="AC55" i="15"/>
  <c r="AB55" i="15"/>
  <c r="AA55" i="15"/>
  <c r="Z55" i="15"/>
  <c r="Y55" i="15"/>
  <c r="X55" i="15"/>
  <c r="W55" i="15"/>
  <c r="V55" i="15"/>
  <c r="U55" i="15"/>
  <c r="T55" i="15"/>
  <c r="S55" i="15"/>
  <c r="R55" i="15"/>
  <c r="Q55" i="15"/>
  <c r="P55" i="15"/>
  <c r="O55" i="15"/>
  <c r="N55" i="15"/>
  <c r="M55" i="15"/>
  <c r="L55" i="15"/>
  <c r="K55" i="15"/>
  <c r="J55" i="15"/>
  <c r="I55" i="15"/>
  <c r="H55" i="15"/>
  <c r="G55" i="15"/>
  <c r="F55" i="15"/>
  <c r="E55" i="15"/>
  <c r="D55" i="15"/>
  <c r="C55" i="15"/>
  <c r="AF54" i="15"/>
  <c r="AE54" i="15"/>
  <c r="AD54" i="15"/>
  <c r="AC54" i="15"/>
  <c r="AB54" i="15"/>
  <c r="AA54" i="15"/>
  <c r="Z54" i="15"/>
  <c r="Y54" i="15"/>
  <c r="X54" i="15"/>
  <c r="W54" i="15"/>
  <c r="V54" i="15"/>
  <c r="U54" i="15"/>
  <c r="T54" i="15"/>
  <c r="S54" i="15"/>
  <c r="R54" i="15"/>
  <c r="Q54" i="15"/>
  <c r="P54" i="15"/>
  <c r="O54" i="15"/>
  <c r="N54" i="15"/>
  <c r="M54" i="15"/>
  <c r="L54" i="15"/>
  <c r="K54" i="15"/>
  <c r="J54" i="15"/>
  <c r="I54" i="15"/>
  <c r="H54" i="15"/>
  <c r="G54" i="15"/>
  <c r="F54" i="15"/>
  <c r="E54" i="15"/>
  <c r="D54" i="15"/>
  <c r="C54" i="15"/>
  <c r="AF53" i="15"/>
  <c r="AE53" i="15"/>
  <c r="AD53" i="15"/>
  <c r="AC53" i="15"/>
  <c r="AB53" i="15"/>
  <c r="AA53" i="15"/>
  <c r="Z53" i="15"/>
  <c r="Y53" i="15"/>
  <c r="X53" i="15"/>
  <c r="W53" i="15"/>
  <c r="V53" i="15"/>
  <c r="U53" i="15"/>
  <c r="T53" i="15"/>
  <c r="S53" i="15"/>
  <c r="R53" i="15"/>
  <c r="Q53" i="15"/>
  <c r="P53" i="15"/>
  <c r="O53" i="15"/>
  <c r="N53" i="15"/>
  <c r="M53" i="15"/>
  <c r="L53" i="15"/>
  <c r="K53" i="15"/>
  <c r="J53" i="15"/>
  <c r="I53" i="15"/>
  <c r="H53" i="15"/>
  <c r="G53" i="15"/>
  <c r="F53" i="15"/>
  <c r="E53" i="15"/>
  <c r="D53" i="15"/>
  <c r="C53" i="15"/>
  <c r="AF52" i="15"/>
  <c r="AE52" i="15"/>
  <c r="AD52" i="15"/>
  <c r="AC52" i="15"/>
  <c r="AB52" i="15"/>
  <c r="AA52" i="15"/>
  <c r="Z52" i="15"/>
  <c r="Y52" i="15"/>
  <c r="X52" i="15"/>
  <c r="W52" i="15"/>
  <c r="V52" i="15"/>
  <c r="U52" i="15"/>
  <c r="T52" i="15"/>
  <c r="S52" i="15"/>
  <c r="R52" i="15"/>
  <c r="Q52" i="15"/>
  <c r="P52" i="15"/>
  <c r="O52" i="15"/>
  <c r="N52" i="15"/>
  <c r="M52" i="15"/>
  <c r="L52" i="15"/>
  <c r="K52" i="15"/>
  <c r="J52" i="15"/>
  <c r="I52" i="15"/>
  <c r="H52" i="15"/>
  <c r="G52" i="15"/>
  <c r="F52" i="15"/>
  <c r="E52" i="15"/>
  <c r="D52" i="15"/>
  <c r="C52" i="15"/>
  <c r="AF27" i="15"/>
  <c r="AE27" i="15"/>
  <c r="AD27" i="15"/>
  <c r="AC27" i="15"/>
  <c r="AB27" i="15"/>
  <c r="AA27" i="15"/>
  <c r="Z27" i="15"/>
  <c r="Y27" i="15"/>
  <c r="X27" i="15"/>
  <c r="W27" i="15"/>
  <c r="V27" i="15"/>
  <c r="U27" i="15"/>
  <c r="T27" i="15"/>
  <c r="S27" i="15"/>
  <c r="R27" i="15"/>
  <c r="Q27" i="15"/>
  <c r="P27" i="15"/>
  <c r="O27" i="15"/>
  <c r="N27" i="15"/>
  <c r="M27" i="15"/>
  <c r="L27" i="15"/>
  <c r="K27" i="15"/>
  <c r="J27" i="15"/>
  <c r="I27" i="15"/>
  <c r="H27" i="15"/>
  <c r="G27" i="15"/>
  <c r="F27" i="15"/>
  <c r="E27" i="15"/>
  <c r="Z99" i="15" l="1"/>
  <c r="AC83" i="15"/>
  <c r="Y90" i="15"/>
  <c r="AA99" i="15"/>
  <c r="Z83" i="15"/>
  <c r="AE83" i="15"/>
  <c r="AA90" i="15"/>
  <c r="AB90" i="15"/>
  <c r="AE99" i="15"/>
  <c r="AF90" i="15"/>
  <c r="AG52" i="7"/>
  <c r="AF52" i="7"/>
  <c r="AL6" i="7" l="1"/>
  <c r="AL3" i="7"/>
  <c r="AT3" i="7" s="1"/>
  <c r="AM17" i="7"/>
  <c r="AR15" i="7"/>
  <c r="AR14" i="7"/>
  <c r="AP14" i="7"/>
  <c r="AQ14" i="7"/>
  <c r="AQ15" i="7" s="1"/>
  <c r="AQ13" i="7"/>
  <c r="AR13" i="7"/>
  <c r="AP13" i="7"/>
  <c r="AK13" i="7"/>
  <c r="AM13" i="7"/>
  <c r="AK7" i="7"/>
  <c r="AK6" i="7"/>
  <c r="AK2" i="7"/>
  <c r="AK4" i="7"/>
  <c r="AG30" i="7"/>
  <c r="AG31" i="7"/>
  <c r="AG12" i="7"/>
  <c r="AG11" i="7"/>
  <c r="AG25" i="7"/>
  <c r="AG21" i="7"/>
  <c r="N58" i="7"/>
  <c r="N57" i="7"/>
  <c r="AX3" i="7"/>
  <c r="AL8" i="7" s="1"/>
  <c r="AK3" i="7" l="1"/>
  <c r="AV3" i="7" s="1"/>
  <c r="AV4" i="7"/>
  <c r="AQ30" i="12"/>
  <c r="AP25" i="12"/>
  <c r="AO23" i="12"/>
  <c r="AQ28" i="12"/>
  <c r="AJ42" i="12"/>
  <c r="AR43" i="12"/>
  <c r="AS33" i="12"/>
  <c r="AL5" i="12"/>
  <c r="AP27" i="12"/>
  <c r="AK32" i="12"/>
  <c r="AM36" i="12"/>
  <c r="AR33" i="12"/>
  <c r="AL45" i="12"/>
  <c r="AN42" i="12"/>
  <c r="AN39" i="12"/>
  <c r="AJ45" i="12"/>
  <c r="AQ13" i="12"/>
  <c r="AL334" i="12"/>
  <c r="AL331" i="12"/>
  <c r="AJ331" i="12"/>
  <c r="AJ328" i="12"/>
  <c r="AM325" i="12"/>
  <c r="AM322" i="12"/>
  <c r="AK321" i="12"/>
  <c r="AL310" i="12"/>
  <c r="AL307" i="12"/>
  <c r="AJ307" i="12"/>
  <c r="AJ304" i="12"/>
  <c r="AQ301" i="12"/>
  <c r="AO301" i="12"/>
  <c r="AM301" i="12"/>
  <c r="AM298" i="12"/>
  <c r="AK297" i="12"/>
  <c r="AL286" i="12"/>
  <c r="AL283" i="12"/>
  <c r="AJ283" i="12"/>
  <c r="AJ280" i="12"/>
  <c r="AM277" i="12"/>
  <c r="AQ274" i="12"/>
  <c r="AO274" i="12"/>
  <c r="AM274" i="12"/>
  <c r="AK273" i="12"/>
  <c r="AL271" i="12"/>
  <c r="AL262" i="12"/>
  <c r="AL259" i="12"/>
  <c r="AJ259" i="12"/>
  <c r="AJ256" i="12"/>
  <c r="AM253" i="12"/>
  <c r="AM250" i="12"/>
  <c r="AK249" i="12"/>
  <c r="AL238" i="12"/>
  <c r="AL235" i="12"/>
  <c r="AJ235" i="12"/>
  <c r="AQ232" i="12"/>
  <c r="AJ232" i="12"/>
  <c r="AM229" i="12"/>
  <c r="AM226" i="12"/>
  <c r="AK225" i="12"/>
  <c r="AL214" i="12"/>
  <c r="AL211" i="12"/>
  <c r="AJ211" i="12"/>
  <c r="AQ208" i="12"/>
  <c r="AJ208" i="12"/>
  <c r="AM205" i="12"/>
  <c r="AM202" i="12"/>
  <c r="AK201" i="12"/>
  <c r="AL190" i="12"/>
  <c r="AL187" i="12"/>
  <c r="AJ187" i="12"/>
  <c r="AQ184" i="12"/>
  <c r="AJ184" i="12"/>
  <c r="AQ181" i="12"/>
  <c r="AM181" i="12"/>
  <c r="AK181" i="12"/>
  <c r="AQ178" i="12"/>
  <c r="AM178" i="12"/>
  <c r="AK177" i="12"/>
  <c r="AL166" i="12"/>
  <c r="AL163" i="12"/>
  <c r="AJ163" i="12"/>
  <c r="AJ160" i="12"/>
  <c r="AM157" i="12"/>
  <c r="AM154" i="12"/>
  <c r="AK153" i="12"/>
  <c r="AL141" i="12"/>
  <c r="AJ138" i="12"/>
  <c r="AQ135" i="12"/>
  <c r="AJ135" i="12"/>
  <c r="AO132" i="12"/>
  <c r="AM132" i="12"/>
  <c r="AM129" i="12"/>
  <c r="AK128" i="12"/>
  <c r="AF98" i="12"/>
  <c r="AR138" i="12" s="1"/>
  <c r="AE98" i="12"/>
  <c r="AR163" i="12" s="1"/>
  <c r="AD98" i="12"/>
  <c r="AR187" i="12" s="1"/>
  <c r="AC98" i="12"/>
  <c r="AR211" i="12" s="1"/>
  <c r="AB98" i="12"/>
  <c r="AR235" i="12" s="1"/>
  <c r="AA98" i="12"/>
  <c r="AR259" i="12" s="1"/>
  <c r="Z98" i="12"/>
  <c r="AR283" i="12" s="1"/>
  <c r="Y98" i="12"/>
  <c r="AR307" i="12" s="1"/>
  <c r="X98" i="12"/>
  <c r="AR331" i="12" s="1"/>
  <c r="W98" i="12"/>
  <c r="V98" i="12"/>
  <c r="U98" i="12"/>
  <c r="T98" i="12"/>
  <c r="S98" i="12"/>
  <c r="R98" i="12"/>
  <c r="Q98" i="12"/>
  <c r="P98" i="12"/>
  <c r="O98" i="12"/>
  <c r="N98" i="12"/>
  <c r="M98" i="12"/>
  <c r="L98" i="12"/>
  <c r="K98" i="12"/>
  <c r="J98" i="12"/>
  <c r="I98" i="12"/>
  <c r="H98" i="12"/>
  <c r="G98" i="12"/>
  <c r="F98" i="12"/>
  <c r="E98" i="12"/>
  <c r="D98" i="12"/>
  <c r="C98" i="12"/>
  <c r="AF97" i="12"/>
  <c r="AP138" i="12" s="1"/>
  <c r="AE97" i="12"/>
  <c r="AP163" i="12" s="1"/>
  <c r="AD97" i="12"/>
  <c r="AP187" i="12" s="1"/>
  <c r="AC97" i="12"/>
  <c r="AP211" i="12" s="1"/>
  <c r="AB97" i="12"/>
  <c r="AP235" i="12" s="1"/>
  <c r="AA97" i="12"/>
  <c r="AP259" i="12" s="1"/>
  <c r="Z97" i="12"/>
  <c r="AP283" i="12" s="1"/>
  <c r="Y97" i="12"/>
  <c r="AP307" i="12" s="1"/>
  <c r="X97" i="12"/>
  <c r="AP331" i="12" s="1"/>
  <c r="W97" i="12"/>
  <c r="V97" i="12"/>
  <c r="U97" i="12"/>
  <c r="T97" i="12"/>
  <c r="S97" i="12"/>
  <c r="R97" i="12"/>
  <c r="Q97" i="12"/>
  <c r="P97" i="12"/>
  <c r="O97" i="12"/>
  <c r="N97" i="12"/>
  <c r="M97" i="12"/>
  <c r="L97" i="12"/>
  <c r="K97" i="12"/>
  <c r="J97" i="12"/>
  <c r="I97" i="12"/>
  <c r="H97" i="12"/>
  <c r="G97" i="12"/>
  <c r="F97" i="12"/>
  <c r="E97" i="12"/>
  <c r="D97" i="12"/>
  <c r="C97" i="12"/>
  <c r="AF96" i="12"/>
  <c r="AE96" i="12"/>
  <c r="AQ160" i="12" s="1"/>
  <c r="AD96" i="12"/>
  <c r="AC96" i="12"/>
  <c r="AB96" i="12"/>
  <c r="AA96" i="12"/>
  <c r="AQ256" i="12" s="1"/>
  <c r="Z96" i="12"/>
  <c r="AQ280" i="12" s="1"/>
  <c r="Y96" i="12"/>
  <c r="AQ304" i="12" s="1"/>
  <c r="X96" i="12"/>
  <c r="AQ328" i="12" s="1"/>
  <c r="W96" i="12"/>
  <c r="V96" i="12"/>
  <c r="U96" i="12"/>
  <c r="T96" i="12"/>
  <c r="S96" i="12"/>
  <c r="R96" i="12"/>
  <c r="Q96" i="12"/>
  <c r="P96" i="12"/>
  <c r="O96" i="12"/>
  <c r="N96" i="12"/>
  <c r="M96" i="12"/>
  <c r="L96" i="12"/>
  <c r="K96" i="12"/>
  <c r="J96" i="12"/>
  <c r="I96" i="12"/>
  <c r="H96" i="12"/>
  <c r="G96" i="12"/>
  <c r="F96" i="12"/>
  <c r="E96" i="12"/>
  <c r="D96" i="12"/>
  <c r="C96" i="12"/>
  <c r="AF95" i="12"/>
  <c r="AQ132" i="12" s="1"/>
  <c r="AE95" i="12"/>
  <c r="AQ157" i="12" s="1"/>
  <c r="AD95" i="12"/>
  <c r="AC95" i="12"/>
  <c r="AQ205" i="12" s="1"/>
  <c r="AB95" i="12"/>
  <c r="AQ229" i="12" s="1"/>
  <c r="AA95" i="12"/>
  <c r="AQ253" i="12" s="1"/>
  <c r="Z95" i="12"/>
  <c r="AQ277" i="12" s="1"/>
  <c r="Y95" i="12"/>
  <c r="X95" i="12"/>
  <c r="AQ325" i="12" s="1"/>
  <c r="W95" i="12"/>
  <c r="V95" i="12"/>
  <c r="U95" i="12"/>
  <c r="T95" i="12"/>
  <c r="S95" i="12"/>
  <c r="R95" i="12"/>
  <c r="Q95" i="12"/>
  <c r="P95" i="12"/>
  <c r="O95" i="12"/>
  <c r="N95" i="12"/>
  <c r="M95" i="12"/>
  <c r="L95" i="12"/>
  <c r="K95" i="12"/>
  <c r="J95" i="12"/>
  <c r="I95" i="12"/>
  <c r="H95" i="12"/>
  <c r="G95" i="12"/>
  <c r="F95" i="12"/>
  <c r="E95" i="12"/>
  <c r="D95" i="12"/>
  <c r="C95" i="12"/>
  <c r="AF94" i="12"/>
  <c r="AE94" i="12"/>
  <c r="AO157" i="12" s="1"/>
  <c r="AD94" i="12"/>
  <c r="AO181" i="12" s="1"/>
  <c r="AC94" i="12"/>
  <c r="AO205" i="12" s="1"/>
  <c r="AB94" i="12"/>
  <c r="AO229" i="12" s="1"/>
  <c r="AA94" i="12"/>
  <c r="AO253" i="12" s="1"/>
  <c r="Z94" i="12"/>
  <c r="AO277" i="12" s="1"/>
  <c r="Y94" i="12"/>
  <c r="X94" i="12"/>
  <c r="AO325" i="12" s="1"/>
  <c r="W94" i="12"/>
  <c r="V94" i="12"/>
  <c r="U94" i="12"/>
  <c r="T94" i="12"/>
  <c r="S94" i="12"/>
  <c r="R94" i="12"/>
  <c r="Q94" i="12"/>
  <c r="P94" i="12"/>
  <c r="O94" i="12"/>
  <c r="N94" i="12"/>
  <c r="M94" i="12"/>
  <c r="L94" i="12"/>
  <c r="K94" i="12"/>
  <c r="J94" i="12"/>
  <c r="I94" i="12"/>
  <c r="H94" i="12"/>
  <c r="G94" i="12"/>
  <c r="F94" i="12"/>
  <c r="E94" i="12"/>
  <c r="D94" i="12"/>
  <c r="C94" i="12"/>
  <c r="AF93" i="12"/>
  <c r="AE93" i="12"/>
  <c r="AD93" i="12"/>
  <c r="AC93" i="12"/>
  <c r="AB93" i="12"/>
  <c r="AQ226" i="12" s="1"/>
  <c r="AA93" i="12"/>
  <c r="AQ250" i="12" s="1"/>
  <c r="Z93" i="12"/>
  <c r="Z99" i="12" s="1"/>
  <c r="Y93" i="12"/>
  <c r="AQ298" i="12" s="1"/>
  <c r="X93" i="12"/>
  <c r="AQ322" i="12" s="1"/>
  <c r="W93" i="12"/>
  <c r="W99" i="12" s="1"/>
  <c r="V93" i="12"/>
  <c r="U93" i="12"/>
  <c r="T93" i="12"/>
  <c r="S93" i="12"/>
  <c r="R93" i="12"/>
  <c r="Q93" i="12"/>
  <c r="P93" i="12"/>
  <c r="O93" i="12"/>
  <c r="N93" i="12"/>
  <c r="M93" i="12"/>
  <c r="L93" i="12"/>
  <c r="K93" i="12"/>
  <c r="J93" i="12"/>
  <c r="J99" i="12" s="1"/>
  <c r="I93" i="12"/>
  <c r="I99" i="12" s="1"/>
  <c r="H93" i="12"/>
  <c r="H99" i="12" s="1"/>
  <c r="G93" i="12"/>
  <c r="G99" i="12" s="1"/>
  <c r="F93" i="12"/>
  <c r="E93" i="12"/>
  <c r="D93" i="12"/>
  <c r="C93" i="12"/>
  <c r="AF92" i="12"/>
  <c r="AE92" i="12"/>
  <c r="AD92" i="12"/>
  <c r="AC92" i="12"/>
  <c r="AB92" i="12"/>
  <c r="AA92" i="12"/>
  <c r="Z92" i="12"/>
  <c r="Y92" i="12"/>
  <c r="X92" i="12"/>
  <c r="W92" i="12"/>
  <c r="V92" i="12"/>
  <c r="U92" i="12"/>
  <c r="T92" i="12"/>
  <c r="S92" i="12"/>
  <c r="R92" i="12"/>
  <c r="Q92" i="12"/>
  <c r="P92" i="12"/>
  <c r="O92" i="12"/>
  <c r="N92" i="12"/>
  <c r="M92" i="12"/>
  <c r="L92" i="12"/>
  <c r="K92" i="12"/>
  <c r="J92" i="12"/>
  <c r="I92" i="12"/>
  <c r="H92" i="12"/>
  <c r="G92" i="12"/>
  <c r="F92" i="12"/>
  <c r="E92" i="12"/>
  <c r="D92" i="12"/>
  <c r="C92" i="12"/>
  <c r="AF91" i="12"/>
  <c r="AP126" i="12" s="1"/>
  <c r="AE91" i="12"/>
  <c r="AP151" i="12" s="1"/>
  <c r="AD91" i="12"/>
  <c r="AP175" i="12" s="1"/>
  <c r="AC91" i="12"/>
  <c r="AP199" i="12" s="1"/>
  <c r="AB91" i="12"/>
  <c r="AP223" i="12" s="1"/>
  <c r="AA91" i="12"/>
  <c r="AP247" i="12" s="1"/>
  <c r="Z91" i="12"/>
  <c r="AP271" i="12" s="1"/>
  <c r="Y91" i="12"/>
  <c r="AP295" i="12" s="1"/>
  <c r="X91" i="12"/>
  <c r="AP319" i="12" s="1"/>
  <c r="W91" i="12"/>
  <c r="V91" i="12"/>
  <c r="U91" i="12"/>
  <c r="T91" i="12"/>
  <c r="S91" i="12"/>
  <c r="R91" i="12"/>
  <c r="Q91" i="12"/>
  <c r="P91" i="12"/>
  <c r="O91" i="12"/>
  <c r="N91" i="12"/>
  <c r="M91" i="12"/>
  <c r="L91" i="12"/>
  <c r="K91" i="12"/>
  <c r="J91" i="12"/>
  <c r="I91" i="12"/>
  <c r="H91" i="12"/>
  <c r="G91" i="12"/>
  <c r="F91" i="12"/>
  <c r="E91" i="12"/>
  <c r="D91" i="12"/>
  <c r="C91" i="12"/>
  <c r="AF90" i="12"/>
  <c r="AE90" i="12"/>
  <c r="AD90" i="12"/>
  <c r="AC90" i="12"/>
  <c r="AB90" i="12"/>
  <c r="V90" i="12"/>
  <c r="U90" i="12"/>
  <c r="AF88" i="12"/>
  <c r="AE88" i="12"/>
  <c r="AD88" i="12"/>
  <c r="AC88" i="12"/>
  <c r="AB88" i="12"/>
  <c r="AA88" i="12"/>
  <c r="Z88" i="12"/>
  <c r="Y88" i="12"/>
  <c r="X88" i="12"/>
  <c r="W88" i="12"/>
  <c r="V88" i="12"/>
  <c r="U88" i="12"/>
  <c r="T88" i="12"/>
  <c r="S88" i="12"/>
  <c r="R88" i="12"/>
  <c r="Q88" i="12"/>
  <c r="P88" i="12"/>
  <c r="O88" i="12"/>
  <c r="N88" i="12"/>
  <c r="M88" i="12"/>
  <c r="L88" i="12"/>
  <c r="K88" i="12"/>
  <c r="J88" i="12"/>
  <c r="I88" i="12"/>
  <c r="H88" i="12"/>
  <c r="G88" i="12"/>
  <c r="F88" i="12"/>
  <c r="E88" i="12"/>
  <c r="D88" i="12"/>
  <c r="C88" i="12"/>
  <c r="AF87" i="12"/>
  <c r="AE87" i="12"/>
  <c r="AD87" i="12"/>
  <c r="AC87" i="12"/>
  <c r="AB87" i="12"/>
  <c r="AA87" i="12"/>
  <c r="Z87" i="12"/>
  <c r="Y87" i="12"/>
  <c r="X87" i="12"/>
  <c r="W87" i="12"/>
  <c r="V87" i="12"/>
  <c r="U87" i="12"/>
  <c r="T87" i="12"/>
  <c r="S87" i="12"/>
  <c r="R87" i="12"/>
  <c r="Q87" i="12"/>
  <c r="P87" i="12"/>
  <c r="O87" i="12"/>
  <c r="N87" i="12"/>
  <c r="M87" i="12"/>
  <c r="L87" i="12"/>
  <c r="K87" i="12"/>
  <c r="J87" i="12"/>
  <c r="I87" i="12"/>
  <c r="H87" i="12"/>
  <c r="G87" i="12"/>
  <c r="F87" i="12"/>
  <c r="E87" i="12"/>
  <c r="D87" i="12"/>
  <c r="C87" i="12"/>
  <c r="AF86" i="12"/>
  <c r="AE86" i="12"/>
  <c r="AD86" i="12"/>
  <c r="AC86" i="12"/>
  <c r="AB86" i="12"/>
  <c r="AA86" i="12"/>
  <c r="Z86" i="12"/>
  <c r="Y86" i="12"/>
  <c r="X86" i="12"/>
  <c r="W86" i="12"/>
  <c r="V86" i="12"/>
  <c r="U86" i="12"/>
  <c r="T86" i="12"/>
  <c r="S86" i="12"/>
  <c r="R86" i="12"/>
  <c r="Q86" i="12"/>
  <c r="P86" i="12"/>
  <c r="O86" i="12"/>
  <c r="N86" i="12"/>
  <c r="M86" i="12"/>
  <c r="L86" i="12"/>
  <c r="K86" i="12"/>
  <c r="J86" i="12"/>
  <c r="I86" i="12"/>
  <c r="H86" i="12"/>
  <c r="G86" i="12"/>
  <c r="F86" i="12"/>
  <c r="E86" i="12"/>
  <c r="D86" i="12"/>
  <c r="C86" i="12"/>
  <c r="AD85" i="12"/>
  <c r="AL184" i="12" s="1"/>
  <c r="R85" i="12"/>
  <c r="AF84" i="12"/>
  <c r="AE84" i="12"/>
  <c r="AD84" i="12"/>
  <c r="AC84" i="12"/>
  <c r="AB84" i="12"/>
  <c r="AA84" i="12"/>
  <c r="Z84" i="12"/>
  <c r="Y84" i="12"/>
  <c r="X84" i="12"/>
  <c r="W84" i="12"/>
  <c r="V84" i="12"/>
  <c r="U84" i="12"/>
  <c r="T84" i="12"/>
  <c r="S84" i="12"/>
  <c r="R84" i="12"/>
  <c r="Q84" i="12"/>
  <c r="P84" i="12"/>
  <c r="O84" i="12"/>
  <c r="N84" i="12"/>
  <c r="M84" i="12"/>
  <c r="L84" i="12"/>
  <c r="K84" i="12"/>
  <c r="J84" i="12"/>
  <c r="I84" i="12"/>
  <c r="H84" i="12"/>
  <c r="G84" i="12"/>
  <c r="F84" i="12"/>
  <c r="E84" i="12"/>
  <c r="D84" i="12"/>
  <c r="C84" i="12"/>
  <c r="O83" i="12"/>
  <c r="N83" i="12"/>
  <c r="M83" i="12"/>
  <c r="L83" i="12"/>
  <c r="K83" i="12"/>
  <c r="J83" i="12"/>
  <c r="I83" i="12"/>
  <c r="AF82" i="12"/>
  <c r="AE82" i="12"/>
  <c r="AK157" i="12" s="1"/>
  <c r="AD82" i="12"/>
  <c r="AC82" i="12"/>
  <c r="AK205" i="12" s="1"/>
  <c r="AB82" i="12"/>
  <c r="AA82" i="12"/>
  <c r="AK253" i="12" s="1"/>
  <c r="Z82" i="12"/>
  <c r="Y82" i="12"/>
  <c r="X82" i="12"/>
  <c r="AK325" i="12" s="1"/>
  <c r="W82" i="12"/>
  <c r="V82" i="12"/>
  <c r="U82" i="12"/>
  <c r="T82" i="12"/>
  <c r="S82" i="12"/>
  <c r="R82" i="12"/>
  <c r="Q82" i="12"/>
  <c r="Q85" i="12" s="1"/>
  <c r="P82" i="12"/>
  <c r="P85" i="12" s="1"/>
  <c r="O82" i="12"/>
  <c r="O85" i="12" s="1"/>
  <c r="N82" i="12"/>
  <c r="N85" i="12" s="1"/>
  <c r="M82" i="12"/>
  <c r="M85" i="12" s="1"/>
  <c r="L82" i="12"/>
  <c r="K82" i="12"/>
  <c r="J82" i="12"/>
  <c r="I82" i="12"/>
  <c r="H82" i="12"/>
  <c r="G82" i="12"/>
  <c r="F82" i="12"/>
  <c r="E82" i="12"/>
  <c r="D82" i="12"/>
  <c r="C82" i="12"/>
  <c r="AF81" i="12"/>
  <c r="AE81" i="12"/>
  <c r="AD81" i="12"/>
  <c r="AC81" i="12"/>
  <c r="AB81" i="12"/>
  <c r="AA81" i="12"/>
  <c r="Z81" i="12"/>
  <c r="Y81" i="12"/>
  <c r="X81" i="12"/>
  <c r="W81" i="12"/>
  <c r="V81" i="12"/>
  <c r="U81" i="12"/>
  <c r="T81" i="12"/>
  <c r="S81" i="12"/>
  <c r="R81" i="12"/>
  <c r="Q81" i="12"/>
  <c r="P81" i="12"/>
  <c r="O81" i="12"/>
  <c r="N81" i="12"/>
  <c r="M81" i="12"/>
  <c r="L81" i="12"/>
  <c r="K81" i="12"/>
  <c r="J81" i="12"/>
  <c r="I81" i="12"/>
  <c r="H81" i="12"/>
  <c r="G81" i="12"/>
  <c r="F81" i="12"/>
  <c r="E81" i="12"/>
  <c r="D81" i="12"/>
  <c r="C81" i="12"/>
  <c r="AF80" i="12"/>
  <c r="AE80" i="12"/>
  <c r="AD80" i="12"/>
  <c r="AC80" i="12"/>
  <c r="AB80" i="12"/>
  <c r="AA80" i="12"/>
  <c r="Z80" i="12"/>
  <c r="Y80" i="12"/>
  <c r="X80" i="12"/>
  <c r="W80" i="12"/>
  <c r="V80" i="12"/>
  <c r="U80" i="12"/>
  <c r="T80" i="12"/>
  <c r="S80" i="12"/>
  <c r="R80" i="12"/>
  <c r="Q80" i="12"/>
  <c r="P80" i="12"/>
  <c r="O80" i="12"/>
  <c r="N80" i="12"/>
  <c r="M80" i="12"/>
  <c r="L80" i="12"/>
  <c r="K80" i="12"/>
  <c r="J80" i="12"/>
  <c r="I80" i="12"/>
  <c r="H80" i="12"/>
  <c r="G80" i="12"/>
  <c r="F80" i="12"/>
  <c r="E80" i="12"/>
  <c r="D80" i="12"/>
  <c r="C80" i="12"/>
  <c r="AF79" i="12"/>
  <c r="AE79" i="12"/>
  <c r="AD79" i="12"/>
  <c r="AC79" i="12"/>
  <c r="AB79" i="12"/>
  <c r="AA79" i="12"/>
  <c r="Z79" i="12"/>
  <c r="Y79" i="12"/>
  <c r="X79" i="12"/>
  <c r="W79" i="12"/>
  <c r="V79" i="12"/>
  <c r="U79" i="12"/>
  <c r="T79" i="12"/>
  <c r="S79" i="12"/>
  <c r="R79" i="12"/>
  <c r="Q79" i="12"/>
  <c r="P79" i="12"/>
  <c r="O79" i="12"/>
  <c r="N79" i="12"/>
  <c r="M79" i="12"/>
  <c r="L79" i="12"/>
  <c r="K79" i="12"/>
  <c r="J79" i="12"/>
  <c r="I79" i="12"/>
  <c r="H79" i="12"/>
  <c r="G79" i="12"/>
  <c r="F79" i="12"/>
  <c r="E79" i="12"/>
  <c r="D79" i="12"/>
  <c r="C79" i="12"/>
  <c r="AF78" i="12"/>
  <c r="AE78" i="12"/>
  <c r="AD78" i="12"/>
  <c r="AC78" i="12"/>
  <c r="AB78" i="12"/>
  <c r="AA78" i="12"/>
  <c r="Z78" i="12"/>
  <c r="Y78" i="12"/>
  <c r="X78" i="12"/>
  <c r="W78" i="12"/>
  <c r="V78" i="12"/>
  <c r="U78" i="12"/>
  <c r="T78" i="12"/>
  <c r="S78" i="12"/>
  <c r="R78" i="12"/>
  <c r="Q78" i="12"/>
  <c r="P78" i="12"/>
  <c r="O78" i="12"/>
  <c r="N78" i="12"/>
  <c r="M78" i="12"/>
  <c r="L78" i="12"/>
  <c r="K78" i="12"/>
  <c r="J78" i="12"/>
  <c r="I78" i="12"/>
  <c r="H78" i="12"/>
  <c r="G78" i="12"/>
  <c r="F78" i="12"/>
  <c r="E78" i="12"/>
  <c r="D78" i="12"/>
  <c r="C78" i="12"/>
  <c r="AF77" i="12"/>
  <c r="AE77" i="12"/>
  <c r="AD77" i="12"/>
  <c r="AC77" i="12"/>
  <c r="AB77" i="12"/>
  <c r="AA77" i="12"/>
  <c r="Z77" i="12"/>
  <c r="Y77" i="12"/>
  <c r="X77" i="12"/>
  <c r="W77" i="12"/>
  <c r="V77" i="12"/>
  <c r="U77" i="12"/>
  <c r="T77" i="12"/>
  <c r="S77" i="12"/>
  <c r="R77" i="12"/>
  <c r="Q77" i="12"/>
  <c r="P77" i="12"/>
  <c r="O77" i="12"/>
  <c r="N77" i="12"/>
  <c r="M77" i="12"/>
  <c r="L77" i="12"/>
  <c r="K77" i="12"/>
  <c r="J77" i="12"/>
  <c r="I77" i="12"/>
  <c r="H77" i="12"/>
  <c r="G77" i="12"/>
  <c r="F77" i="12"/>
  <c r="E77" i="12"/>
  <c r="D77" i="12"/>
  <c r="C77" i="12"/>
  <c r="AF76" i="12"/>
  <c r="AF83" i="12" s="1"/>
  <c r="AE76" i="12"/>
  <c r="AD76" i="12"/>
  <c r="AO178" i="12" s="1"/>
  <c r="AC76" i="12"/>
  <c r="AO202" i="12" s="1"/>
  <c r="AB76" i="12"/>
  <c r="AO226" i="12" s="1"/>
  <c r="AA76" i="12"/>
  <c r="AA83" i="12" s="1"/>
  <c r="Z76" i="12"/>
  <c r="Z83" i="12" s="1"/>
  <c r="Y76" i="12"/>
  <c r="AO298" i="12" s="1"/>
  <c r="X76" i="12"/>
  <c r="X83" i="12" s="1"/>
  <c r="W76" i="12"/>
  <c r="W83" i="12" s="1"/>
  <c r="V76" i="12"/>
  <c r="V83" i="12" s="1"/>
  <c r="U76" i="12"/>
  <c r="U83" i="12" s="1"/>
  <c r="T76" i="12"/>
  <c r="T83" i="12" s="1"/>
  <c r="S76" i="12"/>
  <c r="S83" i="12" s="1"/>
  <c r="R76" i="12"/>
  <c r="R83" i="12" s="1"/>
  <c r="Q76" i="12"/>
  <c r="Q83" i="12" s="1"/>
  <c r="P76" i="12"/>
  <c r="P83" i="12" s="1"/>
  <c r="O76" i="12"/>
  <c r="N76" i="12"/>
  <c r="M76" i="12"/>
  <c r="L76" i="12"/>
  <c r="K76" i="12"/>
  <c r="J76" i="12"/>
  <c r="I76" i="12"/>
  <c r="H76" i="12"/>
  <c r="H83" i="12" s="1"/>
  <c r="G76" i="12"/>
  <c r="G83" i="12" s="1"/>
  <c r="F76" i="12"/>
  <c r="F83" i="12" s="1"/>
  <c r="E76" i="12"/>
  <c r="E83" i="12" s="1"/>
  <c r="D76" i="12"/>
  <c r="D83" i="12" s="1"/>
  <c r="C76" i="12"/>
  <c r="C83" i="12" s="1"/>
  <c r="AF75" i="12"/>
  <c r="AE75" i="12"/>
  <c r="AD75" i="12"/>
  <c r="AC75" i="12"/>
  <c r="AB75" i="12"/>
  <c r="AA75" i="12"/>
  <c r="Z75" i="12"/>
  <c r="Y75" i="12"/>
  <c r="X75" i="12"/>
  <c r="W75" i="12"/>
  <c r="V75" i="12"/>
  <c r="U75" i="12"/>
  <c r="T75" i="12"/>
  <c r="S75" i="12"/>
  <c r="R75" i="12"/>
  <c r="Q75" i="12"/>
  <c r="P75" i="12"/>
  <c r="O75" i="12"/>
  <c r="N75" i="12"/>
  <c r="M75" i="12"/>
  <c r="L75" i="12"/>
  <c r="K75" i="12"/>
  <c r="J75" i="12"/>
  <c r="I75" i="12"/>
  <c r="H75" i="12"/>
  <c r="G75" i="12"/>
  <c r="F75" i="12"/>
  <c r="E75" i="12"/>
  <c r="D75" i="12"/>
  <c r="C75" i="12"/>
  <c r="AF74" i="12"/>
  <c r="AL126" i="12" s="1"/>
  <c r="AE74" i="12"/>
  <c r="AL151" i="12" s="1"/>
  <c r="AD74" i="12"/>
  <c r="AL175" i="12" s="1"/>
  <c r="AC74" i="12"/>
  <c r="AL199" i="12" s="1"/>
  <c r="AB74" i="12"/>
  <c r="AL223" i="12" s="1"/>
  <c r="AA74" i="12"/>
  <c r="AL247" i="12" s="1"/>
  <c r="Z74" i="12"/>
  <c r="Y74" i="12"/>
  <c r="AL295" i="12" s="1"/>
  <c r="X74" i="12"/>
  <c r="AL319" i="12" s="1"/>
  <c r="W74" i="12"/>
  <c r="V74" i="12"/>
  <c r="U74" i="12"/>
  <c r="T74" i="12"/>
  <c r="S74" i="12"/>
  <c r="R74" i="12"/>
  <c r="Q74" i="12"/>
  <c r="P74" i="12"/>
  <c r="O74" i="12"/>
  <c r="N74" i="12"/>
  <c r="M74" i="12"/>
  <c r="L74" i="12"/>
  <c r="K74" i="12"/>
  <c r="J74" i="12"/>
  <c r="I74" i="12"/>
  <c r="H74" i="12"/>
  <c r="G74" i="12"/>
  <c r="F74" i="12"/>
  <c r="E74" i="12"/>
  <c r="D74" i="12"/>
  <c r="C74" i="12"/>
  <c r="AF73" i="12"/>
  <c r="AE73" i="12"/>
  <c r="AD73" i="12"/>
  <c r="AC73" i="12"/>
  <c r="AB73" i="12"/>
  <c r="AA73" i="12"/>
  <c r="Z73" i="12"/>
  <c r="Y73" i="12"/>
  <c r="X73" i="12"/>
  <c r="W73" i="12"/>
  <c r="V73" i="12"/>
  <c r="U73" i="12"/>
  <c r="T73" i="12"/>
  <c r="S73" i="12"/>
  <c r="R73" i="12"/>
  <c r="Q73" i="12"/>
  <c r="P73" i="12"/>
  <c r="O73" i="12"/>
  <c r="N73" i="12"/>
  <c r="M73" i="12"/>
  <c r="L73" i="12"/>
  <c r="K73" i="12"/>
  <c r="J73" i="12"/>
  <c r="I73" i="12"/>
  <c r="H73" i="12"/>
  <c r="G73" i="12"/>
  <c r="F73" i="12"/>
  <c r="E73" i="12"/>
  <c r="D73" i="12"/>
  <c r="C73" i="12"/>
  <c r="AF72" i="12"/>
  <c r="AM123" i="12" s="1"/>
  <c r="AE72" i="12"/>
  <c r="AM148" i="12" s="1"/>
  <c r="AD72" i="12"/>
  <c r="AM172" i="12" s="1"/>
  <c r="AC72" i="12"/>
  <c r="AM196" i="12" s="1"/>
  <c r="AB72" i="12"/>
  <c r="AM220" i="12" s="1"/>
  <c r="AA72" i="12"/>
  <c r="AM244" i="12" s="1"/>
  <c r="Z72" i="12"/>
  <c r="AM268" i="12" s="1"/>
  <c r="Y72" i="12"/>
  <c r="AM292" i="12" s="1"/>
  <c r="X72" i="12"/>
  <c r="AM316" i="12" s="1"/>
  <c r="W72" i="12"/>
  <c r="V72" i="12"/>
  <c r="U72" i="12"/>
  <c r="T72" i="12"/>
  <c r="S72" i="12"/>
  <c r="R72" i="12"/>
  <c r="Q72" i="12"/>
  <c r="P72" i="12"/>
  <c r="O72" i="12"/>
  <c r="N72" i="12"/>
  <c r="M72" i="12"/>
  <c r="L72" i="12"/>
  <c r="K72" i="12"/>
  <c r="J72" i="12"/>
  <c r="I72" i="12"/>
  <c r="H72" i="12"/>
  <c r="G72" i="12"/>
  <c r="F72" i="12"/>
  <c r="E72" i="12"/>
  <c r="D72" i="12"/>
  <c r="C72" i="12"/>
  <c r="AF71" i="12"/>
  <c r="AN121" i="12" s="1"/>
  <c r="AE71" i="12"/>
  <c r="AN146" i="12" s="1"/>
  <c r="AD71" i="12"/>
  <c r="AN170" i="12" s="1"/>
  <c r="AC71" i="12"/>
  <c r="AN194" i="12" s="1"/>
  <c r="AB71" i="12"/>
  <c r="AN218" i="12" s="1"/>
  <c r="AA71" i="12"/>
  <c r="AN242" i="12" s="1"/>
  <c r="Z71" i="12"/>
  <c r="AN266" i="12" s="1"/>
  <c r="Y71" i="12"/>
  <c r="AN290" i="12" s="1"/>
  <c r="X71" i="12"/>
  <c r="AN314" i="12" s="1"/>
  <c r="W71" i="12"/>
  <c r="V71" i="12"/>
  <c r="U71" i="12"/>
  <c r="T71" i="12"/>
  <c r="S71" i="12"/>
  <c r="R71" i="12"/>
  <c r="Q71" i="12"/>
  <c r="P71" i="12"/>
  <c r="O71" i="12"/>
  <c r="N71" i="12"/>
  <c r="M71" i="12"/>
  <c r="L71" i="12"/>
  <c r="K71" i="12"/>
  <c r="J71" i="12"/>
  <c r="I71" i="12"/>
  <c r="H71" i="12"/>
  <c r="G71" i="12"/>
  <c r="F71" i="12"/>
  <c r="E71" i="12"/>
  <c r="D71" i="12"/>
  <c r="C71" i="12"/>
  <c r="AF67" i="12"/>
  <c r="AE67" i="12"/>
  <c r="AD67" i="12"/>
  <c r="AC67" i="12"/>
  <c r="AB67" i="12"/>
  <c r="AA67" i="12"/>
  <c r="Z67" i="12"/>
  <c r="Y67" i="12"/>
  <c r="X67" i="12"/>
  <c r="W67" i="12"/>
  <c r="V67" i="12"/>
  <c r="U67" i="12"/>
  <c r="T67" i="12"/>
  <c r="S67" i="12"/>
  <c r="R67" i="12"/>
  <c r="Q67" i="12"/>
  <c r="P67" i="12"/>
  <c r="O67" i="12"/>
  <c r="N67" i="12"/>
  <c r="M67" i="12"/>
  <c r="L67" i="12"/>
  <c r="K67" i="12"/>
  <c r="J67" i="12"/>
  <c r="I67" i="12"/>
  <c r="H67" i="12"/>
  <c r="G67" i="12"/>
  <c r="F67" i="12"/>
  <c r="E67" i="12"/>
  <c r="D67" i="12"/>
  <c r="C67" i="12"/>
  <c r="V66" i="12"/>
  <c r="U66" i="12"/>
  <c r="T66" i="12"/>
  <c r="S66" i="12"/>
  <c r="R66" i="12"/>
  <c r="Q66" i="12"/>
  <c r="P66" i="12"/>
  <c r="J66" i="12"/>
  <c r="E66" i="12"/>
  <c r="D66" i="12"/>
  <c r="C66" i="12"/>
  <c r="AF65" i="12"/>
  <c r="AF66" i="12" s="1"/>
  <c r="AE65" i="12"/>
  <c r="AE66" i="12" s="1"/>
  <c r="AD65" i="12"/>
  <c r="AD66" i="12" s="1"/>
  <c r="AC65" i="12"/>
  <c r="AC66" i="12" s="1"/>
  <c r="AB65" i="12"/>
  <c r="AB66" i="12" s="1"/>
  <c r="AA65" i="12"/>
  <c r="AA66" i="12" s="1"/>
  <c r="Z65" i="12"/>
  <c r="Z66" i="12" s="1"/>
  <c r="Y65" i="12"/>
  <c r="Y66" i="12" s="1"/>
  <c r="X65" i="12"/>
  <c r="X66" i="12" s="1"/>
  <c r="W65" i="12"/>
  <c r="W66" i="12" s="1"/>
  <c r="V65" i="12"/>
  <c r="U65" i="12"/>
  <c r="T65" i="12"/>
  <c r="S65" i="12"/>
  <c r="R65" i="12"/>
  <c r="Q65" i="12"/>
  <c r="P65" i="12"/>
  <c r="O65" i="12"/>
  <c r="O66" i="12" s="1"/>
  <c r="N65" i="12"/>
  <c r="N66" i="12" s="1"/>
  <c r="M65" i="12"/>
  <c r="M66" i="12" s="1"/>
  <c r="L65" i="12"/>
  <c r="L66" i="12" s="1"/>
  <c r="K65" i="12"/>
  <c r="K66" i="12" s="1"/>
  <c r="J65" i="12"/>
  <c r="I65" i="12"/>
  <c r="I66" i="12" s="1"/>
  <c r="H65" i="12"/>
  <c r="H66" i="12" s="1"/>
  <c r="G65" i="12"/>
  <c r="G66" i="12" s="1"/>
  <c r="F65" i="12"/>
  <c r="F66" i="12" s="1"/>
  <c r="E65" i="12"/>
  <c r="D65" i="12"/>
  <c r="C65" i="12"/>
  <c r="AC64" i="12"/>
  <c r="AB64" i="12"/>
  <c r="AA64" i="12"/>
  <c r="Z64" i="12"/>
  <c r="V64" i="12"/>
  <c r="U64" i="12"/>
  <c r="T64" i="12"/>
  <c r="S64" i="12"/>
  <c r="R64" i="12"/>
  <c r="L64" i="12"/>
  <c r="K64" i="12"/>
  <c r="J64" i="12"/>
  <c r="I64" i="12"/>
  <c r="F64" i="12"/>
  <c r="E64" i="12"/>
  <c r="D64" i="12"/>
  <c r="C64" i="12"/>
  <c r="AF63" i="12"/>
  <c r="AK50" i="12" s="1"/>
  <c r="AE63" i="12"/>
  <c r="AE64" i="12" s="1"/>
  <c r="AD63" i="12"/>
  <c r="AD64" i="12" s="1"/>
  <c r="AC63" i="12"/>
  <c r="AB63" i="12"/>
  <c r="AA63" i="12"/>
  <c r="Z63" i="12"/>
  <c r="Y63" i="12"/>
  <c r="Y64" i="12" s="1"/>
  <c r="X63" i="12"/>
  <c r="X64" i="12" s="1"/>
  <c r="W63" i="12"/>
  <c r="W64" i="12" s="1"/>
  <c r="V63" i="12"/>
  <c r="U63" i="12"/>
  <c r="T63" i="12"/>
  <c r="S63" i="12"/>
  <c r="R63" i="12"/>
  <c r="Q63" i="12"/>
  <c r="Q64" i="12" s="1"/>
  <c r="P63" i="12"/>
  <c r="P64" i="12" s="1"/>
  <c r="O63" i="12"/>
  <c r="O64" i="12" s="1"/>
  <c r="N63" i="12"/>
  <c r="N64" i="12" s="1"/>
  <c r="M63" i="12"/>
  <c r="M64" i="12" s="1"/>
  <c r="L63" i="12"/>
  <c r="K63" i="12"/>
  <c r="J63" i="12"/>
  <c r="I63" i="12"/>
  <c r="H63" i="12"/>
  <c r="H64" i="12" s="1"/>
  <c r="G63" i="12"/>
  <c r="G64" i="12" s="1"/>
  <c r="F63" i="12"/>
  <c r="E63" i="12"/>
  <c r="D63" i="12"/>
  <c r="C63" i="12"/>
  <c r="AF61" i="12"/>
  <c r="AE61" i="12"/>
  <c r="AD61" i="12"/>
  <c r="AC61" i="12"/>
  <c r="AB61" i="12"/>
  <c r="AA61" i="12"/>
  <c r="Z61" i="12"/>
  <c r="Y61" i="12"/>
  <c r="X61" i="12"/>
  <c r="W61" i="12"/>
  <c r="V61" i="12"/>
  <c r="U61" i="12"/>
  <c r="T61" i="12"/>
  <c r="S61" i="12"/>
  <c r="R61" i="12"/>
  <c r="Q61" i="12"/>
  <c r="P61" i="12"/>
  <c r="O61" i="12"/>
  <c r="N61" i="12"/>
  <c r="M61" i="12"/>
  <c r="L61" i="12"/>
  <c r="K61" i="12"/>
  <c r="J61" i="12"/>
  <c r="I61" i="12"/>
  <c r="H61" i="12"/>
  <c r="G61" i="12"/>
  <c r="F61" i="12"/>
  <c r="E61" i="12"/>
  <c r="D61" i="12"/>
  <c r="C61" i="12"/>
  <c r="AF60" i="12"/>
  <c r="AE60" i="12"/>
  <c r="AD60" i="12"/>
  <c r="AC60" i="12"/>
  <c r="AB60" i="12"/>
  <c r="AA60" i="12"/>
  <c r="Z60" i="12"/>
  <c r="Y60" i="12"/>
  <c r="X60" i="12"/>
  <c r="W60" i="12"/>
  <c r="V60" i="12"/>
  <c r="U60" i="12"/>
  <c r="T60" i="12"/>
  <c r="S60" i="12"/>
  <c r="R60" i="12"/>
  <c r="Q60" i="12"/>
  <c r="P60" i="12"/>
  <c r="O60" i="12"/>
  <c r="N60" i="12"/>
  <c r="M60" i="12"/>
  <c r="L60" i="12"/>
  <c r="K60" i="12"/>
  <c r="J60" i="12"/>
  <c r="I60" i="12"/>
  <c r="H60" i="12"/>
  <c r="G60" i="12"/>
  <c r="F60" i="12"/>
  <c r="E60" i="12"/>
  <c r="D60" i="12"/>
  <c r="C60" i="12"/>
  <c r="AF59" i="12"/>
  <c r="AO123" i="12" s="1"/>
  <c r="AE59" i="12"/>
  <c r="AO148" i="12" s="1"/>
  <c r="AD59" i="12"/>
  <c r="AO172" i="12" s="1"/>
  <c r="AC59" i="12"/>
  <c r="AO196" i="12" s="1"/>
  <c r="AB59" i="12"/>
  <c r="AO220" i="12" s="1"/>
  <c r="AA59" i="12"/>
  <c r="AO244" i="12" s="1"/>
  <c r="Z59" i="12"/>
  <c r="Z90" i="12" s="1"/>
  <c r="Y59" i="12"/>
  <c r="AO292" i="12" s="1"/>
  <c r="X59" i="12"/>
  <c r="AO316" i="12" s="1"/>
  <c r="W59" i="12"/>
  <c r="W90" i="12" s="1"/>
  <c r="V59" i="12"/>
  <c r="U59" i="12"/>
  <c r="T59" i="12"/>
  <c r="T90" i="12" s="1"/>
  <c r="S59" i="12"/>
  <c r="S90" i="12" s="1"/>
  <c r="R59" i="12"/>
  <c r="R90" i="12" s="1"/>
  <c r="Q59" i="12"/>
  <c r="Q90" i="12" s="1"/>
  <c r="P59" i="12"/>
  <c r="P90" i="12" s="1"/>
  <c r="O59" i="12"/>
  <c r="O90" i="12" s="1"/>
  <c r="N59" i="12"/>
  <c r="N90" i="12" s="1"/>
  <c r="M59" i="12"/>
  <c r="M90" i="12" s="1"/>
  <c r="L59" i="12"/>
  <c r="L90" i="12" s="1"/>
  <c r="K59" i="12"/>
  <c r="K90" i="12" s="1"/>
  <c r="J59" i="12"/>
  <c r="J90" i="12" s="1"/>
  <c r="I59" i="12"/>
  <c r="I90" i="12" s="1"/>
  <c r="H59" i="12"/>
  <c r="H90" i="12" s="1"/>
  <c r="G59" i="12"/>
  <c r="G90" i="12" s="1"/>
  <c r="F59" i="12"/>
  <c r="F90" i="12" s="1"/>
  <c r="E59" i="12"/>
  <c r="E90" i="12" s="1"/>
  <c r="D59" i="12"/>
  <c r="D90" i="12" s="1"/>
  <c r="C59" i="12"/>
  <c r="C90" i="12" s="1"/>
  <c r="AF58" i="12"/>
  <c r="AE58" i="12"/>
  <c r="AD58" i="12"/>
  <c r="AC58" i="12"/>
  <c r="AB58" i="12"/>
  <c r="AA58" i="12"/>
  <c r="Z58" i="12"/>
  <c r="Y58" i="12"/>
  <c r="X58" i="12"/>
  <c r="W58" i="12"/>
  <c r="V58" i="12"/>
  <c r="U58" i="12"/>
  <c r="T58" i="12"/>
  <c r="S58" i="12"/>
  <c r="R58" i="12"/>
  <c r="Q58" i="12"/>
  <c r="P58" i="12"/>
  <c r="O58" i="12"/>
  <c r="N58" i="12"/>
  <c r="M58" i="12"/>
  <c r="L58" i="12"/>
  <c r="K58" i="12"/>
  <c r="J58" i="12"/>
  <c r="I58" i="12"/>
  <c r="H58" i="12"/>
  <c r="G58" i="12"/>
  <c r="F58" i="12"/>
  <c r="E58" i="12"/>
  <c r="D58" i="12"/>
  <c r="C58" i="12"/>
  <c r="AF57" i="12"/>
  <c r="AE57" i="12"/>
  <c r="AD57" i="12"/>
  <c r="AC57" i="12"/>
  <c r="AB57" i="12"/>
  <c r="AA57" i="12"/>
  <c r="Z57" i="12"/>
  <c r="Y57" i="12"/>
  <c r="X57" i="12"/>
  <c r="W57" i="12"/>
  <c r="V57" i="12"/>
  <c r="U57" i="12"/>
  <c r="T57" i="12"/>
  <c r="S57" i="12"/>
  <c r="R57" i="12"/>
  <c r="Q57" i="12"/>
  <c r="P57" i="12"/>
  <c r="O57" i="12"/>
  <c r="N57" i="12"/>
  <c r="M57" i="12"/>
  <c r="L57" i="12"/>
  <c r="K57" i="12"/>
  <c r="J57" i="12"/>
  <c r="I57" i="12"/>
  <c r="H57" i="12"/>
  <c r="G57" i="12"/>
  <c r="F57" i="12"/>
  <c r="E57" i="12"/>
  <c r="D57" i="12"/>
  <c r="C57" i="12"/>
  <c r="AF56" i="12"/>
  <c r="AE56" i="12"/>
  <c r="AD56" i="12"/>
  <c r="AC56" i="12"/>
  <c r="AB56" i="12"/>
  <c r="AA56" i="12"/>
  <c r="Z56" i="12"/>
  <c r="Y56" i="12"/>
  <c r="X56" i="12"/>
  <c r="W56" i="12"/>
  <c r="V56" i="12"/>
  <c r="U56" i="12"/>
  <c r="T56" i="12"/>
  <c r="S56" i="12"/>
  <c r="R56" i="12"/>
  <c r="Q56" i="12"/>
  <c r="P56" i="12"/>
  <c r="O56" i="12"/>
  <c r="N56" i="12"/>
  <c r="M56" i="12"/>
  <c r="L56" i="12"/>
  <c r="K56" i="12"/>
  <c r="J56" i="12"/>
  <c r="I56" i="12"/>
  <c r="H56" i="12"/>
  <c r="G56" i="12"/>
  <c r="F56" i="12"/>
  <c r="E56" i="12"/>
  <c r="D56" i="12"/>
  <c r="C56" i="12"/>
  <c r="AF55" i="12"/>
  <c r="AE55" i="12"/>
  <c r="AD55" i="12"/>
  <c r="AC55" i="12"/>
  <c r="AB55" i="12"/>
  <c r="AA55" i="12"/>
  <c r="Z55" i="12"/>
  <c r="Y55" i="12"/>
  <c r="X55" i="12"/>
  <c r="W55" i="12"/>
  <c r="V55" i="12"/>
  <c r="U55" i="12"/>
  <c r="T55" i="12"/>
  <c r="S55" i="12"/>
  <c r="R55" i="12"/>
  <c r="Q55" i="12"/>
  <c r="P55" i="12"/>
  <c r="O55" i="12"/>
  <c r="N55" i="12"/>
  <c r="M55" i="12"/>
  <c r="L55" i="12"/>
  <c r="K55" i="12"/>
  <c r="J55" i="12"/>
  <c r="I55" i="12"/>
  <c r="H55" i="12"/>
  <c r="G55" i="12"/>
  <c r="F55" i="12"/>
  <c r="E55" i="12"/>
  <c r="D55" i="12"/>
  <c r="C55" i="12"/>
  <c r="AF54" i="12"/>
  <c r="AE54" i="12"/>
  <c r="AD54" i="12"/>
  <c r="AC54" i="12"/>
  <c r="AB54" i="12"/>
  <c r="AA54" i="12"/>
  <c r="Z54" i="12"/>
  <c r="Y54" i="12"/>
  <c r="X54" i="12"/>
  <c r="W54" i="12"/>
  <c r="V54" i="12"/>
  <c r="U54" i="12"/>
  <c r="T54" i="12"/>
  <c r="S54" i="12"/>
  <c r="R54" i="12"/>
  <c r="Q54" i="12"/>
  <c r="P54" i="12"/>
  <c r="O54" i="12"/>
  <c r="N54" i="12"/>
  <c r="M54" i="12"/>
  <c r="L54" i="12"/>
  <c r="K54" i="12"/>
  <c r="J54" i="12"/>
  <c r="I54" i="12"/>
  <c r="H54" i="12"/>
  <c r="G54" i="12"/>
  <c r="F54" i="12"/>
  <c r="E54" i="12"/>
  <c r="D54" i="12"/>
  <c r="C54" i="12"/>
  <c r="AF53" i="12"/>
  <c r="AE53" i="12"/>
  <c r="AD53" i="12"/>
  <c r="AC53" i="12"/>
  <c r="AB53" i="12"/>
  <c r="AA53" i="12"/>
  <c r="Z53" i="12"/>
  <c r="Y53" i="12"/>
  <c r="X53" i="12"/>
  <c r="W53" i="12"/>
  <c r="V53" i="12"/>
  <c r="U53" i="12"/>
  <c r="T53" i="12"/>
  <c r="S53" i="12"/>
  <c r="R53" i="12"/>
  <c r="Q53" i="12"/>
  <c r="P53" i="12"/>
  <c r="O53" i="12"/>
  <c r="N53" i="12"/>
  <c r="M53" i="12"/>
  <c r="L53" i="12"/>
  <c r="K53" i="12"/>
  <c r="J53" i="12"/>
  <c r="I53" i="12"/>
  <c r="H53" i="12"/>
  <c r="G53" i="12"/>
  <c r="F53" i="12"/>
  <c r="E53" i="12"/>
  <c r="D53" i="12"/>
  <c r="C53" i="12"/>
  <c r="AF52" i="12"/>
  <c r="AE52" i="12"/>
  <c r="AD52" i="12"/>
  <c r="AC52" i="12"/>
  <c r="AB52" i="12"/>
  <c r="AA52" i="12"/>
  <c r="Z52" i="12"/>
  <c r="Y52" i="12"/>
  <c r="X52" i="12"/>
  <c r="W52" i="12"/>
  <c r="V52" i="12"/>
  <c r="U52" i="12"/>
  <c r="T52" i="12"/>
  <c r="S52" i="12"/>
  <c r="R52" i="12"/>
  <c r="Q52" i="12"/>
  <c r="P52" i="12"/>
  <c r="O52" i="12"/>
  <c r="N52" i="12"/>
  <c r="M52" i="12"/>
  <c r="L52" i="12"/>
  <c r="K52" i="12"/>
  <c r="J52" i="12"/>
  <c r="I52" i="12"/>
  <c r="H52" i="12"/>
  <c r="G52" i="12"/>
  <c r="F52" i="12"/>
  <c r="E52" i="12"/>
  <c r="D52" i="12"/>
  <c r="C52" i="12"/>
  <c r="AQ47" i="12"/>
  <c r="AP45" i="12"/>
  <c r="AO45" i="12"/>
  <c r="AR36" i="12"/>
  <c r="AO33" i="12"/>
  <c r="AF27" i="12"/>
  <c r="AE27" i="12"/>
  <c r="AD27" i="12"/>
  <c r="AC27" i="12"/>
  <c r="AB27" i="12"/>
  <c r="AA27" i="12"/>
  <c r="Z27" i="12"/>
  <c r="Y27" i="12"/>
  <c r="X27" i="12"/>
  <c r="W27" i="12"/>
  <c r="V27" i="12"/>
  <c r="U27" i="12"/>
  <c r="T27" i="12"/>
  <c r="S27" i="12"/>
  <c r="R27" i="12"/>
  <c r="Q27" i="12"/>
  <c r="P27" i="12"/>
  <c r="O27" i="12"/>
  <c r="N27" i="12"/>
  <c r="M27" i="12"/>
  <c r="L27" i="12"/>
  <c r="K27" i="12"/>
  <c r="J27" i="12"/>
  <c r="I27" i="12"/>
  <c r="H27" i="12"/>
  <c r="G27" i="12"/>
  <c r="F27" i="12"/>
  <c r="E27" i="12"/>
  <c r="AL15" i="12"/>
  <c r="AL16" i="12" s="1"/>
  <c r="AK15" i="12"/>
  <c r="AM14" i="12"/>
  <c r="AM15" i="12" s="1"/>
  <c r="AM16" i="12" s="1"/>
  <c r="AL14" i="12"/>
  <c r="AL8" i="12" s="1"/>
  <c r="AK14" i="12"/>
  <c r="AM13" i="12"/>
  <c r="AK13" i="12"/>
  <c r="AG12" i="12"/>
  <c r="AG13" i="12" s="1"/>
  <c r="AG11" i="12"/>
  <c r="AL7" i="12"/>
  <c r="AL6" i="12"/>
  <c r="AN4" i="12"/>
  <c r="AQ3" i="12"/>
  <c r="AK3" i="12"/>
  <c r="AK5" i="12" s="1"/>
  <c r="AK32" i="7"/>
  <c r="AS33" i="7"/>
  <c r="AP45" i="7"/>
  <c r="AO45" i="7"/>
  <c r="AM36" i="7"/>
  <c r="AO33" i="7"/>
  <c r="AR36" i="7"/>
  <c r="AF64" i="7"/>
  <c r="AK52" i="7"/>
  <c r="AK50" i="7"/>
  <c r="AP27" i="7"/>
  <c r="AF59" i="7"/>
  <c r="AQ30" i="7"/>
  <c r="AF71" i="7"/>
  <c r="AF72" i="7"/>
  <c r="AF74" i="7"/>
  <c r="AQ47" i="7"/>
  <c r="AF91" i="7"/>
  <c r="AM15" i="7"/>
  <c r="AL15" i="7"/>
  <c r="AL16" i="7" s="1"/>
  <c r="AK15" i="7"/>
  <c r="AU4" i="7"/>
  <c r="AL4" i="7" s="1"/>
  <c r="AL5" i="7" s="1"/>
  <c r="AT4" i="7" l="1"/>
  <c r="AP16" i="7"/>
  <c r="AR16" i="7"/>
  <c r="AL32" i="7"/>
  <c r="AO25" i="7" s="1"/>
  <c r="AK30" i="12"/>
  <c r="AR14" i="12"/>
  <c r="AK8" i="12"/>
  <c r="F99" i="12"/>
  <c r="V99" i="12"/>
  <c r="AL160" i="12"/>
  <c r="AA90" i="12"/>
  <c r="E99" i="12"/>
  <c r="U99" i="12"/>
  <c r="AF85" i="12"/>
  <c r="AO268" i="12"/>
  <c r="K99" i="12"/>
  <c r="Y83" i="12"/>
  <c r="L99" i="12"/>
  <c r="X99" i="12"/>
  <c r="AF64" i="12"/>
  <c r="AK52" i="12" s="1"/>
  <c r="I85" i="12"/>
  <c r="Y99" i="12"/>
  <c r="AO322" i="12"/>
  <c r="J85" i="12"/>
  <c r="AC83" i="12"/>
  <c r="X90" i="12"/>
  <c r="AD83" i="12"/>
  <c r="Y90" i="12"/>
  <c r="L85" i="12"/>
  <c r="AB85" i="12"/>
  <c r="AL232" i="12" s="1"/>
  <c r="M99" i="12"/>
  <c r="AQ202" i="12"/>
  <c r="AC99" i="12"/>
  <c r="N99" i="12"/>
  <c r="AD99" i="12"/>
  <c r="AL17" i="12"/>
  <c r="O99" i="12"/>
  <c r="AQ154" i="12"/>
  <c r="AE99" i="12"/>
  <c r="P99" i="12"/>
  <c r="AF99" i="12"/>
  <c r="AC85" i="12"/>
  <c r="AL208" i="12" s="1"/>
  <c r="Q99" i="12"/>
  <c r="AA99" i="12"/>
  <c r="R99" i="12"/>
  <c r="AB99" i="12"/>
  <c r="C99" i="12"/>
  <c r="S99" i="12"/>
  <c r="T99" i="12"/>
  <c r="C85" i="12"/>
  <c r="S85" i="12"/>
  <c r="G85" i="12"/>
  <c r="W85" i="12"/>
  <c r="D85" i="12"/>
  <c r="T85" i="12"/>
  <c r="AP14" i="12"/>
  <c r="H85" i="12"/>
  <c r="X85" i="12"/>
  <c r="AL328" i="12" s="1"/>
  <c r="E85" i="12"/>
  <c r="U85" i="12"/>
  <c r="AO250" i="12"/>
  <c r="AQ14" i="12"/>
  <c r="AK301" i="12"/>
  <c r="Y85" i="12"/>
  <c r="AL304" i="12" s="1"/>
  <c r="F85" i="12"/>
  <c r="V85" i="12"/>
  <c r="AO129" i="12"/>
  <c r="AM17" i="12"/>
  <c r="D99" i="12"/>
  <c r="AK277" i="12"/>
  <c r="Z85" i="12"/>
  <c r="AL280" i="12" s="1"/>
  <c r="AQ129" i="12"/>
  <c r="AK229" i="12"/>
  <c r="AR13" i="12"/>
  <c r="AR15" i="12" s="1"/>
  <c r="AP13" i="12"/>
  <c r="AP15" i="12" s="1"/>
  <c r="AK17" i="12"/>
  <c r="AK16" i="12"/>
  <c r="AO154" i="12"/>
  <c r="AE83" i="12"/>
  <c r="K85" i="12"/>
  <c r="AA85" i="12"/>
  <c r="AL256" i="12" s="1"/>
  <c r="AB83" i="12"/>
  <c r="AK17" i="7"/>
  <c r="AK16" i="7"/>
  <c r="AL17" i="7"/>
  <c r="AM16" i="7"/>
  <c r="AL7" i="7" l="1"/>
  <c r="AT7" i="7" s="1"/>
  <c r="AQ15" i="12"/>
  <c r="AL30" i="12"/>
  <c r="AL32" i="12"/>
  <c r="AR16" i="12"/>
  <c r="AR17" i="12"/>
  <c r="AQ16" i="12"/>
  <c r="AQ17" i="12"/>
  <c r="AP16" i="12"/>
  <c r="AP17" i="12"/>
  <c r="AN27" i="7"/>
  <c r="AM30" i="7"/>
  <c r="AK5" i="7"/>
  <c r="AR17" i="7" l="1"/>
  <c r="AO25" i="12"/>
  <c r="AN27" i="12"/>
  <c r="AM30" i="12"/>
  <c r="AN25" i="12"/>
  <c r="AM28" i="12"/>
  <c r="AK8" i="7"/>
  <c r="AP15" i="7" l="1"/>
  <c r="AP17" i="7" s="1"/>
  <c r="AQ16" i="7"/>
  <c r="AQ17" i="7"/>
  <c r="AF27" i="7"/>
  <c r="AE27" i="7"/>
  <c r="AD27" i="7"/>
  <c r="AC27" i="7"/>
  <c r="AB27" i="7"/>
  <c r="AA27" i="7"/>
  <c r="Z27" i="7"/>
  <c r="Y27" i="7"/>
  <c r="X27" i="7"/>
  <c r="W27" i="7"/>
  <c r="V27" i="7"/>
  <c r="U27" i="7"/>
  <c r="T27" i="7"/>
  <c r="S27" i="7"/>
  <c r="R27" i="7"/>
  <c r="Q27" i="7"/>
  <c r="P27" i="7"/>
  <c r="O27" i="7"/>
  <c r="N27" i="7"/>
  <c r="M27" i="7"/>
  <c r="L27" i="7"/>
  <c r="K27" i="7"/>
  <c r="J27" i="7"/>
  <c r="I27" i="7"/>
  <c r="H27" i="7"/>
  <c r="G27" i="7"/>
  <c r="F27" i="7"/>
  <c r="E27" i="7"/>
  <c r="AD57" i="7"/>
  <c r="E59" i="7"/>
  <c r="AF90" i="7"/>
  <c r="VP34" i="10"/>
  <c r="VO34" i="10"/>
  <c r="VN34" i="10"/>
  <c r="VM34" i="10"/>
  <c r="VL34" i="10"/>
  <c r="VK34" i="10"/>
  <c r="VJ34" i="10"/>
  <c r="VI34" i="10"/>
  <c r="VH34" i="10"/>
  <c r="VG34" i="10"/>
  <c r="VF34" i="10"/>
  <c r="VE34" i="10"/>
  <c r="VD34" i="10"/>
  <c r="VC34" i="10"/>
  <c r="VB34" i="10"/>
  <c r="VA34" i="10"/>
  <c r="UZ34" i="10"/>
  <c r="UY34" i="10"/>
  <c r="UX34" i="10"/>
  <c r="UW34" i="10"/>
  <c r="UV34" i="10"/>
  <c r="UU34" i="10"/>
  <c r="UT34" i="10"/>
  <c r="US34" i="10"/>
  <c r="UR34" i="10"/>
  <c r="UQ34" i="10"/>
  <c r="UP34" i="10"/>
  <c r="UO34" i="10"/>
  <c r="UN34" i="10"/>
  <c r="UM34" i="10"/>
  <c r="UL34" i="10"/>
  <c r="UK34" i="10"/>
  <c r="UJ34" i="10"/>
  <c r="UI34" i="10"/>
  <c r="UH34" i="10"/>
  <c r="UG34" i="10"/>
  <c r="UF34" i="10"/>
  <c r="UE34" i="10"/>
  <c r="UD34" i="10"/>
  <c r="UC34" i="10"/>
  <c r="UB34" i="10"/>
  <c r="UA34" i="10"/>
  <c r="TZ34" i="10"/>
  <c r="TY34" i="10"/>
  <c r="TX34" i="10"/>
  <c r="TW34" i="10"/>
  <c r="TV34" i="10"/>
  <c r="TU34" i="10"/>
  <c r="TT34" i="10"/>
  <c r="TS34" i="10"/>
  <c r="TR34" i="10"/>
  <c r="TQ34" i="10"/>
  <c r="TP34" i="10"/>
  <c r="TO34" i="10"/>
  <c r="TN34" i="10"/>
  <c r="TM34" i="10"/>
  <c r="TL34" i="10"/>
  <c r="TK34" i="10"/>
  <c r="TJ34" i="10"/>
  <c r="TI34" i="10"/>
  <c r="TH34" i="10"/>
  <c r="TG34" i="10"/>
  <c r="TF34" i="10"/>
  <c r="TE34" i="10"/>
  <c r="TD34" i="10"/>
  <c r="TC34" i="10"/>
  <c r="TB34" i="10"/>
  <c r="TA34" i="10"/>
  <c r="SZ34" i="10"/>
  <c r="SY34" i="10"/>
  <c r="SX34" i="10"/>
  <c r="SW34" i="10"/>
  <c r="SV34" i="10"/>
  <c r="SU34" i="10"/>
  <c r="ST34" i="10"/>
  <c r="SS34" i="10"/>
  <c r="SR34" i="10"/>
  <c r="SQ34" i="10"/>
  <c r="SP34" i="10"/>
  <c r="SO34" i="10"/>
  <c r="SN34" i="10"/>
  <c r="SM34" i="10"/>
  <c r="SL34" i="10"/>
  <c r="SK34" i="10"/>
  <c r="SJ34" i="10"/>
  <c r="SI34" i="10"/>
  <c r="SH34" i="10"/>
  <c r="SG34" i="10"/>
  <c r="SF34" i="10"/>
  <c r="SE34" i="10"/>
  <c r="SD34" i="10"/>
  <c r="SC34" i="10"/>
  <c r="SB34" i="10"/>
  <c r="SA34" i="10"/>
  <c r="RZ34" i="10"/>
  <c r="RY34" i="10"/>
  <c r="RX34" i="10"/>
  <c r="RW34" i="10"/>
  <c r="RU34" i="10"/>
  <c r="RT34" i="10"/>
  <c r="RS34" i="10"/>
  <c r="RR34" i="10"/>
  <c r="RQ34" i="10"/>
  <c r="RP34" i="10"/>
  <c r="RO34" i="10"/>
  <c r="RN34" i="10"/>
  <c r="RM34" i="10"/>
  <c r="RL34" i="10"/>
  <c r="RK34" i="10"/>
  <c r="RJ34" i="10"/>
  <c r="RI34" i="10"/>
  <c r="RH34" i="10"/>
  <c r="RG34" i="10"/>
  <c r="RF34" i="10"/>
  <c r="RE34" i="10"/>
  <c r="RD34" i="10"/>
  <c r="RC34" i="10"/>
  <c r="RB34" i="10"/>
  <c r="RA34" i="10"/>
  <c r="QZ34" i="10"/>
  <c r="QY34" i="10"/>
  <c r="QX34" i="10"/>
  <c r="QW34" i="10"/>
  <c r="QV34" i="10"/>
  <c r="QU34" i="10"/>
  <c r="QT34" i="10"/>
  <c r="QS34" i="10"/>
  <c r="QR34" i="10"/>
  <c r="QQ34" i="10"/>
  <c r="QP34" i="10"/>
  <c r="QO34" i="10"/>
  <c r="QN34" i="10"/>
  <c r="QM34" i="10"/>
  <c r="QL34" i="10"/>
  <c r="QK34" i="10"/>
  <c r="QJ34" i="10"/>
  <c r="QI34" i="10"/>
  <c r="QH34" i="10"/>
  <c r="QG34" i="10"/>
  <c r="QF34" i="10"/>
  <c r="QE34" i="10"/>
  <c r="QD34" i="10"/>
  <c r="QC34" i="10"/>
  <c r="QB34" i="10"/>
  <c r="QA34" i="10"/>
  <c r="PZ34" i="10"/>
  <c r="PY34" i="10"/>
  <c r="PX34" i="10"/>
  <c r="PW34" i="10"/>
  <c r="PV34" i="10"/>
  <c r="PU34" i="10"/>
  <c r="PT34" i="10"/>
  <c r="PS34" i="10"/>
  <c r="PR34" i="10"/>
  <c r="PQ34" i="10"/>
  <c r="PP34" i="10"/>
  <c r="PO34" i="10"/>
  <c r="PN34" i="10"/>
  <c r="PM34" i="10"/>
  <c r="PL34" i="10"/>
  <c r="PK34" i="10"/>
  <c r="PJ34" i="10"/>
  <c r="PI34" i="10"/>
  <c r="PH34" i="10"/>
  <c r="PG34" i="10"/>
  <c r="PF34" i="10"/>
  <c r="PE34" i="10"/>
  <c r="PD34" i="10"/>
  <c r="PC34" i="10"/>
  <c r="PB34" i="10"/>
  <c r="PA34" i="10"/>
  <c r="OZ34" i="10"/>
  <c r="OY34" i="10"/>
  <c r="OX34" i="10"/>
  <c r="OW34" i="10"/>
  <c r="OV34" i="10"/>
  <c r="OU34" i="10"/>
  <c r="OT34" i="10"/>
  <c r="OS34" i="10"/>
  <c r="OR34" i="10"/>
  <c r="OQ34" i="10"/>
  <c r="OP34" i="10"/>
  <c r="OO34" i="10"/>
  <c r="ON34" i="10"/>
  <c r="OM34" i="10"/>
  <c r="OL34" i="10"/>
  <c r="OK34" i="10"/>
  <c r="OJ34" i="10"/>
  <c r="OI34" i="10"/>
  <c r="OH34" i="10"/>
  <c r="OG34" i="10"/>
  <c r="OF34" i="10"/>
  <c r="OE34" i="10"/>
  <c r="OD34" i="10"/>
  <c r="OC34" i="10"/>
  <c r="OB34" i="10"/>
  <c r="OA34" i="10"/>
  <c r="NZ34" i="10"/>
  <c r="NY34" i="10"/>
  <c r="NX34" i="10"/>
  <c r="NW34" i="10"/>
  <c r="NV34" i="10"/>
  <c r="NU34" i="10"/>
  <c r="NT34" i="10"/>
  <c r="NS34" i="10"/>
  <c r="NR34" i="10"/>
  <c r="NQ34" i="10"/>
  <c r="NP34" i="10"/>
  <c r="NO34" i="10"/>
  <c r="NN34" i="10"/>
  <c r="NM34" i="10"/>
  <c r="NL34" i="10"/>
  <c r="NK34" i="10"/>
  <c r="NJ34" i="10"/>
  <c r="NI34" i="10"/>
  <c r="NH34" i="10"/>
  <c r="NG34" i="10"/>
  <c r="NF34" i="10"/>
  <c r="NE34" i="10"/>
  <c r="ND34" i="10"/>
  <c r="NC34" i="10"/>
  <c r="NB34" i="10"/>
  <c r="NA34" i="10"/>
  <c r="MZ34" i="10"/>
  <c r="MY34" i="10"/>
  <c r="MX34" i="10"/>
  <c r="MW34" i="10"/>
  <c r="MV34" i="10"/>
  <c r="MU34" i="10"/>
  <c r="MT34" i="10"/>
  <c r="MS34" i="10"/>
  <c r="MR34" i="10"/>
  <c r="MQ34" i="10"/>
  <c r="MP34" i="10"/>
  <c r="MO34" i="10"/>
  <c r="MN34" i="10"/>
  <c r="MM34" i="10"/>
  <c r="ML34" i="10"/>
  <c r="MK34" i="10"/>
  <c r="MJ34" i="10"/>
  <c r="MI34" i="10"/>
  <c r="MH34" i="10"/>
  <c r="MG34" i="10"/>
  <c r="MF34" i="10"/>
  <c r="ME34" i="10"/>
  <c r="MD34" i="10"/>
  <c r="MC34" i="10"/>
  <c r="MB34" i="10"/>
  <c r="MA34" i="10"/>
  <c r="LZ34" i="10"/>
  <c r="LY34" i="10"/>
  <c r="LX34" i="10"/>
  <c r="LW34" i="10"/>
  <c r="LV34" i="10"/>
  <c r="LU34" i="10"/>
  <c r="LT34" i="10"/>
  <c r="LS34" i="10"/>
  <c r="LR34" i="10"/>
  <c r="LQ34" i="10"/>
  <c r="LP34" i="10"/>
  <c r="LO34" i="10"/>
  <c r="LN34" i="10"/>
  <c r="LM34" i="10"/>
  <c r="LL34" i="10"/>
  <c r="LK34" i="10"/>
  <c r="LJ34" i="10"/>
  <c r="LI34" i="10"/>
  <c r="LH34" i="10"/>
  <c r="LG34" i="10"/>
  <c r="LF34" i="10"/>
  <c r="LE34" i="10"/>
  <c r="LD34" i="10"/>
  <c r="LC34" i="10"/>
  <c r="LB34" i="10"/>
  <c r="LA34" i="10"/>
  <c r="KZ34" i="10"/>
  <c r="KY34" i="10"/>
  <c r="KX34" i="10"/>
  <c r="KW34" i="10"/>
  <c r="KV34" i="10"/>
  <c r="KU34" i="10"/>
  <c r="KT34" i="10"/>
  <c r="KS34" i="10"/>
  <c r="KR34" i="10"/>
  <c r="KQ34" i="10"/>
  <c r="KP34" i="10"/>
  <c r="KO34" i="10"/>
  <c r="KN34" i="10"/>
  <c r="KM34" i="10"/>
  <c r="KL34" i="10"/>
  <c r="KK34" i="10"/>
  <c r="KJ34" i="10"/>
  <c r="KI34" i="10"/>
  <c r="KH34" i="10"/>
  <c r="KG34" i="10"/>
  <c r="KF34" i="10"/>
  <c r="KE34" i="10"/>
  <c r="KD34" i="10"/>
  <c r="KC34" i="10"/>
  <c r="KB34" i="10"/>
  <c r="KA34" i="10"/>
  <c r="JZ34" i="10"/>
  <c r="JY34" i="10"/>
  <c r="JX34" i="10"/>
  <c r="JW34" i="10"/>
  <c r="JV34" i="10"/>
  <c r="JU34" i="10"/>
  <c r="JT34" i="10"/>
  <c r="JS34" i="10"/>
  <c r="JR34" i="10"/>
  <c r="JQ34" i="10"/>
  <c r="JP34" i="10"/>
  <c r="JO34" i="10"/>
  <c r="JN34" i="10"/>
  <c r="JM34" i="10"/>
  <c r="JL34" i="10"/>
  <c r="JK34" i="10"/>
  <c r="JJ34" i="10"/>
  <c r="JI34" i="10"/>
  <c r="JH34" i="10"/>
  <c r="JG34" i="10"/>
  <c r="JF34" i="10"/>
  <c r="JE34" i="10"/>
  <c r="JD34" i="10"/>
  <c r="JC34" i="10"/>
  <c r="JB34" i="10"/>
  <c r="JA34" i="10"/>
  <c r="IZ34" i="10"/>
  <c r="IY34" i="10"/>
  <c r="IX34" i="10"/>
  <c r="IW34" i="10"/>
  <c r="IV34" i="10"/>
  <c r="IU34" i="10"/>
  <c r="IT34" i="10"/>
  <c r="IS34" i="10"/>
  <c r="IR34" i="10"/>
  <c r="IQ34" i="10"/>
  <c r="IP34" i="10"/>
  <c r="IO34" i="10"/>
  <c r="IN34" i="10"/>
  <c r="IM34" i="10"/>
  <c r="IL34" i="10"/>
  <c r="IK34" i="10"/>
  <c r="IJ34" i="10"/>
  <c r="II34" i="10"/>
  <c r="IH34" i="10"/>
  <c r="IG34" i="10"/>
  <c r="IF34" i="10"/>
  <c r="IE34" i="10"/>
  <c r="ID34" i="10"/>
  <c r="IC34" i="10"/>
  <c r="IB34" i="10"/>
  <c r="IA34" i="10"/>
  <c r="HZ34" i="10"/>
  <c r="HY34" i="10"/>
  <c r="HX34" i="10"/>
  <c r="HW34" i="10"/>
  <c r="HV34" i="10"/>
  <c r="HU34" i="10"/>
  <c r="HT34" i="10"/>
  <c r="HS34" i="10"/>
  <c r="HR34" i="10"/>
  <c r="HQ34" i="10"/>
  <c r="HP34" i="10"/>
  <c r="HO34" i="10"/>
  <c r="HN34" i="10"/>
  <c r="HM34" i="10"/>
  <c r="HL34" i="10"/>
  <c r="HK34" i="10"/>
  <c r="HJ34" i="10"/>
  <c r="HI34" i="10"/>
  <c r="HH34" i="10"/>
  <c r="HG34" i="10"/>
  <c r="HF34" i="10"/>
  <c r="HE34" i="10"/>
  <c r="HD34" i="10"/>
  <c r="HC34" i="10"/>
  <c r="HB34" i="10"/>
  <c r="HA34" i="10"/>
  <c r="GZ34" i="10"/>
  <c r="GY34" i="10"/>
  <c r="GX34" i="10"/>
  <c r="GW34" i="10"/>
  <c r="GV34" i="10"/>
  <c r="GU34" i="10"/>
  <c r="GT34" i="10"/>
  <c r="GS34" i="10"/>
  <c r="GR34" i="10"/>
  <c r="GQ34" i="10"/>
  <c r="GP34" i="10"/>
  <c r="GO34" i="10"/>
  <c r="GN34" i="10"/>
  <c r="GM34" i="10"/>
  <c r="GL34" i="10"/>
  <c r="GK34" i="10"/>
  <c r="GJ34" i="10"/>
  <c r="GI34" i="10"/>
  <c r="GH34" i="10"/>
  <c r="GG34" i="10"/>
  <c r="GF34" i="10"/>
  <c r="GE34" i="10"/>
  <c r="GD34" i="10"/>
  <c r="GC34" i="10"/>
  <c r="GB34" i="10"/>
  <c r="GA34" i="10"/>
  <c r="FZ34" i="10"/>
  <c r="FY34" i="10"/>
  <c r="FX34" i="10"/>
  <c r="FW34" i="10"/>
  <c r="FV34" i="10"/>
  <c r="FU34" i="10"/>
  <c r="FT34" i="10"/>
  <c r="FS34" i="10"/>
  <c r="FR34" i="10"/>
  <c r="FQ34" i="10"/>
  <c r="FP34" i="10"/>
  <c r="FO34" i="10"/>
  <c r="FN34" i="10"/>
  <c r="FM34" i="10"/>
  <c r="FL34" i="10"/>
  <c r="FK34" i="10"/>
  <c r="FJ34" i="10"/>
  <c r="FI34" i="10"/>
  <c r="FH34" i="10"/>
  <c r="FG34" i="10"/>
  <c r="FF34" i="10"/>
  <c r="FE34" i="10"/>
  <c r="FD34" i="10"/>
  <c r="FC34" i="10"/>
  <c r="FB34" i="10"/>
  <c r="FA34" i="10"/>
  <c r="EZ34" i="10"/>
  <c r="EY34" i="10"/>
  <c r="EX34" i="10"/>
  <c r="EW34" i="10"/>
  <c r="EV34" i="10"/>
  <c r="EU34" i="10"/>
  <c r="ET34" i="10"/>
  <c r="ES34" i="10"/>
  <c r="ER34" i="10"/>
  <c r="EQ34" i="10"/>
  <c r="EP34" i="10"/>
  <c r="EO34" i="10"/>
  <c r="EN34" i="10"/>
  <c r="EM34" i="10"/>
  <c r="EL34" i="10"/>
  <c r="EK34" i="10"/>
  <c r="EJ34" i="10"/>
  <c r="EI34" i="10"/>
  <c r="EH34" i="10"/>
  <c r="EG34" i="10"/>
  <c r="EF34" i="10"/>
  <c r="EE34" i="10"/>
  <c r="ED34" i="10"/>
  <c r="EC34" i="10"/>
  <c r="EB34" i="10"/>
  <c r="EA34" i="10"/>
  <c r="DZ34" i="10"/>
  <c r="DY34" i="10"/>
  <c r="DX34" i="10"/>
  <c r="DW34" i="10"/>
  <c r="DV34" i="10"/>
  <c r="DU34" i="10"/>
  <c r="DT34" i="10"/>
  <c r="DS34" i="10"/>
  <c r="DR34" i="10"/>
  <c r="DQ34" i="10"/>
  <c r="DP34" i="10"/>
  <c r="DO34" i="10"/>
  <c r="DN34" i="10"/>
  <c r="DM34" i="10"/>
  <c r="DL34" i="10"/>
  <c r="DK34" i="10"/>
  <c r="DJ34" i="10"/>
  <c r="DI34" i="10"/>
  <c r="DH34" i="10"/>
  <c r="DG34" i="10"/>
  <c r="DF34" i="10"/>
  <c r="DE34" i="10"/>
  <c r="DD34" i="10"/>
  <c r="DC34" i="10"/>
  <c r="DB34" i="10"/>
  <c r="DA34" i="10"/>
  <c r="CZ34" i="10"/>
  <c r="CY34" i="10"/>
  <c r="CX34" i="10"/>
  <c r="CW34" i="10"/>
  <c r="CV34" i="10"/>
  <c r="CU34" i="10"/>
  <c r="C56" i="7"/>
  <c r="C53" i="7"/>
  <c r="C52" i="7"/>
  <c r="D52" i="7"/>
  <c r="E52" i="7"/>
  <c r="F52" i="7"/>
  <c r="G52" i="7"/>
  <c r="H52" i="7"/>
  <c r="D53" i="7"/>
  <c r="E53" i="7"/>
  <c r="F53" i="7"/>
  <c r="G53" i="7"/>
  <c r="H53" i="7"/>
  <c r="C54" i="7"/>
  <c r="D54" i="7"/>
  <c r="E54" i="7"/>
  <c r="F54" i="7"/>
  <c r="G54" i="7"/>
  <c r="H54" i="7"/>
  <c r="C55" i="7"/>
  <c r="D55" i="7"/>
  <c r="E55" i="7"/>
  <c r="F55" i="7"/>
  <c r="G55" i="7"/>
  <c r="H55" i="7"/>
  <c r="D56" i="7"/>
  <c r="E56" i="7"/>
  <c r="F56" i="7"/>
  <c r="G56" i="7"/>
  <c r="H56" i="7"/>
  <c r="C57" i="7"/>
  <c r="D57" i="7"/>
  <c r="E57" i="7"/>
  <c r="F57" i="7"/>
  <c r="G57" i="7"/>
  <c r="H57" i="7"/>
  <c r="C58" i="7"/>
  <c r="D58" i="7"/>
  <c r="E58" i="7"/>
  <c r="F58" i="7"/>
  <c r="G58" i="7"/>
  <c r="H58" i="7"/>
  <c r="C59" i="7"/>
  <c r="C90" i="7" s="1"/>
  <c r="D59" i="7"/>
  <c r="D90" i="7" s="1"/>
  <c r="E90" i="7"/>
  <c r="F59" i="7"/>
  <c r="F90" i="7" s="1"/>
  <c r="G59" i="7"/>
  <c r="G90" i="7" s="1"/>
  <c r="H59" i="7"/>
  <c r="H90" i="7" s="1"/>
  <c r="C60" i="7"/>
  <c r="D60" i="7"/>
  <c r="E60" i="7"/>
  <c r="F60" i="7"/>
  <c r="G60" i="7"/>
  <c r="H60" i="7"/>
  <c r="C61" i="7"/>
  <c r="D61" i="7"/>
  <c r="E61" i="7"/>
  <c r="F61" i="7"/>
  <c r="G61" i="7"/>
  <c r="H61" i="7"/>
  <c r="C63" i="7"/>
  <c r="C64" i="7" s="1"/>
  <c r="D63" i="7"/>
  <c r="D64" i="7" s="1"/>
  <c r="E63" i="7"/>
  <c r="E64" i="7" s="1"/>
  <c r="F63" i="7"/>
  <c r="F64" i="7" s="1"/>
  <c r="G63" i="7"/>
  <c r="G64" i="7" s="1"/>
  <c r="H63" i="7"/>
  <c r="H64" i="7" s="1"/>
  <c r="C65" i="7"/>
  <c r="C66" i="7" s="1"/>
  <c r="D65" i="7"/>
  <c r="D66" i="7" s="1"/>
  <c r="E65" i="7"/>
  <c r="E66" i="7" s="1"/>
  <c r="F65" i="7"/>
  <c r="F66" i="7" s="1"/>
  <c r="G65" i="7"/>
  <c r="G66" i="7" s="1"/>
  <c r="H65" i="7"/>
  <c r="H66" i="7" s="1"/>
  <c r="C67" i="7"/>
  <c r="D67" i="7"/>
  <c r="E67" i="7"/>
  <c r="F67" i="7"/>
  <c r="G67" i="7"/>
  <c r="H67" i="7"/>
  <c r="C71" i="7"/>
  <c r="D71" i="7"/>
  <c r="E71" i="7"/>
  <c r="F71" i="7"/>
  <c r="G71" i="7"/>
  <c r="H71" i="7"/>
  <c r="C72" i="7"/>
  <c r="D72" i="7"/>
  <c r="E72" i="7"/>
  <c r="F72" i="7"/>
  <c r="G72" i="7"/>
  <c r="H72" i="7"/>
  <c r="C73" i="7"/>
  <c r="D73" i="7"/>
  <c r="E73" i="7"/>
  <c r="F73" i="7"/>
  <c r="G73" i="7"/>
  <c r="H73" i="7"/>
  <c r="J73" i="7"/>
  <c r="K73" i="7"/>
  <c r="L73" i="7"/>
  <c r="M73" i="7"/>
  <c r="N73" i="7"/>
  <c r="O73" i="7"/>
  <c r="P73" i="7"/>
  <c r="Q73" i="7"/>
  <c r="R73" i="7"/>
  <c r="S73" i="7"/>
  <c r="T73" i="7"/>
  <c r="U73" i="7"/>
  <c r="V73" i="7"/>
  <c r="W73" i="7"/>
  <c r="X73" i="7"/>
  <c r="Y73" i="7"/>
  <c r="Z73" i="7"/>
  <c r="AA73" i="7"/>
  <c r="AB73" i="7"/>
  <c r="AC73" i="7"/>
  <c r="AD73" i="7"/>
  <c r="AE73" i="7"/>
  <c r="AF73" i="7"/>
  <c r="C74" i="7"/>
  <c r="D74" i="7"/>
  <c r="E74" i="7"/>
  <c r="F74" i="7"/>
  <c r="G74" i="7"/>
  <c r="H74" i="7"/>
  <c r="C75" i="7"/>
  <c r="D75" i="7"/>
  <c r="E75" i="7"/>
  <c r="F75" i="7"/>
  <c r="G75" i="7"/>
  <c r="H75" i="7"/>
  <c r="C76" i="7"/>
  <c r="C83" i="7" s="1"/>
  <c r="D76" i="7"/>
  <c r="D83" i="7" s="1"/>
  <c r="E76" i="7"/>
  <c r="E83" i="7" s="1"/>
  <c r="F76" i="7"/>
  <c r="F83" i="7" s="1"/>
  <c r="G76" i="7"/>
  <c r="G83" i="7" s="1"/>
  <c r="H76" i="7"/>
  <c r="H83" i="7" s="1"/>
  <c r="C77" i="7"/>
  <c r="D77" i="7"/>
  <c r="E77" i="7"/>
  <c r="F77" i="7"/>
  <c r="G77" i="7"/>
  <c r="H77" i="7"/>
  <c r="C78" i="7"/>
  <c r="D78" i="7"/>
  <c r="E78" i="7"/>
  <c r="F78" i="7"/>
  <c r="G78" i="7"/>
  <c r="H78" i="7"/>
  <c r="C79" i="7"/>
  <c r="D79" i="7"/>
  <c r="E79" i="7"/>
  <c r="F79" i="7"/>
  <c r="G79" i="7"/>
  <c r="H79" i="7"/>
  <c r="C80" i="7"/>
  <c r="D80" i="7"/>
  <c r="E80" i="7"/>
  <c r="F80" i="7"/>
  <c r="G80" i="7"/>
  <c r="H80" i="7"/>
  <c r="C81" i="7"/>
  <c r="D81" i="7"/>
  <c r="E81" i="7"/>
  <c r="F81" i="7"/>
  <c r="G81" i="7"/>
  <c r="H81" i="7"/>
  <c r="C82" i="7"/>
  <c r="D82" i="7"/>
  <c r="E82" i="7"/>
  <c r="F82" i="7"/>
  <c r="G82" i="7"/>
  <c r="H82" i="7"/>
  <c r="C84" i="7"/>
  <c r="D84" i="7"/>
  <c r="E84" i="7"/>
  <c r="F84" i="7"/>
  <c r="G84" i="7"/>
  <c r="H84" i="7"/>
  <c r="C86" i="7"/>
  <c r="D86" i="7"/>
  <c r="D85" i="7" s="1"/>
  <c r="E86" i="7"/>
  <c r="F86" i="7"/>
  <c r="G86" i="7"/>
  <c r="H86" i="7"/>
  <c r="C87" i="7"/>
  <c r="D87" i="7"/>
  <c r="E87" i="7"/>
  <c r="F87" i="7"/>
  <c r="G87" i="7"/>
  <c r="H87" i="7"/>
  <c r="C88" i="7"/>
  <c r="D88" i="7"/>
  <c r="E88" i="7"/>
  <c r="F88" i="7"/>
  <c r="G88" i="7"/>
  <c r="H88" i="7"/>
  <c r="C91" i="7"/>
  <c r="D91" i="7"/>
  <c r="E91" i="7"/>
  <c r="F91" i="7"/>
  <c r="G91" i="7"/>
  <c r="H91" i="7"/>
  <c r="C92" i="7"/>
  <c r="D92" i="7"/>
  <c r="E92" i="7"/>
  <c r="F92" i="7"/>
  <c r="G92" i="7"/>
  <c r="H92" i="7"/>
  <c r="C93" i="7"/>
  <c r="D93" i="7"/>
  <c r="E93" i="7"/>
  <c r="F93" i="7"/>
  <c r="G93" i="7"/>
  <c r="H93" i="7"/>
  <c r="C94" i="7"/>
  <c r="D94" i="7"/>
  <c r="E94" i="7"/>
  <c r="F94" i="7"/>
  <c r="G94" i="7"/>
  <c r="H94" i="7"/>
  <c r="C95" i="7"/>
  <c r="D95" i="7"/>
  <c r="E95" i="7"/>
  <c r="F95" i="7"/>
  <c r="G95" i="7"/>
  <c r="H95" i="7"/>
  <c r="C96" i="7"/>
  <c r="D96" i="7"/>
  <c r="E96" i="7"/>
  <c r="F96" i="7"/>
  <c r="G96" i="7"/>
  <c r="H96" i="7"/>
  <c r="C97" i="7"/>
  <c r="D97" i="7"/>
  <c r="E97" i="7"/>
  <c r="F97" i="7"/>
  <c r="G97" i="7"/>
  <c r="H97" i="7"/>
  <c r="C98" i="7"/>
  <c r="D98" i="7"/>
  <c r="E98" i="7"/>
  <c r="F98" i="7"/>
  <c r="G98" i="7"/>
  <c r="H98" i="7"/>
  <c r="E85" i="7" l="1"/>
  <c r="H99" i="7"/>
  <c r="F85" i="7"/>
  <c r="C85" i="7"/>
  <c r="C99" i="7"/>
  <c r="H85" i="7"/>
  <c r="G85" i="7"/>
  <c r="G99" i="7"/>
  <c r="F99" i="7"/>
  <c r="D99" i="7"/>
  <c r="E99" i="7"/>
  <c r="J81" i="7"/>
  <c r="K81" i="7"/>
  <c r="L81" i="7"/>
  <c r="M81" i="7"/>
  <c r="N81" i="7"/>
  <c r="O81" i="7"/>
  <c r="P81" i="7"/>
  <c r="Q81" i="7"/>
  <c r="R81" i="7"/>
  <c r="S81" i="7"/>
  <c r="T81" i="7"/>
  <c r="U81" i="7"/>
  <c r="V81" i="7"/>
  <c r="W81" i="7"/>
  <c r="X81" i="7"/>
  <c r="Y81" i="7"/>
  <c r="Z81" i="7"/>
  <c r="AA81" i="7"/>
  <c r="AB81" i="7"/>
  <c r="AC81" i="7"/>
  <c r="AD81" i="7"/>
  <c r="AE81" i="7"/>
  <c r="AF81" i="7"/>
  <c r="J80" i="7"/>
  <c r="K80" i="7"/>
  <c r="L80" i="7"/>
  <c r="M80" i="7"/>
  <c r="N80" i="7"/>
  <c r="O80" i="7"/>
  <c r="P80" i="7"/>
  <c r="Q80" i="7"/>
  <c r="R80" i="7"/>
  <c r="S80" i="7"/>
  <c r="T80" i="7"/>
  <c r="U80" i="7"/>
  <c r="V80" i="7"/>
  <c r="W80" i="7"/>
  <c r="X80" i="7"/>
  <c r="Y80" i="7"/>
  <c r="Z80" i="7"/>
  <c r="AA80" i="7"/>
  <c r="AB80" i="7"/>
  <c r="AC80" i="7"/>
  <c r="AD80" i="7"/>
  <c r="AE80" i="7"/>
  <c r="AF80" i="7"/>
  <c r="AC79" i="7"/>
  <c r="J79" i="7"/>
  <c r="K79" i="7"/>
  <c r="L79" i="7"/>
  <c r="M79" i="7"/>
  <c r="N79" i="7"/>
  <c r="O79" i="7"/>
  <c r="P79" i="7"/>
  <c r="Q79" i="7"/>
  <c r="R79" i="7"/>
  <c r="S79" i="7"/>
  <c r="T79" i="7"/>
  <c r="U79" i="7"/>
  <c r="V79" i="7"/>
  <c r="W79" i="7"/>
  <c r="X79" i="7"/>
  <c r="Y79" i="7"/>
  <c r="Z79" i="7"/>
  <c r="AA79" i="7"/>
  <c r="AB79" i="7"/>
  <c r="AD79" i="7"/>
  <c r="AE79" i="7"/>
  <c r="AF79" i="7"/>
  <c r="I77" i="7"/>
  <c r="J78" i="7"/>
  <c r="K78" i="7"/>
  <c r="L78" i="7"/>
  <c r="M78" i="7"/>
  <c r="N78" i="7"/>
  <c r="O78" i="7"/>
  <c r="P78" i="7"/>
  <c r="Q78" i="7"/>
  <c r="R78" i="7"/>
  <c r="S78" i="7"/>
  <c r="T78" i="7"/>
  <c r="U78" i="7"/>
  <c r="V78" i="7"/>
  <c r="W78" i="7"/>
  <c r="X78" i="7"/>
  <c r="Y78" i="7"/>
  <c r="Z78" i="7"/>
  <c r="AA78" i="7"/>
  <c r="AB78" i="7"/>
  <c r="AC78" i="7"/>
  <c r="AD78" i="7"/>
  <c r="AE78" i="7"/>
  <c r="AF78" i="7"/>
  <c r="J77" i="7"/>
  <c r="K77" i="7"/>
  <c r="L77" i="7"/>
  <c r="M77" i="7"/>
  <c r="N77" i="7"/>
  <c r="O77" i="7"/>
  <c r="P77" i="7"/>
  <c r="Q77" i="7"/>
  <c r="R77" i="7"/>
  <c r="S77" i="7"/>
  <c r="T77" i="7"/>
  <c r="U77" i="7"/>
  <c r="V77" i="7"/>
  <c r="W77" i="7"/>
  <c r="X77" i="7"/>
  <c r="Y77" i="7"/>
  <c r="Z77" i="7"/>
  <c r="AA77" i="7"/>
  <c r="AB77" i="7"/>
  <c r="AC77" i="7"/>
  <c r="AD77" i="7"/>
  <c r="AE77" i="7"/>
  <c r="AF77" i="7"/>
  <c r="I81" i="7"/>
  <c r="I52" i="7"/>
  <c r="I53" i="7"/>
  <c r="I80" i="7"/>
  <c r="I79" i="7"/>
  <c r="I78" i="7"/>
  <c r="I91" i="7"/>
  <c r="I73" i="7"/>
  <c r="I72" i="7"/>
  <c r="K61" i="7"/>
  <c r="L61" i="7"/>
  <c r="M61" i="7"/>
  <c r="N61" i="7"/>
  <c r="O61" i="7"/>
  <c r="P61" i="7"/>
  <c r="Q61" i="7"/>
  <c r="R61" i="7"/>
  <c r="S61" i="7"/>
  <c r="T61" i="7"/>
  <c r="U61" i="7"/>
  <c r="V61" i="7"/>
  <c r="W61" i="7"/>
  <c r="X61" i="7"/>
  <c r="Y61" i="7"/>
  <c r="Z61" i="7"/>
  <c r="AA61" i="7"/>
  <c r="AB61" i="7"/>
  <c r="AC61" i="7"/>
  <c r="AD61" i="7"/>
  <c r="AE61" i="7"/>
  <c r="AF61" i="7"/>
  <c r="J61" i="7"/>
  <c r="I61" i="7"/>
  <c r="AL334" i="7"/>
  <c r="AL331" i="7"/>
  <c r="AJ331" i="7"/>
  <c r="AJ328" i="7"/>
  <c r="AM325" i="7"/>
  <c r="AM322" i="7"/>
  <c r="AK321" i="7"/>
  <c r="AL310" i="7"/>
  <c r="AL307" i="7"/>
  <c r="AJ307" i="7"/>
  <c r="AJ304" i="7"/>
  <c r="AM301" i="7"/>
  <c r="AM298" i="7"/>
  <c r="AK297" i="7"/>
  <c r="AL286" i="7"/>
  <c r="AL283" i="7"/>
  <c r="AJ283" i="7"/>
  <c r="AJ280" i="7"/>
  <c r="AM277" i="7"/>
  <c r="AM274" i="7"/>
  <c r="AK273" i="7"/>
  <c r="AL262" i="7"/>
  <c r="AL259" i="7"/>
  <c r="AJ259" i="7"/>
  <c r="AJ256" i="7"/>
  <c r="AM253" i="7"/>
  <c r="AM250" i="7"/>
  <c r="AK249" i="7"/>
  <c r="AL238" i="7"/>
  <c r="AL235" i="7"/>
  <c r="AJ235" i="7"/>
  <c r="AJ232" i="7"/>
  <c r="AM229" i="7"/>
  <c r="AM226" i="7"/>
  <c r="AK225" i="7"/>
  <c r="AL214" i="7"/>
  <c r="AL211" i="7"/>
  <c r="AJ211" i="7"/>
  <c r="AJ208" i="7"/>
  <c r="AM205" i="7"/>
  <c r="AM202" i="7"/>
  <c r="AK201" i="7"/>
  <c r="AL190" i="7"/>
  <c r="AL187" i="7"/>
  <c r="AJ187" i="7"/>
  <c r="AJ184" i="7"/>
  <c r="AM181" i="7"/>
  <c r="AM178" i="7"/>
  <c r="AK177" i="7"/>
  <c r="AL166" i="7"/>
  <c r="AL163" i="7"/>
  <c r="AJ163" i="7"/>
  <c r="AJ160" i="7"/>
  <c r="AM157" i="7"/>
  <c r="BP156" i="7"/>
  <c r="BH156" i="7"/>
  <c r="BC156" i="7"/>
  <c r="BP155" i="7"/>
  <c r="BC155" i="7"/>
  <c r="BC154" i="7"/>
  <c r="AM154" i="7"/>
  <c r="BH153" i="7"/>
  <c r="BC153" i="7"/>
  <c r="AK153" i="7"/>
  <c r="BC152" i="7"/>
  <c r="BP151" i="7"/>
  <c r="BH151" i="7"/>
  <c r="BH150" i="7"/>
  <c r="BC150" i="7"/>
  <c r="BP149" i="7"/>
  <c r="BH149" i="7"/>
  <c r="BC149" i="7"/>
  <c r="BP148" i="7"/>
  <c r="BH148" i="7"/>
  <c r="BC148" i="7"/>
  <c r="BC147" i="7"/>
  <c r="AL141" i="7"/>
  <c r="AL138" i="7"/>
  <c r="AJ138" i="7"/>
  <c r="AJ135" i="7"/>
  <c r="AM132" i="7"/>
  <c r="AM129" i="7"/>
  <c r="AK128" i="7"/>
  <c r="AF98" i="7"/>
  <c r="AR138" i="7" s="1"/>
  <c r="AE98" i="7"/>
  <c r="AR163" i="7" s="1"/>
  <c r="AD98" i="7"/>
  <c r="AR187" i="7" s="1"/>
  <c r="AC98" i="7"/>
  <c r="AR211" i="7" s="1"/>
  <c r="AB98" i="7"/>
  <c r="AR235" i="7" s="1"/>
  <c r="AA98" i="7"/>
  <c r="AR259" i="7" s="1"/>
  <c r="Z98" i="7"/>
  <c r="AR283" i="7" s="1"/>
  <c r="Y98" i="7"/>
  <c r="AR307" i="7" s="1"/>
  <c r="X98" i="7"/>
  <c r="AR331" i="7" s="1"/>
  <c r="W98" i="7"/>
  <c r="V98" i="7"/>
  <c r="U98" i="7"/>
  <c r="T98" i="7"/>
  <c r="S98" i="7"/>
  <c r="R98" i="7"/>
  <c r="Q98" i="7"/>
  <c r="P98" i="7"/>
  <c r="O98" i="7"/>
  <c r="N98" i="7"/>
  <c r="M98" i="7"/>
  <c r="L98" i="7"/>
  <c r="K98" i="7"/>
  <c r="J98" i="7"/>
  <c r="I98" i="7"/>
  <c r="AF97" i="7"/>
  <c r="AP138" i="7" s="1"/>
  <c r="AE97" i="7"/>
  <c r="AP163" i="7" s="1"/>
  <c r="AD97" i="7"/>
  <c r="AP187" i="7" s="1"/>
  <c r="AC97" i="7"/>
  <c r="AP211" i="7" s="1"/>
  <c r="AB97" i="7"/>
  <c r="AP235" i="7" s="1"/>
  <c r="AA97" i="7"/>
  <c r="AP259" i="7" s="1"/>
  <c r="Z97" i="7"/>
  <c r="AP283" i="7" s="1"/>
  <c r="Y97" i="7"/>
  <c r="AP307" i="7" s="1"/>
  <c r="X97" i="7"/>
  <c r="AP331" i="7" s="1"/>
  <c r="W97" i="7"/>
  <c r="V97" i="7"/>
  <c r="U97" i="7"/>
  <c r="T97" i="7"/>
  <c r="S97" i="7"/>
  <c r="R97" i="7"/>
  <c r="Q97" i="7"/>
  <c r="P97" i="7"/>
  <c r="O97" i="7"/>
  <c r="N97" i="7"/>
  <c r="M97" i="7"/>
  <c r="L97" i="7"/>
  <c r="K97" i="7"/>
  <c r="J97" i="7"/>
  <c r="I97" i="7"/>
  <c r="AF96" i="7"/>
  <c r="AQ135" i="7" s="1"/>
  <c r="AE96" i="7"/>
  <c r="AQ160" i="7" s="1"/>
  <c r="AD96" i="7"/>
  <c r="AQ184" i="7" s="1"/>
  <c r="AC96" i="7"/>
  <c r="AQ208" i="7" s="1"/>
  <c r="AB96" i="7"/>
  <c r="AQ232" i="7" s="1"/>
  <c r="AA96" i="7"/>
  <c r="AQ256" i="7" s="1"/>
  <c r="Z96" i="7"/>
  <c r="AQ280" i="7" s="1"/>
  <c r="Y96" i="7"/>
  <c r="AQ304" i="7" s="1"/>
  <c r="X96" i="7"/>
  <c r="AQ328" i="7" s="1"/>
  <c r="W96" i="7"/>
  <c r="V96" i="7"/>
  <c r="U96" i="7"/>
  <c r="T96" i="7"/>
  <c r="S96" i="7"/>
  <c r="R96" i="7"/>
  <c r="Q96" i="7"/>
  <c r="P96" i="7"/>
  <c r="O96" i="7"/>
  <c r="N96" i="7"/>
  <c r="M96" i="7"/>
  <c r="L96" i="7"/>
  <c r="K96" i="7"/>
  <c r="J96" i="7"/>
  <c r="I96" i="7"/>
  <c r="AF95" i="7"/>
  <c r="AQ132" i="7" s="1"/>
  <c r="AE95" i="7"/>
  <c r="AQ157" i="7" s="1"/>
  <c r="AD95" i="7"/>
  <c r="AQ181" i="7" s="1"/>
  <c r="AC95" i="7"/>
  <c r="AQ205" i="7" s="1"/>
  <c r="AB95" i="7"/>
  <c r="AQ229" i="7" s="1"/>
  <c r="AA95" i="7"/>
  <c r="AQ253" i="7" s="1"/>
  <c r="Z95" i="7"/>
  <c r="AQ277" i="7" s="1"/>
  <c r="Y95" i="7"/>
  <c r="AQ301" i="7" s="1"/>
  <c r="X95" i="7"/>
  <c r="AQ325" i="7" s="1"/>
  <c r="W95" i="7"/>
  <c r="V95" i="7"/>
  <c r="U95" i="7"/>
  <c r="T95" i="7"/>
  <c r="S95" i="7"/>
  <c r="R95" i="7"/>
  <c r="Q95" i="7"/>
  <c r="P95" i="7"/>
  <c r="O95" i="7"/>
  <c r="N95" i="7"/>
  <c r="M95" i="7"/>
  <c r="L95" i="7"/>
  <c r="K95" i="7"/>
  <c r="J95" i="7"/>
  <c r="I95" i="7"/>
  <c r="AF94" i="7"/>
  <c r="AO132" i="7" s="1"/>
  <c r="AE94" i="7"/>
  <c r="AO157" i="7" s="1"/>
  <c r="AD94" i="7"/>
  <c r="AO181" i="7" s="1"/>
  <c r="AC94" i="7"/>
  <c r="AO205" i="7" s="1"/>
  <c r="AB94" i="7"/>
  <c r="AO229" i="7" s="1"/>
  <c r="AA94" i="7"/>
  <c r="AO253" i="7" s="1"/>
  <c r="Z94" i="7"/>
  <c r="AO277" i="7" s="1"/>
  <c r="Y94" i="7"/>
  <c r="AO301" i="7" s="1"/>
  <c r="X94" i="7"/>
  <c r="AO325" i="7" s="1"/>
  <c r="W94" i="7"/>
  <c r="V94" i="7"/>
  <c r="U94" i="7"/>
  <c r="T94" i="7"/>
  <c r="S94" i="7"/>
  <c r="R94" i="7"/>
  <c r="Q94" i="7"/>
  <c r="P94" i="7"/>
  <c r="O94" i="7"/>
  <c r="N94" i="7"/>
  <c r="M94" i="7"/>
  <c r="L94" i="7"/>
  <c r="K94" i="7"/>
  <c r="J94" i="7"/>
  <c r="I94" i="7"/>
  <c r="AF93" i="7"/>
  <c r="AQ129" i="7" s="1"/>
  <c r="AE93" i="7"/>
  <c r="AQ154" i="7" s="1"/>
  <c r="AD93" i="7"/>
  <c r="AC93" i="7"/>
  <c r="AB93" i="7"/>
  <c r="AA93" i="7"/>
  <c r="Z93" i="7"/>
  <c r="Y93" i="7"/>
  <c r="X93" i="7"/>
  <c r="W93" i="7"/>
  <c r="V93" i="7"/>
  <c r="U93" i="7"/>
  <c r="T93" i="7"/>
  <c r="S93" i="7"/>
  <c r="R93" i="7"/>
  <c r="Q93" i="7"/>
  <c r="P93" i="7"/>
  <c r="O93" i="7"/>
  <c r="N93" i="7"/>
  <c r="M93" i="7"/>
  <c r="L93" i="7"/>
  <c r="K93" i="7"/>
  <c r="J93" i="7"/>
  <c r="I93" i="7"/>
  <c r="AF92" i="7"/>
  <c r="AE92" i="7"/>
  <c r="AD92" i="7"/>
  <c r="AC92" i="7"/>
  <c r="AB92" i="7"/>
  <c r="AA92" i="7"/>
  <c r="Z92" i="7"/>
  <c r="Y92" i="7"/>
  <c r="X92" i="7"/>
  <c r="W92" i="7"/>
  <c r="V92" i="7"/>
  <c r="U92" i="7"/>
  <c r="T92" i="7"/>
  <c r="S92" i="7"/>
  <c r="R92" i="7"/>
  <c r="Q92" i="7"/>
  <c r="P92" i="7"/>
  <c r="O92" i="7"/>
  <c r="N92" i="7"/>
  <c r="M92" i="7"/>
  <c r="L92" i="7"/>
  <c r="K92" i="7"/>
  <c r="J92" i="7"/>
  <c r="I92" i="7"/>
  <c r="AP126" i="7"/>
  <c r="AE91" i="7"/>
  <c r="AP151" i="7" s="1"/>
  <c r="AD91" i="7"/>
  <c r="AP175" i="7" s="1"/>
  <c r="AC91" i="7"/>
  <c r="AP199" i="7" s="1"/>
  <c r="AB91" i="7"/>
  <c r="AP223" i="7" s="1"/>
  <c r="AA91" i="7"/>
  <c r="AP247" i="7" s="1"/>
  <c r="Z91" i="7"/>
  <c r="AP271" i="7" s="1"/>
  <c r="Y91" i="7"/>
  <c r="AP295" i="7" s="1"/>
  <c r="X91" i="7"/>
  <c r="AP319" i="7" s="1"/>
  <c r="W91" i="7"/>
  <c r="V91" i="7"/>
  <c r="U91" i="7"/>
  <c r="T91" i="7"/>
  <c r="S91" i="7"/>
  <c r="R91" i="7"/>
  <c r="Q91" i="7"/>
  <c r="P91" i="7"/>
  <c r="O91" i="7"/>
  <c r="N91" i="7"/>
  <c r="M91" i="7"/>
  <c r="L91" i="7"/>
  <c r="K91" i="7"/>
  <c r="J91" i="7"/>
  <c r="AF88" i="7"/>
  <c r="AE88" i="7"/>
  <c r="AD88" i="7"/>
  <c r="AC88" i="7"/>
  <c r="AB88" i="7"/>
  <c r="AA88" i="7"/>
  <c r="Z88" i="7"/>
  <c r="Y88" i="7"/>
  <c r="X88" i="7"/>
  <c r="W88" i="7"/>
  <c r="V88" i="7"/>
  <c r="U88" i="7"/>
  <c r="T88" i="7"/>
  <c r="S88" i="7"/>
  <c r="R88" i="7"/>
  <c r="Q88" i="7"/>
  <c r="P88" i="7"/>
  <c r="O88" i="7"/>
  <c r="N88" i="7"/>
  <c r="M88" i="7"/>
  <c r="L88" i="7"/>
  <c r="K88" i="7"/>
  <c r="J88" i="7"/>
  <c r="I88" i="7"/>
  <c r="AF87" i="7"/>
  <c r="AE87" i="7"/>
  <c r="AD87" i="7"/>
  <c r="AC87" i="7"/>
  <c r="AB87" i="7"/>
  <c r="AA87" i="7"/>
  <c r="Z87" i="7"/>
  <c r="Y87" i="7"/>
  <c r="X87" i="7"/>
  <c r="W87" i="7"/>
  <c r="V87" i="7"/>
  <c r="U87" i="7"/>
  <c r="T87" i="7"/>
  <c r="S87" i="7"/>
  <c r="R87" i="7"/>
  <c r="Q87" i="7"/>
  <c r="P87" i="7"/>
  <c r="O87" i="7"/>
  <c r="N87" i="7"/>
  <c r="M87" i="7"/>
  <c r="L87" i="7"/>
  <c r="K87" i="7"/>
  <c r="J87" i="7"/>
  <c r="I87" i="7"/>
  <c r="AF86" i="7"/>
  <c r="AE86" i="7"/>
  <c r="AD86" i="7"/>
  <c r="AC86" i="7"/>
  <c r="AB86" i="7"/>
  <c r="AA86" i="7"/>
  <c r="Z86" i="7"/>
  <c r="Y86" i="7"/>
  <c r="X86" i="7"/>
  <c r="W86" i="7"/>
  <c r="V86" i="7"/>
  <c r="U86" i="7"/>
  <c r="T86" i="7"/>
  <c r="S86" i="7"/>
  <c r="R86" i="7"/>
  <c r="Q86" i="7"/>
  <c r="P86" i="7"/>
  <c r="O86" i="7"/>
  <c r="N86" i="7"/>
  <c r="M86" i="7"/>
  <c r="L86" i="7"/>
  <c r="K86" i="7"/>
  <c r="J86" i="7"/>
  <c r="I86" i="7"/>
  <c r="AF84" i="7"/>
  <c r="AE84" i="7"/>
  <c r="AD84" i="7"/>
  <c r="AC84" i="7"/>
  <c r="AB84" i="7"/>
  <c r="AA84" i="7"/>
  <c r="Z84" i="7"/>
  <c r="Y84" i="7"/>
  <c r="X84" i="7"/>
  <c r="W84" i="7"/>
  <c r="V84" i="7"/>
  <c r="U84" i="7"/>
  <c r="T84" i="7"/>
  <c r="S84" i="7"/>
  <c r="R84" i="7"/>
  <c r="Q84" i="7"/>
  <c r="P84" i="7"/>
  <c r="O84" i="7"/>
  <c r="N84" i="7"/>
  <c r="M84" i="7"/>
  <c r="L84" i="7"/>
  <c r="K84" i="7"/>
  <c r="J84" i="7"/>
  <c r="I84" i="7"/>
  <c r="AF82" i="7"/>
  <c r="AK132" i="7" s="1"/>
  <c r="AE82" i="7"/>
  <c r="AD82" i="7"/>
  <c r="AC82" i="7"/>
  <c r="AB82" i="7"/>
  <c r="AA82" i="7"/>
  <c r="AK253" i="7" s="1"/>
  <c r="Z82" i="7"/>
  <c r="Y82" i="7"/>
  <c r="X82" i="7"/>
  <c r="AK325" i="7" s="1"/>
  <c r="W82" i="7"/>
  <c r="V82" i="7"/>
  <c r="U82" i="7"/>
  <c r="T82" i="7"/>
  <c r="S82" i="7"/>
  <c r="R82" i="7"/>
  <c r="Q82" i="7"/>
  <c r="P82" i="7"/>
  <c r="O82" i="7"/>
  <c r="N82" i="7"/>
  <c r="M82" i="7"/>
  <c r="L82" i="7"/>
  <c r="K82" i="7"/>
  <c r="J82" i="7"/>
  <c r="I82" i="7"/>
  <c r="AF76" i="7"/>
  <c r="AO129" i="7" s="1"/>
  <c r="AE76" i="7"/>
  <c r="AE83" i="7" s="1"/>
  <c r="AD76" i="7"/>
  <c r="AD83" i="7" s="1"/>
  <c r="AC76" i="7"/>
  <c r="AC83" i="7" s="1"/>
  <c r="AB76" i="7"/>
  <c r="AO226" i="7" s="1"/>
  <c r="AA76" i="7"/>
  <c r="AA83" i="7" s="1"/>
  <c r="Z76" i="7"/>
  <c r="Z83" i="7" s="1"/>
  <c r="Y76" i="7"/>
  <c r="Y83" i="7" s="1"/>
  <c r="X76" i="7"/>
  <c r="AO322" i="7" s="1"/>
  <c r="W76" i="7"/>
  <c r="W83" i="7" s="1"/>
  <c r="V76" i="7"/>
  <c r="V83" i="7" s="1"/>
  <c r="U76" i="7"/>
  <c r="U83" i="7" s="1"/>
  <c r="T76" i="7"/>
  <c r="T83" i="7" s="1"/>
  <c r="S76" i="7"/>
  <c r="S83" i="7" s="1"/>
  <c r="R76" i="7"/>
  <c r="R83" i="7" s="1"/>
  <c r="Q76" i="7"/>
  <c r="Q83" i="7" s="1"/>
  <c r="P76" i="7"/>
  <c r="P83" i="7" s="1"/>
  <c r="O76" i="7"/>
  <c r="O83" i="7" s="1"/>
  <c r="N76" i="7"/>
  <c r="N83" i="7" s="1"/>
  <c r="M76" i="7"/>
  <c r="M83" i="7" s="1"/>
  <c r="L76" i="7"/>
  <c r="L83" i="7" s="1"/>
  <c r="K76" i="7"/>
  <c r="K83" i="7" s="1"/>
  <c r="J76" i="7"/>
  <c r="J83" i="7" s="1"/>
  <c r="I76" i="7"/>
  <c r="I83" i="7" s="1"/>
  <c r="AF75" i="7"/>
  <c r="AE75" i="7"/>
  <c r="AD75" i="7"/>
  <c r="AC75" i="7"/>
  <c r="AB75" i="7"/>
  <c r="AA75" i="7"/>
  <c r="Z75" i="7"/>
  <c r="Y75" i="7"/>
  <c r="X75" i="7"/>
  <c r="W75" i="7"/>
  <c r="V75" i="7"/>
  <c r="U75" i="7"/>
  <c r="T75" i="7"/>
  <c r="S75" i="7"/>
  <c r="R75" i="7"/>
  <c r="Q75" i="7"/>
  <c r="P75" i="7"/>
  <c r="O75" i="7"/>
  <c r="N75" i="7"/>
  <c r="M75" i="7"/>
  <c r="L75" i="7"/>
  <c r="K75" i="7"/>
  <c r="J75" i="7"/>
  <c r="I75" i="7"/>
  <c r="AL126" i="7"/>
  <c r="AE74" i="7"/>
  <c r="AL151" i="7" s="1"/>
  <c r="AD74" i="7"/>
  <c r="AL175" i="7" s="1"/>
  <c r="AC74" i="7"/>
  <c r="AL199" i="7" s="1"/>
  <c r="AB74" i="7"/>
  <c r="AL223" i="7" s="1"/>
  <c r="AA74" i="7"/>
  <c r="AL247" i="7" s="1"/>
  <c r="Z74" i="7"/>
  <c r="AL271" i="7" s="1"/>
  <c r="Y74" i="7"/>
  <c r="AL295" i="7" s="1"/>
  <c r="X74" i="7"/>
  <c r="AL319" i="7" s="1"/>
  <c r="W74" i="7"/>
  <c r="V74" i="7"/>
  <c r="U74" i="7"/>
  <c r="T74" i="7"/>
  <c r="S74" i="7"/>
  <c r="R74" i="7"/>
  <c r="Q74" i="7"/>
  <c r="P74" i="7"/>
  <c r="O74" i="7"/>
  <c r="N74" i="7"/>
  <c r="M74" i="7"/>
  <c r="L74" i="7"/>
  <c r="K74" i="7"/>
  <c r="J74" i="7"/>
  <c r="I74" i="7"/>
  <c r="AM123" i="7"/>
  <c r="AE72" i="7"/>
  <c r="AM148" i="7" s="1"/>
  <c r="AD72" i="7"/>
  <c r="AM172" i="7" s="1"/>
  <c r="AC72" i="7"/>
  <c r="AM196" i="7" s="1"/>
  <c r="AB72" i="7"/>
  <c r="AM220" i="7" s="1"/>
  <c r="AA72" i="7"/>
  <c r="AM244" i="7" s="1"/>
  <c r="Z72" i="7"/>
  <c r="AM268" i="7" s="1"/>
  <c r="Y72" i="7"/>
  <c r="AM292" i="7" s="1"/>
  <c r="X72" i="7"/>
  <c r="AM316" i="7" s="1"/>
  <c r="W72" i="7"/>
  <c r="V72" i="7"/>
  <c r="U72" i="7"/>
  <c r="T72" i="7"/>
  <c r="S72" i="7"/>
  <c r="R72" i="7"/>
  <c r="Q72" i="7"/>
  <c r="P72" i="7"/>
  <c r="O72" i="7"/>
  <c r="N72" i="7"/>
  <c r="M72" i="7"/>
  <c r="L72" i="7"/>
  <c r="K72" i="7"/>
  <c r="J72" i="7"/>
  <c r="AN121" i="7"/>
  <c r="AE71" i="7"/>
  <c r="AN146" i="7" s="1"/>
  <c r="AD71" i="7"/>
  <c r="AN170" i="7" s="1"/>
  <c r="AC71" i="7"/>
  <c r="AN194" i="7" s="1"/>
  <c r="AB71" i="7"/>
  <c r="AN218" i="7" s="1"/>
  <c r="AA71" i="7"/>
  <c r="AN242" i="7" s="1"/>
  <c r="Z71" i="7"/>
  <c r="AN266" i="7" s="1"/>
  <c r="Y71" i="7"/>
  <c r="AN290" i="7" s="1"/>
  <c r="X71" i="7"/>
  <c r="AN314" i="7" s="1"/>
  <c r="W71" i="7"/>
  <c r="V71" i="7"/>
  <c r="U71" i="7"/>
  <c r="T71" i="7"/>
  <c r="S71" i="7"/>
  <c r="R71" i="7"/>
  <c r="Q71" i="7"/>
  <c r="P71" i="7"/>
  <c r="O71" i="7"/>
  <c r="N71" i="7"/>
  <c r="M71" i="7"/>
  <c r="L71" i="7"/>
  <c r="K71" i="7"/>
  <c r="J71" i="7"/>
  <c r="I71" i="7"/>
  <c r="AF67" i="7"/>
  <c r="AE67" i="7"/>
  <c r="AD67" i="7"/>
  <c r="AC67" i="7"/>
  <c r="AB67" i="7"/>
  <c r="AA67" i="7"/>
  <c r="Z67" i="7"/>
  <c r="Y67" i="7"/>
  <c r="X67" i="7"/>
  <c r="W67" i="7"/>
  <c r="V67" i="7"/>
  <c r="U67" i="7"/>
  <c r="T67" i="7"/>
  <c r="S67" i="7"/>
  <c r="R67" i="7"/>
  <c r="Q67" i="7"/>
  <c r="P67" i="7"/>
  <c r="O67" i="7"/>
  <c r="N67" i="7"/>
  <c r="M67" i="7"/>
  <c r="L67" i="7"/>
  <c r="K67" i="7"/>
  <c r="J67" i="7"/>
  <c r="I67" i="7"/>
  <c r="AF65" i="7"/>
  <c r="AF66" i="7" s="1"/>
  <c r="AE65" i="7"/>
  <c r="AE66" i="7" s="1"/>
  <c r="AD65" i="7"/>
  <c r="AD66" i="7" s="1"/>
  <c r="AC65" i="7"/>
  <c r="AC66" i="7" s="1"/>
  <c r="AB65" i="7"/>
  <c r="AB66" i="7" s="1"/>
  <c r="AA65" i="7"/>
  <c r="AA66" i="7" s="1"/>
  <c r="Z65" i="7"/>
  <c r="Z66" i="7" s="1"/>
  <c r="Y65" i="7"/>
  <c r="Y66" i="7" s="1"/>
  <c r="X65" i="7"/>
  <c r="X66" i="7" s="1"/>
  <c r="W65" i="7"/>
  <c r="W66" i="7" s="1"/>
  <c r="V65" i="7"/>
  <c r="V66" i="7" s="1"/>
  <c r="U65" i="7"/>
  <c r="U66" i="7" s="1"/>
  <c r="T65" i="7"/>
  <c r="T66" i="7" s="1"/>
  <c r="S65" i="7"/>
  <c r="S66" i="7" s="1"/>
  <c r="R65" i="7"/>
  <c r="R66" i="7" s="1"/>
  <c r="Q65" i="7"/>
  <c r="Q66" i="7" s="1"/>
  <c r="P65" i="7"/>
  <c r="P66" i="7" s="1"/>
  <c r="O65" i="7"/>
  <c r="O66" i="7" s="1"/>
  <c r="N65" i="7"/>
  <c r="N66" i="7" s="1"/>
  <c r="M65" i="7"/>
  <c r="M66" i="7" s="1"/>
  <c r="L65" i="7"/>
  <c r="L66" i="7" s="1"/>
  <c r="K65" i="7"/>
  <c r="K66" i="7" s="1"/>
  <c r="J65" i="7"/>
  <c r="J66" i="7" s="1"/>
  <c r="I65" i="7"/>
  <c r="I66" i="7" s="1"/>
  <c r="AF63" i="7"/>
  <c r="AE63" i="7"/>
  <c r="AE64" i="7" s="1"/>
  <c r="AD63" i="7"/>
  <c r="AD64" i="7" s="1"/>
  <c r="AC63" i="7"/>
  <c r="AC64" i="7" s="1"/>
  <c r="AB63" i="7"/>
  <c r="AB64" i="7" s="1"/>
  <c r="AA63" i="7"/>
  <c r="AA64" i="7" s="1"/>
  <c r="Z63" i="7"/>
  <c r="Z64" i="7" s="1"/>
  <c r="Y63" i="7"/>
  <c r="Y64" i="7" s="1"/>
  <c r="X63" i="7"/>
  <c r="X64" i="7" s="1"/>
  <c r="W63" i="7"/>
  <c r="W64" i="7" s="1"/>
  <c r="V63" i="7"/>
  <c r="V64" i="7" s="1"/>
  <c r="U63" i="7"/>
  <c r="U64" i="7" s="1"/>
  <c r="T63" i="7"/>
  <c r="T64" i="7" s="1"/>
  <c r="S63" i="7"/>
  <c r="S64" i="7" s="1"/>
  <c r="R63" i="7"/>
  <c r="R64" i="7" s="1"/>
  <c r="Q63" i="7"/>
  <c r="Q64" i="7" s="1"/>
  <c r="P63" i="7"/>
  <c r="P64" i="7" s="1"/>
  <c r="O63" i="7"/>
  <c r="O64" i="7" s="1"/>
  <c r="N63" i="7"/>
  <c r="N64" i="7" s="1"/>
  <c r="M63" i="7"/>
  <c r="M64" i="7" s="1"/>
  <c r="L63" i="7"/>
  <c r="L64" i="7" s="1"/>
  <c r="K63" i="7"/>
  <c r="K64" i="7" s="1"/>
  <c r="J63" i="7"/>
  <c r="J64" i="7" s="1"/>
  <c r="I63" i="7"/>
  <c r="I64" i="7" s="1"/>
  <c r="AF60" i="7"/>
  <c r="AE60" i="7"/>
  <c r="AD60" i="7"/>
  <c r="AC60" i="7"/>
  <c r="AB60" i="7"/>
  <c r="AA60" i="7"/>
  <c r="Z60" i="7"/>
  <c r="Y60" i="7"/>
  <c r="X60" i="7"/>
  <c r="W60" i="7"/>
  <c r="V60" i="7"/>
  <c r="U60" i="7"/>
  <c r="T60" i="7"/>
  <c r="S60" i="7"/>
  <c r="R60" i="7"/>
  <c r="Q60" i="7"/>
  <c r="P60" i="7"/>
  <c r="O60" i="7"/>
  <c r="N60" i="7"/>
  <c r="M60" i="7"/>
  <c r="L60" i="7"/>
  <c r="K60" i="7"/>
  <c r="J60" i="7"/>
  <c r="I60" i="7"/>
  <c r="AO123" i="7"/>
  <c r="AE59" i="7"/>
  <c r="AE90" i="7" s="1"/>
  <c r="AD59" i="7"/>
  <c r="AO172" i="7" s="1"/>
  <c r="AC59" i="7"/>
  <c r="AC90" i="7" s="1"/>
  <c r="AB59" i="7"/>
  <c r="AB90" i="7" s="1"/>
  <c r="AA59" i="7"/>
  <c r="AA90" i="7" s="1"/>
  <c r="Z59" i="7"/>
  <c r="Z90" i="7" s="1"/>
  <c r="Y59" i="7"/>
  <c r="Y90" i="7" s="1"/>
  <c r="X59" i="7"/>
  <c r="AO316" i="7" s="1"/>
  <c r="W59" i="7"/>
  <c r="W90" i="7" s="1"/>
  <c r="V59" i="7"/>
  <c r="V90" i="7" s="1"/>
  <c r="U59" i="7"/>
  <c r="U90" i="7" s="1"/>
  <c r="T59" i="7"/>
  <c r="T90" i="7" s="1"/>
  <c r="S59" i="7"/>
  <c r="S90" i="7" s="1"/>
  <c r="R59" i="7"/>
  <c r="R90" i="7" s="1"/>
  <c r="Q59" i="7"/>
  <c r="Q90" i="7" s="1"/>
  <c r="P59" i="7"/>
  <c r="P90" i="7" s="1"/>
  <c r="O59" i="7"/>
  <c r="O90" i="7" s="1"/>
  <c r="N59" i="7"/>
  <c r="N90" i="7" s="1"/>
  <c r="M59" i="7"/>
  <c r="M90" i="7" s="1"/>
  <c r="L59" i="7"/>
  <c r="L90" i="7" s="1"/>
  <c r="K59" i="7"/>
  <c r="K90" i="7" s="1"/>
  <c r="J59" i="7"/>
  <c r="J90" i="7" s="1"/>
  <c r="I59" i="7"/>
  <c r="I90" i="7" s="1"/>
  <c r="AF58" i="7"/>
  <c r="AE58" i="7"/>
  <c r="AD58" i="7"/>
  <c r="AC58" i="7"/>
  <c r="AB58" i="7"/>
  <c r="AA58" i="7"/>
  <c r="Z58" i="7"/>
  <c r="Y58" i="7"/>
  <c r="X58" i="7"/>
  <c r="W58" i="7"/>
  <c r="V58" i="7"/>
  <c r="U58" i="7"/>
  <c r="T58" i="7"/>
  <c r="S58" i="7"/>
  <c r="R58" i="7"/>
  <c r="Q58" i="7"/>
  <c r="P58" i="7"/>
  <c r="O58" i="7"/>
  <c r="M58" i="7"/>
  <c r="L58" i="7"/>
  <c r="K58" i="7"/>
  <c r="J58" i="7"/>
  <c r="I58" i="7"/>
  <c r="AF57" i="7"/>
  <c r="AE57" i="7"/>
  <c r="AC57" i="7"/>
  <c r="AB57" i="7"/>
  <c r="AA57" i="7"/>
  <c r="Z57" i="7"/>
  <c r="Y57" i="7"/>
  <c r="X57" i="7"/>
  <c r="W57" i="7"/>
  <c r="V57" i="7"/>
  <c r="U57" i="7"/>
  <c r="T57" i="7"/>
  <c r="S57" i="7"/>
  <c r="R57" i="7"/>
  <c r="Q57" i="7"/>
  <c r="P57" i="7"/>
  <c r="O57" i="7"/>
  <c r="M57" i="7"/>
  <c r="L57" i="7"/>
  <c r="K57" i="7"/>
  <c r="J57" i="7"/>
  <c r="I57" i="7"/>
  <c r="AF56" i="7"/>
  <c r="AE56" i="7"/>
  <c r="AD56" i="7"/>
  <c r="AC56" i="7"/>
  <c r="AB56" i="7"/>
  <c r="AA56" i="7"/>
  <c r="Z56" i="7"/>
  <c r="Y56" i="7"/>
  <c r="X56" i="7"/>
  <c r="W56" i="7"/>
  <c r="V56" i="7"/>
  <c r="U56" i="7"/>
  <c r="T56" i="7"/>
  <c r="S56" i="7"/>
  <c r="R56" i="7"/>
  <c r="Q56" i="7"/>
  <c r="P56" i="7"/>
  <c r="O56" i="7"/>
  <c r="N56" i="7"/>
  <c r="M56" i="7"/>
  <c r="L56" i="7"/>
  <c r="K56" i="7"/>
  <c r="J56" i="7"/>
  <c r="I56" i="7"/>
  <c r="AF55" i="7"/>
  <c r="AE55" i="7"/>
  <c r="AD55" i="7"/>
  <c r="AC55" i="7"/>
  <c r="AB55" i="7"/>
  <c r="AA55" i="7"/>
  <c r="Z55" i="7"/>
  <c r="Y55" i="7"/>
  <c r="X55" i="7"/>
  <c r="W55" i="7"/>
  <c r="V55" i="7"/>
  <c r="U55" i="7"/>
  <c r="T55" i="7"/>
  <c r="S55" i="7"/>
  <c r="R55" i="7"/>
  <c r="Q55" i="7"/>
  <c r="P55" i="7"/>
  <c r="O55" i="7"/>
  <c r="N55" i="7"/>
  <c r="M55" i="7"/>
  <c r="L55" i="7"/>
  <c r="K55" i="7"/>
  <c r="J55" i="7"/>
  <c r="I55" i="7"/>
  <c r="AF54" i="7"/>
  <c r="AE54" i="7"/>
  <c r="AD54" i="7"/>
  <c r="AC54" i="7"/>
  <c r="AB54" i="7"/>
  <c r="AA54" i="7"/>
  <c r="Z54" i="7"/>
  <c r="Y54" i="7"/>
  <c r="X54" i="7"/>
  <c r="W54" i="7"/>
  <c r="V54" i="7"/>
  <c r="U54" i="7"/>
  <c r="T54" i="7"/>
  <c r="S54" i="7"/>
  <c r="R54" i="7"/>
  <c r="Q54" i="7"/>
  <c r="P54" i="7"/>
  <c r="O54" i="7"/>
  <c r="N54" i="7"/>
  <c r="M54" i="7"/>
  <c r="L54" i="7"/>
  <c r="K54" i="7"/>
  <c r="J54" i="7"/>
  <c r="I54" i="7"/>
  <c r="AF53" i="7"/>
  <c r="AE53" i="7"/>
  <c r="AD53" i="7"/>
  <c r="AC53" i="7"/>
  <c r="AB53" i="7"/>
  <c r="AA53" i="7"/>
  <c r="Z53" i="7"/>
  <c r="Y53" i="7"/>
  <c r="X53" i="7"/>
  <c r="W53" i="7"/>
  <c r="V53" i="7"/>
  <c r="U53" i="7"/>
  <c r="T53" i="7"/>
  <c r="S53" i="7"/>
  <c r="R53" i="7"/>
  <c r="Q53" i="7"/>
  <c r="P53" i="7"/>
  <c r="O53" i="7"/>
  <c r="N53" i="7"/>
  <c r="M53" i="7"/>
  <c r="L53" i="7"/>
  <c r="K53" i="7"/>
  <c r="J53" i="7"/>
  <c r="AE52" i="7"/>
  <c r="AD52" i="7"/>
  <c r="AC52" i="7"/>
  <c r="AB52" i="7"/>
  <c r="AA52" i="7"/>
  <c r="Z52" i="7"/>
  <c r="Y52" i="7"/>
  <c r="X52" i="7"/>
  <c r="W52" i="7"/>
  <c r="V52" i="7"/>
  <c r="U52" i="7"/>
  <c r="T52" i="7"/>
  <c r="S52" i="7"/>
  <c r="R52" i="7"/>
  <c r="Q52" i="7"/>
  <c r="P52" i="7"/>
  <c r="O52" i="7"/>
  <c r="N52" i="7"/>
  <c r="M52" i="7"/>
  <c r="L52" i="7"/>
  <c r="K52" i="7"/>
  <c r="J52" i="7"/>
  <c r="I85" i="7" l="1"/>
  <c r="T85" i="7"/>
  <c r="W85" i="7"/>
  <c r="P99" i="7"/>
  <c r="M99" i="7"/>
  <c r="AD99" i="7"/>
  <c r="I99" i="7"/>
  <c r="AA99" i="7"/>
  <c r="L99" i="7"/>
  <c r="AB99" i="7"/>
  <c r="Q99" i="7"/>
  <c r="Y85" i="7"/>
  <c r="AL304" i="7" s="1"/>
  <c r="Z85" i="7"/>
  <c r="AL280" i="7" s="1"/>
  <c r="K85" i="7"/>
  <c r="AC85" i="7"/>
  <c r="AL208" i="7" s="1"/>
  <c r="N85" i="7"/>
  <c r="R99" i="7"/>
  <c r="S99" i="7"/>
  <c r="T99" i="7"/>
  <c r="AB85" i="7"/>
  <c r="AL232" i="7" s="1"/>
  <c r="U99" i="7"/>
  <c r="AE85" i="7"/>
  <c r="AL160" i="7" s="1"/>
  <c r="X99" i="7"/>
  <c r="R85" i="7"/>
  <c r="S85" i="7"/>
  <c r="Q85" i="7"/>
  <c r="P85" i="7"/>
  <c r="AD85" i="7"/>
  <c r="AL184" i="7" s="1"/>
  <c r="Y99" i="7"/>
  <c r="AC99" i="7"/>
  <c r="BK154" i="7"/>
  <c r="J99" i="7"/>
  <c r="V99" i="7"/>
  <c r="K99" i="7"/>
  <c r="M85" i="7"/>
  <c r="O85" i="7"/>
  <c r="U85" i="7"/>
  <c r="AO244" i="7"/>
  <c r="AO178" i="7"/>
  <c r="BP150" i="7"/>
  <c r="O99" i="7"/>
  <c r="AQ202" i="7"/>
  <c r="W99" i="7"/>
  <c r="Z99" i="7"/>
  <c r="BC151" i="7"/>
  <c r="AO202" i="7"/>
  <c r="J85" i="7"/>
  <c r="V85" i="7"/>
  <c r="AK205" i="7"/>
  <c r="AO268" i="7"/>
  <c r="AO298" i="7"/>
  <c r="BK151" i="7"/>
  <c r="AO220" i="7"/>
  <c r="BP153" i="7"/>
  <c r="AO292" i="7"/>
  <c r="AQ298" i="7"/>
  <c r="AK301" i="7"/>
  <c r="AQ322" i="7"/>
  <c r="AQ226" i="7"/>
  <c r="AO196" i="7"/>
  <c r="AO274" i="7"/>
  <c r="N99" i="7"/>
  <c r="AK229" i="7"/>
  <c r="L85" i="7"/>
  <c r="X85" i="7"/>
  <c r="AL328" i="7" s="1"/>
  <c r="AQ274" i="7"/>
  <c r="AF83" i="7"/>
  <c r="X83" i="7"/>
  <c r="AK181" i="7"/>
  <c r="AK277" i="7"/>
  <c r="AF85" i="7"/>
  <c r="AL135" i="7" s="1"/>
  <c r="X90" i="7"/>
  <c r="AQ178" i="7"/>
  <c r="AO250" i="7"/>
  <c r="AO154" i="7"/>
  <c r="AO148" i="7"/>
  <c r="AE99" i="7"/>
  <c r="AA85" i="7"/>
  <c r="AL256" i="7" s="1"/>
  <c r="AQ250" i="7"/>
  <c r="AB83" i="7"/>
  <c r="AK157" i="7"/>
  <c r="AF99" i="7"/>
  <c r="AD90"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tc={4001EA52-C7EE-4CCD-9166-06EF1BA9AC94}</author>
    <author>tc={590A461E-1D51-4CFC-8486-0D4458F00F19}</author>
    <author>tc={E84D56B3-AD1E-42DE-8445-9569039046C6}</author>
    <author>tc={D6A72FF4-4280-40D6-898D-3473B6EF3014}</author>
    <author>tc={409DCB9B-99B9-4BD4-83FA-F7B2BC20416A}</author>
    <author>tc={7308E49E-C68E-4ED6-AE85-E64906186671}</author>
    <author>tc={7DF2493D-0956-4D09-BF06-2D863B5DFB99}</author>
    <author>tc={49DAC8A8-2413-42BD-81E6-C59AEB2CB377}</author>
  </authors>
  <commentList>
    <comment ref="A41" authorId="0" shapeId="0" xr:uid="{4001EA52-C7EE-4CCD-9166-06EF1BA9AC94}">
      <text>
        <t xml:space="preserve">[Threaded comment]
Your version of Excel allows you to read this threaded comment; however, any edits to it will get removed if the file is opened in a newer version of Excel. Learn more: https://go.microsoft.com/fwlink/?linkid=870924
Comment:
    Capital Asset Pricing Model (CAPM):
The Capital Asset Pricing Model (CAPM) is a model that describes the relationship between systematic risk and expected return for assets, particularly stocks. The CAPM formula is often used to calculate the expected return on equity.
Mathematically, CAPM is expressed as:  ⁅  ⁆⁅ ⁆⁅ ⁆⁅ ⁆⁅=⁆⁅ ⁆⁅ ⁆⁅ ⁆⁅ ⁆⁅+⁆⁅  ⁆⁅ ⁆⁅ ⁆⁅×⁆⁅ ⁆⁅  ⁆⁅ ⁆⁅ ⁆⁅ ⁆⁅−⁆⁅ ⁆⁅ ⁆⁅ ⁆⁅ ⁆⁅ ⁆E(Ri​)=Rf​+βi​×(E(Rm​)−Rf​)
Where:
 ⁅ ⁆⁅ ⁆⁅ ⁆⁅ ⁆⁅ ⁆E(Ri​) = Expected return on asset  i
⁅ ⁆⁅ ⁆⁅ ⁆⁅ ⁆Rf​ = Risk-free rate
⁅  ⁆⁅ ⁆⁅ ⁆βi​ = Beta of the asset
 ⁅  ⁆⁅ ⁆⁅ ⁆⁅ ⁆E(Rm​) = Expected return on the market
Cost of Equity:
The cost of equity represents the return a company requires to attract investment in its equity shares. It is often calculated using the Capital Asset Pricing Model (CAPM) or other methods such as the Dividend Discount Model (DDM).
The cost of equity is a key component in determining a company's Weighted Average Cost of Capital (WACC).
</t>
      </text>
    </comment>
    <comment ref="A43" authorId="1" shapeId="0" xr:uid="{590A461E-1D51-4CFC-8486-0D4458F00F19}">
      <text>
        <t xml:space="preserve">[Threaded comment]
Your version of Excel allows you to read this threaded comment; however, any edits to it will get removed if the file is opened in a newer version of Excel. Learn more: https://go.microsoft.com/fwlink/?linkid=870924
Comment:
    Weighted Average Cost of Capital (WACC):
The Weighted Average Cost of Capital (WACC) is the average rate of return a company expects to compensate all its different investors (both debt and equity) for investing in its assets.
Mathematically, WACC is expressed as:     =⁅ / ⁆⁅ ⁆⁅×⁆⁅ ⁆⁅ ⁆⁅ ⁆⁅ ⁆⁅+⁆⁅ / ⁆⁅ ⁆⁅×⁆⁅ ⁆⁅ ⁆⁅ ⁆⁅ ⁆⁅×⁆⁅1−⁆⁅  ⁆⁅ ⁆⁅ ⁆⁅ ⁆WACC=(E/V)×re​+(D/V)×rd​×(1−Tc​)
Where:
 E = Market value of the company's equity
 D = Market value of the company's debt
 = + V=E+D = Total market value of the company's capital structure
⁅ ⁆⁅ ⁆⁅ ⁆⁅ ⁆re​ = Cost of equity
⁅  ⁆⁅ ⁆⁅ ⁆rd​ = Cost of debt
⁅  ⁆⁅ ⁆⁅ ⁆Tc​ = Corporate tax rate
Cost of Capital:
The cost of capital refers to the cost of obtaining capital (both debt and equity) for a company to fund its operations and investments. It is typically expressed as a percentage and represents the minimum return that investors expect to receive for providing capital to the company.
</t>
      </text>
    </comment>
    <comment ref="A52" authorId="2" shapeId="0" xr:uid="{E84D56B3-AD1E-42DE-8445-9569039046C6}">
      <text>
        <t xml:space="preserve">[Threaded comment]
Your version of Excel allows you to read this threaded comment; however, any edits to it will get removed if the file is opened in a newer version of Excel. Learn more: https://go.microsoft.com/fwlink/?linkid=870924
Comment:
    The current ratio is a liquidity ratio that measures a company's ability to cover its short-term obligations with its current assets.  If current ratio is 1.5 then RDUS has $1.5 in current assets for every $1 in current liabilities. 
a current ratio of 2 or higher is considered good, and anything lower than 2 is a cause for concern. </t>
      </text>
    </comment>
    <comment ref="A53" authorId="3" shapeId="0" xr:uid="{D6A72FF4-4280-40D6-898D-3473B6EF3014}">
      <text>
        <t xml:space="preserve">[Threaded comment]
Your version of Excel allows you to read this threaded comment; however, any edits to it will get removed if the file is opened in a newer version of Excel. Learn more: https://go.microsoft.com/fwlink/?linkid=870924
Comment:
    A quick ratio above one is excellent because it shows an even match between your assets and liabilities. Anything less than one shows that your firm may struggle to meet its financial obligations. </t>
      </text>
    </comment>
    <comment ref="A54" authorId="4" shapeId="0" xr:uid="{409DCB9B-99B9-4BD4-83FA-F7B2BC20416A}">
      <text>
        <t xml:space="preserve">[Threaded comment]
Your version of Excel allows you to read this threaded comment; however, any edits to it will get removed if the file is opened in a newer version of Excel. Learn more: https://go.microsoft.com/fwlink/?linkid=870924
Comment:
     A cash ratio of 0.2 would mean that for every dollar the company owes creditors in the next 12 months it has 0.2 in cash. </t>
      </text>
    </comment>
    <comment ref="A57" authorId="5" shapeId="0" xr:uid="{7308E49E-C68E-4ED6-AE85-E64906186671}">
      <text>
        <t xml:space="preserve">[Threaded comment]
Your version of Excel allows you to read this threaded comment; however, any edits to it will get removed if the file is opened in a newer version of Excel. Learn more: https://go.microsoft.com/fwlink/?linkid=870924
Comment:
    A debt ratio of greater than 1.0 or 100% means a company has more debt than assets  </t>
      </text>
    </comment>
    <comment ref="A59" authorId="6" shapeId="0" xr:uid="{7DF2493D-0956-4D09-BF06-2D863B5DFB99}">
      <text>
        <t xml:space="preserve">[Threaded comment]
Your version of Excel allows you to read this threaded comment; however, any edits to it will get removed if the file is opened in a newer version of Excel. Learn more: https://go.microsoft.com/fwlink/?linkid=870924
Comment:
    An equity multiplier is a financial ratio that measures how much of a company's assets are financed through stockholders' equity.
A low equity multiplier indicates a company is using more equity and less debt to finance the purchase of assets.
Companies with a low equity multiplier are generally considered to be less risky investments because they have a lower debt burden.
In some cases, however, a high equity multiplier reflects a company's effective business strategy that allows it to purchase assets at a lower cost.
</t>
      </text>
    </comment>
    <comment ref="A90" authorId="7" shapeId="0" xr:uid="{49DAC8A8-2413-42BD-81E6-C59AEB2CB377}">
      <text>
        <t xml:space="preserve">[Threaded comment]
Your version of Excel allows you to read this threaded comment; however, any edits to it will get removed if the file is opened in a newer version of Excel. Learn more: https://go.microsoft.com/fwlink/?linkid=870924
Comment:
    An equity multiplier is a financial ratio that measures how much of a company's assets are financed through stockholders' equity.
A low equity multiplier indicates a company is using more equity and less debt to finance the purchase of assets.
Companies with a low equity multiplier are generally considered to be less risky investments because they have a lower debt burden.
In some cases, however, a high equity multiplier reflects a company's effective business strategy that allows it to purchase assets at a lower cost.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tc={EA2C775D-E1E0-4E07-AC59-9254867A59A8}</author>
    <author>tc={DB46B55B-6B2A-4BD6-9652-C7C19CBAD015}</author>
    <author>tc={02B9AC4B-C405-443A-A6CB-0534ED8A9758}</author>
    <author>tc={6F283951-7268-474E-8C05-A55DF7BF90DE}</author>
    <author>tc={014CA0A8-9860-4812-A83D-9D5601041D01}</author>
    <author>tc={067B78C7-E847-467D-BAAB-978FD6666C8C}</author>
    <author>tc={E88A9CCC-05BD-408F-8B78-6E5EBFC32243}</author>
    <author>tc={E8218D56-17DD-4FC3-BFBB-E8BE4EC9CF9F}</author>
    <author>tc={19337675-9B01-4A59-87C5-C3EF7D9CB5F9}</author>
    <author>tc={AE0FE23C-80A9-40F6-BF64-1E2EC9D27CC2}</author>
    <author>tc={E6A1F6CB-D237-4392-B6A8-2D41585AB15E}</author>
    <author>tc={23E4DA32-B41D-4987-8F8A-E527BF6545F5}</author>
    <author>tc={D0AE9D8A-5E25-4BE0-AA51-2D4B73F3DF81}</author>
    <author>tc={B100A448-D35C-4B10-80B6-A5FC687D81B2}</author>
    <author>tc={A160C247-16AF-4F6D-A314-D9FB68C6378E}</author>
    <author>tc={FFB9E92B-5B54-4F84-B990-E9F83C169599}</author>
    <author>tc={93C024A7-0039-4D7C-9BD3-2B66E9F2368A}</author>
    <author>tc={6464FB27-204A-4FCE-AF0D-27CDC69C7F09}</author>
    <author>tc={28D877A7-F15B-41BC-8F9B-F2DA48332B04}</author>
  </authors>
  <commentList>
    <comment ref="AK31" authorId="0" shapeId="0" xr:uid="{EA2C775D-E1E0-4E07-AC59-9254867A59A8}">
      <text>
        <t xml:space="preserve">[Threaded comment]
Your version of Excel allows you to read this threaded comment; however, any edits to it will get removed if the file is opened in a newer version of Excel. Learn more: https://go.microsoft.com/fwlink/?linkid=870924
Comment:
    Imporve by
- Lowering expenses
- increases sales, but it depending on operating efficiency it might not help. 
- increase sales exponentially
</t>
      </text>
    </comment>
    <comment ref="AL31" authorId="1" shapeId="0" xr:uid="{DB46B55B-6B2A-4BD6-9652-C7C19CBAD015}">
      <text>
        <t>[Threaded comment]
Your version of Excel allows you to read this threaded comment; however, any edits to it will get removed if the file is opened in a newer version of Excel. Learn more: https://go.microsoft.com/fwlink/?linkid=870924
Comment:
    Improve by 
- lowering debt
- lowering taxes or get more tax credits</t>
      </text>
    </comment>
    <comment ref="AN32" authorId="2" shapeId="0" xr:uid="{02B9AC4B-C405-443A-A6CB-0534ED8A9758}">
      <text>
        <t>[Threaded comment]
Your version of Excel allows you to read this threaded comment; however, any edits to it will get removed if the file is opened in a newer version of Excel. Learn more: https://go.microsoft.com/fwlink/?linkid=870924
Comment:
    If sales increases by 20% then total cost will go up by 20% (sales -total cost =net income). This assumes all variables will grow by 20% so assets, debt, and equity with all go up by 20%
Reply:
    Pg 55 or 102 in the book
A simple financial planning model</t>
      </text>
    </comment>
    <comment ref="AR33" authorId="3" shapeId="0" xr:uid="{6F283951-7268-474E-8C05-A55DF7BF90DE}">
      <text>
        <t>[Threaded comment]
Your version of Excel allows you to read this threaded comment; however, any edits to it will get removed if the file is opened in a newer version of Excel. Learn more: https://go.microsoft.com/fwlink/?linkid=870924
Comment:
    PPE + t current assets  + other assets = total assets</t>
      </text>
    </comment>
    <comment ref="AP38" authorId="4" shapeId="0" xr:uid="{014CA0A8-9860-4812-A83D-9D5601041D01}">
      <text>
        <t xml:space="preserve">[Threaded comment]
Your version of Excel allows you to read this threaded comment; however, any edits to it will get removed if the file is opened in a newer version of Excel. Learn more: https://go.microsoft.com/fwlink/?linkid=870924
Comment:
    - Operating lease right of usage
- invest In joint ventures
- goodwill
- intagible 
-deferred income taxes
</t>
      </text>
    </comment>
    <comment ref="AR38" authorId="5" shapeId="0" xr:uid="{067B78C7-E847-467D-BAAB-978FD6666C8C}">
      <text>
        <t>[Threaded comment]
Your version of Excel allows you to read this threaded comment; however, any edits to it will get removed if the file is opened in a newer version of Excel. Learn more: https://go.microsoft.com/fwlink/?linkid=870924
Comment:
    Sources of cash:   
Increase in accounts payable
Increase in common stock
Increase in retained earnings
Total sources
Uses of cash:
Increase in accounts receivable 
Increase in inventory
Decrease in notes payable
Decrease in long-term debt
Net fixed asset acquisitions
Total uses
Net addition to cash</t>
      </text>
    </comment>
    <comment ref="A41" authorId="6" shapeId="0" xr:uid="{E88A9CCC-05BD-408F-8B78-6E5EBFC32243}">
      <text>
        <t xml:space="preserve">[Threaded comment]
Your version of Excel allows you to read this threaded comment; however, any edits to it will get removed if the file is opened in a newer version of Excel. Learn more: https://go.microsoft.com/fwlink/?linkid=870924
Comment:
    Capital Asset Pricing Model (CAPM):
The Capital Asset Pricing Model (CAPM) is a model that describes the relationship between systematic risk and expected return for assets, particularly stocks. The CAPM formula is often used to calculate the expected return on equity.
Mathematically, CAPM is expressed as:  ⁅  ⁆⁅ ⁆⁅ ⁆⁅ ⁆⁅=⁆⁅ ⁆⁅ ⁆⁅ ⁆⁅ ⁆⁅+⁆⁅  ⁆⁅ ⁆⁅ ⁆⁅×⁆⁅ ⁆⁅  ⁆⁅ ⁆⁅ ⁆⁅ ⁆⁅−⁆⁅ ⁆⁅ ⁆⁅ ⁆⁅ ⁆⁅ ⁆E(Ri​)=Rf​+βi​×(E(Rm​)−Rf​)
Where:
 ⁅ ⁆⁅ ⁆⁅ ⁆⁅ ⁆⁅ ⁆E(Ri​) = Expected return on asset  i
⁅ ⁆⁅ ⁆⁅ ⁆⁅ ⁆Rf​ = Risk-free rate
⁅  ⁆⁅ ⁆⁅ ⁆βi​ = Beta of the asset
 ⁅  ⁆⁅ ⁆⁅ ⁆⁅ ⁆E(Rm​) = Expected return on the market
Cost of Equity:
The cost of equity represents the return a company requires to attract investment in its equity shares. It is often calculated using the Capital Asset Pricing Model (CAPM) or other methods such as the Dividend Discount Model (DDM).
The cost of equity is a key component in determining a company's Weighted Average Cost of Capital (WACC).
</t>
      </text>
    </comment>
    <comment ref="A43" authorId="7" shapeId="0" xr:uid="{E8218D56-17DD-4FC3-BFBB-E8BE4EC9CF9F}">
      <text>
        <t xml:space="preserve">[Threaded comment]
Your version of Excel allows you to read this threaded comment; however, any edits to it will get removed if the file is opened in a newer version of Excel. Learn more: https://go.microsoft.com/fwlink/?linkid=870924
Comment:
    Weighted Average Cost of Capital (WACC):
The Weighted Average Cost of Capital (WACC) is the average rate of return a company expects to compensate all its different investors (both debt and equity) for investing in its assets.
Mathematically, WACC is expressed as:     =⁅ / ⁆⁅ ⁆⁅×⁆⁅ ⁆⁅ ⁆⁅ ⁆⁅ ⁆⁅+⁆⁅ / ⁆⁅ ⁆⁅×⁆⁅ ⁆⁅ ⁆⁅ ⁆⁅ ⁆⁅×⁆⁅1−⁆⁅  ⁆⁅ ⁆⁅ ⁆⁅ ⁆WACC=(E/V)×re​+(D/V)×rd​×(1−Tc​)
Where:
 E = Market value of the company's equity
 D = Market value of the company's debt
 = + V=E+D = Total market value of the company's capital structure
⁅ ⁆⁅ ⁆⁅ ⁆⁅ ⁆re​ = Cost of equity
⁅  ⁆⁅ ⁆⁅ ⁆rd​ = Cost of debt
⁅  ⁆⁅ ⁆⁅ ⁆Tc​ = Corporate tax rate
Cost of Capital:
The cost of capital refers to the cost of obtaining capital (both debt and equity) for a company to fund its operations and investments. It is typically expressed as a percentage and represents the minimum return that investors expect to receive for providing capital to the company.
</t>
      </text>
    </comment>
    <comment ref="AK44" authorId="8" shapeId="0" xr:uid="{19337675-9B01-4A59-87C5-C3EF7D9CB5F9}">
      <text>
        <t>[Threaded comment]
Your version of Excel allows you to read this threaded comment; however, any edits to it will get removed if the file is opened in a newer version of Excel. Learn more: https://go.microsoft.com/fwlink/?linkid=870924
Comment:
    This is the vale that is reported which fills the gap so sales - COGS - SG&amp;A - this value equals the reported EBIT. Note other value is negative so it work as a credit, but still done minus on the calculation</t>
      </text>
    </comment>
    <comment ref="AO46" authorId="9" shapeId="0" xr:uid="{AE0FE23C-80A9-40F6-BF64-1E2EC9D27CC2}">
      <text>
        <t xml:space="preserve">[Threaded comment]
Your version of Excel allows you to read this threaded comment; however, any edits to it will get removed if the file is opened in a newer version of Excel. Learn more: https://go.microsoft.com/fwlink/?linkid=870924
Comment:
    Increases
- increase in common stock
- increase retained earnings
And vice versa for both
</t>
      </text>
    </comment>
    <comment ref="AP46" authorId="10" shapeId="0" xr:uid="{E6A1F6CB-D237-4392-B6A8-2D41585AB15E}">
      <text>
        <t xml:space="preserve">[Threaded comment]
Your version of Excel allows you to read this threaded comment; however, any edits to it will get removed if the file is opened in a newer version of Excel. Learn more: https://go.microsoft.com/fwlink/?linkid=870924
Comment:
    Increases 
- increase in ACC payable
- increase in notes payable
And vice versa for both
</t>
      </text>
    </comment>
    <comment ref="A52" authorId="11" shapeId="0" xr:uid="{23E4DA32-B41D-4987-8F8A-E527BF6545F5}">
      <text>
        <t xml:space="preserve">[Threaded comment]
Your version of Excel allows you to read this threaded comment; however, any edits to it will get removed if the file is opened in a newer version of Excel. Learn more: https://go.microsoft.com/fwlink/?linkid=870924
Comment:
    The current ratio is a liquidity ratio that measures a company's ability to cover its short-term obligations with its current assets.  If current ratio is 1.5 then RDUS has $1.5 in current assets for every $1 in current liabilities. 
a current ratio of 2 or higher is considered good, and anything lower than 2 is a cause for concern. </t>
      </text>
    </comment>
    <comment ref="A53" authorId="12" shapeId="0" xr:uid="{D0AE9D8A-5E25-4BE0-AA51-2D4B73F3DF81}">
      <text>
        <t xml:space="preserve">[Threaded comment]
Your version of Excel allows you to read this threaded comment; however, any edits to it will get removed if the file is opened in a newer version of Excel. Learn more: https://go.microsoft.com/fwlink/?linkid=870924
Comment:
    A quick ratio above one is excellent because it shows an even match between your assets and liabilities. Anything less than one shows that your firm may struggle to meet its financial obligations. </t>
      </text>
    </comment>
    <comment ref="AO53" authorId="13" shapeId="0" xr:uid="{B100A448-D35C-4B10-80B6-A5FC687D81B2}">
      <text>
        <t xml:space="preserve">[Threaded comment]
Your version of Excel allows you to read this threaded comment; however, any edits to it will get removed if the file is opened in a newer version of Excel. Learn more: https://go.microsoft.com/fwlink/?linkid=870924
Comment:
    Includes both a and b
</t>
      </text>
    </comment>
    <comment ref="A54" authorId="14" shapeId="0" xr:uid="{A160C247-16AF-4F6D-A314-D9FB68C6378E}">
      <text>
        <t xml:space="preserve">[Threaded comment]
Your version of Excel allows you to read this threaded comment; however, any edits to it will get removed if the file is opened in a newer version of Excel. Learn more: https://go.microsoft.com/fwlink/?linkid=870924
Comment:
     A cash ratio of 0.2 would mean that for every dollar the company owes creditors in the next 12 months it has 0.2 in cash. </t>
      </text>
    </comment>
    <comment ref="AO55" authorId="15" shapeId="0" xr:uid="{FFB9E92B-5B54-4F84-B990-E9F83C169599}">
      <text>
        <t xml:space="preserve">[Threaded comment]
Your version of Excel allows you to read this threaded comment; however, any edits to it will get removed if the file is opened in a newer version of Excel. Learn more: https://go.microsoft.com/fwlink/?linkid=870924
Comment:
    Additional paid in capital and noncontrollin interest, both positive
</t>
      </text>
    </comment>
    <comment ref="A57" authorId="16" shapeId="0" xr:uid="{93C024A7-0039-4D7C-9BD3-2B66E9F2368A}">
      <text>
        <t xml:space="preserve">[Threaded comment]
Your version of Excel allows you to read this threaded comment; however, any edits to it will get removed if the file is opened in a newer version of Excel. Learn more: https://go.microsoft.com/fwlink/?linkid=870924
Comment:
    A debt ratio of greater than 1.0 or 100% means a company has more debt than assets  </t>
      </text>
    </comment>
    <comment ref="A59" authorId="17" shapeId="0" xr:uid="{6464FB27-204A-4FCE-AF0D-27CDC69C7F09}">
      <text>
        <t xml:space="preserve">[Threaded comment]
Your version of Excel allows you to read this threaded comment; however, any edits to it will get removed if the file is opened in a newer version of Excel. Learn more: https://go.microsoft.com/fwlink/?linkid=870924
Comment:
    An equity multiplier is a financial ratio that measures how much of a company's assets are financed through stockholders' equity.
A low equity multiplier indicates a company is using more equity and less debt to finance the purchase of assets.
Companies with a low equity multiplier are generally considered to be less risky investments because they have a lower debt burden.
In some cases, however, a high equity multiplier reflects a company's effective business strategy that allows it to purchase assets at a lower cost.
</t>
      </text>
    </comment>
    <comment ref="A90" authorId="18" shapeId="0" xr:uid="{28D877A7-F15B-41BC-8F9B-F2DA48332B04}">
      <text>
        <t xml:space="preserve">[Threaded comment]
Your version of Excel allows you to read this threaded comment; however, any edits to it will get removed if the file is opened in a newer version of Excel. Learn more: https://go.microsoft.com/fwlink/?linkid=870924
Comment:
    An equity multiplier is a financial ratio that measures how much of a company's assets are financed through stockholders' equity.
A low equity multiplier indicates a company is using more equity and less debt to finance the purchase of assets.
Companies with a low equity multiplier are generally considered to be less risky investments because they have a lower debt burden.
In some cases, however, a high equity multiplier reflects a company's effective business strategy that allows it to purchase assets at a lower cost.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tc={C61EEC8B-68AA-4FBE-BCCD-06A8D792AF95}</author>
    <author>tc={41485677-64FC-4978-8E4D-CB6327C000E9}</author>
    <author>tc={04A3C2B5-C52D-4E70-B35D-A5760700B4BE}</author>
    <author>tc={B126024F-07FE-40BF-9E44-B7CA38673109}</author>
    <author>tc={48D75872-D13D-4C0F-B78C-2394B40BD59B}</author>
    <author>tc={9DB45D86-C768-4994-8F21-536670FBD155}</author>
    <author>tc={7BA964EB-BA5A-4C3C-A656-460BE7B12ABC}</author>
    <author>tc={6C145E76-D36D-4AB5-BD48-E6E32CDF7CE6}</author>
    <author>tc={47F44D1F-B4EF-4BFD-96C9-B14D59EECCE9}</author>
    <author>tc={B622F59E-DECA-4764-BBB0-F337EC6A49DD}</author>
    <author>tc={29BA5E40-1971-4665-B1AF-C340602887E0}</author>
    <author>tc={4D6B0FBC-52F5-45E8-9BB3-B9E6FE76F930}</author>
    <author>tc={8B2E4594-8BE9-44AA-9696-8F29C4A97C53}</author>
    <author>tc={5E12D211-D055-46B5-A7B9-0BCAD5F01FE2}</author>
    <author>tc={D24B0E42-D59D-4DA9-AAF6-8222FAD10795}</author>
    <author>tc={75C5C39C-85E5-47C3-A73A-B70138B87E7A}</author>
    <author>tc={FCDA5D8B-A126-4470-97A6-CEDB4A15A194}</author>
    <author>tc={1B979F78-2C18-48A3-A736-FB37B5B3FDCC}</author>
    <author>tc={638589B8-44E2-4446-BA0E-F2F699F93ED6}</author>
    <author>tc={6C0C02BE-E3DD-4FCD-966E-8969AA1415A0}</author>
    <author>tc={E9E2286E-8C40-4BC9-8254-88D7F018CBBC}</author>
    <author>tc={F0319F16-688B-4AF8-B22F-D9924A8F38DB}</author>
    <author>tc={F1F84E10-0787-497B-A8D5-FD65C8AF82A9}</author>
  </authors>
  <commentList>
    <comment ref="AK31" authorId="0" shapeId="0" xr:uid="{C61EEC8B-68AA-4FBE-BCCD-06A8D792AF95}">
      <text>
        <t xml:space="preserve">[Threaded comment]
Your version of Excel allows you to read this threaded comment; however, any edits to it will get removed if the file is opened in a newer version of Excel. Learn more: https://go.microsoft.com/fwlink/?linkid=870924
Comment:
    Imporve by
- Lowering expenses
- increases sales, but it depending on operating efficiency it might not help. 
- increase sales exponentially
</t>
      </text>
    </comment>
    <comment ref="AL31" authorId="1" shapeId="0" xr:uid="{41485677-64FC-4978-8E4D-CB6327C000E9}">
      <text>
        <t>[Threaded comment]
Your version of Excel allows you to read this threaded comment; however, any edits to it will get removed if the file is opened in a newer version of Excel. Learn more: https://go.microsoft.com/fwlink/?linkid=870924
Comment:
    Improve by 
- lowering debt
- lowering taxes or get more tax credits</t>
      </text>
    </comment>
    <comment ref="AN32" authorId="2" shapeId="0" xr:uid="{04A3C2B5-C52D-4E70-B35D-A5760700B4BE}">
      <text>
        <t>[Threaded comment]
Your version of Excel allows you to read this threaded comment; however, any edits to it will get removed if the file is opened in a newer version of Excel. Learn more: https://go.microsoft.com/fwlink/?linkid=870924
Comment:
    If sales increases by 20% then total cost will go up by 20% (sales -total cost =net income). This assumes all variables will grow by 20% so assets, debt, and equity with all go up by 20%
Reply:
    Pg 55 or 102 in the book
A simple financial planning model</t>
      </text>
    </comment>
    <comment ref="AR33" authorId="3" shapeId="0" xr:uid="{B126024F-07FE-40BF-9E44-B7CA38673109}">
      <text>
        <t>[Threaded comment]
Your version of Excel allows you to read this threaded comment; however, any edits to it will get removed if the file is opened in a newer version of Excel. Learn more: https://go.microsoft.com/fwlink/?linkid=870924
Comment:
    PPE + t current assets  + other assets = total assets</t>
      </text>
    </comment>
    <comment ref="AP38" authorId="4" shapeId="0" xr:uid="{48D75872-D13D-4C0F-B78C-2394B40BD59B}">
      <text>
        <t xml:space="preserve">[Threaded comment]
Your version of Excel allows you to read this threaded comment; however, any edits to it will get removed if the file is opened in a newer version of Excel. Learn more: https://go.microsoft.com/fwlink/?linkid=870924
Comment:
    - Operating lease right of usage
- invest In joint ventures
- goodwill
- intagible 
-deferred income taxes
</t>
      </text>
    </comment>
    <comment ref="AR38" authorId="5" shapeId="0" xr:uid="{9DB45D86-C768-4994-8F21-536670FBD155}">
      <text>
        <t>[Threaded comment]
Your version of Excel allows you to read this threaded comment; however, any edits to it will get removed if the file is opened in a newer version of Excel. Learn more: https://go.microsoft.com/fwlink/?linkid=870924
Comment:
    Sources of cash:   
Increase in accounts payable
Increase in common stock
Increase in retained earnings
Total sources
Uses of cash:
Increase in accounts receivable 
Increase in inventory
Decrease in notes payable
Decrease in long-term debt
Net fixed asset acquisitions
Total uses
Net addition to cash</t>
      </text>
    </comment>
    <comment ref="A41" authorId="6" shapeId="0" xr:uid="{7BA964EB-BA5A-4C3C-A656-460BE7B12ABC}">
      <text>
        <t xml:space="preserve">[Threaded comment]
Your version of Excel allows you to read this threaded comment; however, any edits to it will get removed if the file is opened in a newer version of Excel. Learn more: https://go.microsoft.com/fwlink/?linkid=870924
Comment:
    Capital Asset Pricing Model (CAPM):
The Capital Asset Pricing Model (CAPM) is a model that describes the relationship between systematic risk and expected return for assets, particularly stocks. The CAPM formula is often used to calculate the expected return on equity.
Mathematically, CAPM is expressed as:  ⁅  ⁆⁅ ⁆⁅ ⁆⁅ ⁆⁅=⁆⁅ ⁆⁅ ⁆⁅ ⁆⁅ ⁆⁅+⁆⁅  ⁆⁅ ⁆⁅ ⁆⁅×⁆⁅ ⁆⁅  ⁆⁅ ⁆⁅ ⁆⁅ ⁆⁅−⁆⁅ ⁆⁅ ⁆⁅ ⁆⁅ ⁆⁅ ⁆E(Ri​)=Rf​+βi​×(E(Rm​)−Rf​)
Where:
 ⁅ ⁆⁅ ⁆⁅ ⁆⁅ ⁆⁅ ⁆E(Ri​) = Expected return on asset  i
⁅ ⁆⁅ ⁆⁅ ⁆⁅ ⁆Rf​ = Risk-free rate
⁅  ⁆⁅ ⁆⁅ ⁆βi​ = Beta of the asset
 ⁅  ⁆⁅ ⁆⁅ ⁆⁅ ⁆E(Rm​) = Expected return on the market
Cost of Equity:
The cost of equity represents the return a company requires to attract investment in its equity shares. It is often calculated using the Capital Asset Pricing Model (CAPM) or other methods such as the Dividend Discount Model (DDM).
The cost of equity is a key component in determining a company's Weighted Average Cost of Capital (WACC).
</t>
      </text>
    </comment>
    <comment ref="A43" authorId="7" shapeId="0" xr:uid="{6C145E76-D36D-4AB5-BD48-E6E32CDF7CE6}">
      <text>
        <t xml:space="preserve">[Threaded comment]
Your version of Excel allows you to read this threaded comment; however, any edits to it will get removed if the file is opened in a newer version of Excel. Learn more: https://go.microsoft.com/fwlink/?linkid=870924
Comment:
    Weighted Average Cost of Capital (WACC):
The Weighted Average Cost of Capital (WACC) is the average rate of return a company expects to compensate all its different investors (both debt and equity) for investing in its assets.
Mathematically, WACC is expressed as:     =⁅ / ⁆⁅ ⁆⁅×⁆⁅ ⁆⁅ ⁆⁅ ⁆⁅ ⁆⁅+⁆⁅ / ⁆⁅ ⁆⁅×⁆⁅ ⁆⁅ ⁆⁅ ⁆⁅ ⁆⁅×⁆⁅1−⁆⁅  ⁆⁅ ⁆⁅ ⁆⁅ ⁆WACC=(E/V)×re​+(D/V)×rd​×(1−Tc​)
Where:
 E = Market value of the company's equity
 D = Market value of the company's debt
 = + V=E+D = Total market value of the company's capital structure
⁅ ⁆⁅ ⁆⁅ ⁆⁅ ⁆re​ = Cost of equity
⁅  ⁆⁅ ⁆⁅ ⁆rd​ = Cost of debt
⁅  ⁆⁅ ⁆⁅ ⁆Tc​ = Corporate tax rate
Cost of Capital:
The cost of capital refers to the cost of obtaining capital (both debt and equity) for a company to fund its operations and investments. It is typically expressed as a percentage and represents the minimum return that investors expect to receive for providing capital to the company.
</t>
      </text>
    </comment>
    <comment ref="AK44" authorId="8" shapeId="0" xr:uid="{47F44D1F-B4EF-4BFD-96C9-B14D59EECCE9}">
      <text>
        <t>[Threaded comment]
Your version of Excel allows you to read this threaded comment; however, any edits to it will get removed if the file is opened in a newer version of Excel. Learn more: https://go.microsoft.com/fwlink/?linkid=870924
Comment:
    This is the vale that is reported which fills the gap so sales - COGS - SG&amp;A - this value equals the reported EBIT. Note other value is negative so it work as a credit, but still done minus on the calculation</t>
      </text>
    </comment>
    <comment ref="AO46" authorId="9" shapeId="0" xr:uid="{B622F59E-DECA-4764-BBB0-F337EC6A49DD}">
      <text>
        <t xml:space="preserve">[Threaded comment]
Your version of Excel allows you to read this threaded comment; however, any edits to it will get removed if the file is opened in a newer version of Excel. Learn more: https://go.microsoft.com/fwlink/?linkid=870924
Comment:
    Increases
- increase in common stock
- increase retained earnings
And vice versa for both
</t>
      </text>
    </comment>
    <comment ref="AP46" authorId="10" shapeId="0" xr:uid="{29BA5E40-1971-4665-B1AF-C340602887E0}">
      <text>
        <t xml:space="preserve">[Threaded comment]
Your version of Excel allows you to read this threaded comment; however, any edits to it will get removed if the file is opened in a newer version of Excel. Learn more: https://go.microsoft.com/fwlink/?linkid=870924
Comment:
    Increases 
- increase in ACC payable
- increase in notes payable
And vice versa for both
</t>
      </text>
    </comment>
    <comment ref="A52" authorId="11" shapeId="0" xr:uid="{4D6B0FBC-52F5-45E8-9BB3-B9E6FE76F930}">
      <text>
        <t xml:space="preserve">[Threaded comment]
Your version of Excel allows you to read this threaded comment; however, any edits to it will get removed if the file is opened in a newer version of Excel. Learn more: https://go.microsoft.com/fwlink/?linkid=870924
Comment:
    liquidity ratio that measures a company's ability to cover its short-term obligations with its current assets.  If current ratio is 1.5 then RDUS has $1.5 in current assets for every $1 in current liabilities. 
a current ratio of 2 or higher is considered good, and anything lower than 2 is a cause for concern. </t>
      </text>
    </comment>
    <comment ref="A53" authorId="12" shapeId="0" xr:uid="{8B2E4594-8BE9-44AA-9696-8F29C4A97C53}">
      <text>
        <t xml:space="preserve">[Threaded comment]
Your version of Excel allows you to read this threaded comment; however, any edits to it will get removed if the file is opened in a newer version of Excel. Learn more: https://go.microsoft.com/fwlink/?linkid=870924
Comment:
    A quick ratio above one is excellent because it shows an even match between assets and liabilities. Anything less than one shows that a firm may struggle to meet its financial obligations. </t>
      </text>
    </comment>
    <comment ref="AO53" authorId="13" shapeId="0" xr:uid="{5E12D211-D055-46B5-A7B9-0BCAD5F01FE2}">
      <text>
        <t xml:space="preserve">[Threaded comment]
Your version of Excel allows you to read this threaded comment; however, any edits to it will get removed if the file is opened in a newer version of Excel. Learn more: https://go.microsoft.com/fwlink/?linkid=870924
Comment:
    Includes both a and b
</t>
      </text>
    </comment>
    <comment ref="A54" authorId="14" shapeId="0" xr:uid="{D24B0E42-D59D-4DA9-AAF6-8222FAD10795}">
      <text>
        <t xml:space="preserve">[Threaded comment]
Your version of Excel allows you to read this threaded comment; however, any edits to it will get removed if the file is opened in a newer version of Excel. Learn more: https://go.microsoft.com/fwlink/?linkid=870924
Comment:
     A cash ratio of 0.2 would mean that for every dollar the company owes creditors in the next 12 months it has 0.2 in cash. </t>
      </text>
    </comment>
    <comment ref="AO55" authorId="15" shapeId="0" xr:uid="{75C5C39C-85E5-47C3-A73A-B70138B87E7A}">
      <text>
        <t xml:space="preserve">[Threaded comment]
Your version of Excel allows you to read this threaded comment; however, any edits to it will get removed if the file is opened in a newer version of Excel. Learn more: https://go.microsoft.com/fwlink/?linkid=870924
Comment:
    Additional paid in capital and noncontrollin interest, both positive
</t>
      </text>
    </comment>
    <comment ref="A57" authorId="16" shapeId="0" xr:uid="{FCDA5D8B-A126-4470-97A6-CEDB4A15A194}">
      <text>
        <t xml:space="preserve">[Threaded comment]
Your version of Excel allows you to read this threaded comment; however, any edits to it will get removed if the file is opened in a newer version of Excel. Learn more: https://go.microsoft.com/fwlink/?linkid=870924
Comment:
    A debt ratio of greater than 1.0 or 100% means a company has more debt than assets  </t>
      </text>
    </comment>
    <comment ref="A59" authorId="17" shapeId="0" xr:uid="{1B979F78-2C18-48A3-A736-FB37B5B3FDCC}">
      <text>
        <t xml:space="preserve">[Threaded comment]
Your version of Excel allows you to read this threaded comment; however, any edits to it will get removed if the file is opened in a newer version of Excel. Learn more: https://go.microsoft.com/fwlink/?linkid=870924
Comment:
    measures how much of a company's assets are financed through stockholders' equity.
A low equity multiplier indicates a company is using more equity and less debt to finance the purchase of assets.
Companies with a low equity multiplier are generally considered to be less risky investments because they have a lower debt burden.
In some cases, however, a high equity multiplier reflects a company's effective business strategy that allows it to purchase assets at a lower cost.
</t>
      </text>
    </comment>
    <comment ref="A77" authorId="18" shapeId="0" xr:uid="{638589B8-44E2-4446-BA0E-F2F699F93ED6}">
      <text>
        <t xml:space="preserve">[Threaded comment]
Your version of Excel allows you to read this threaded comment; however, any edits to it will get removed if the file is opened in a newer version of Excel. Learn more: https://go.microsoft.com/fwlink/?linkid=870924
Comment:
    measures the proportion of a company's total assets that are represented by its property, plant, and equipment. A high PPE to total assets ratio indicates that a company has invested heavily in fixed assets. </t>
      </text>
    </comment>
    <comment ref="A78" authorId="19" shapeId="0" xr:uid="{6C0C02BE-E3DD-4FCD-966E-8969AA1415A0}">
      <text>
        <t xml:space="preserve">[Threaded comment]
Your version of Excel allows you to read this threaded comment; however, any edits to it will get removed if the file is opened in a newer version of Excel. Learn more: https://go.microsoft.com/fwlink/?linkid=870924
Comment:
    metric that compares your business's book value to its market value. </t>
      </text>
    </comment>
    <comment ref="A79" authorId="20" shapeId="0" xr:uid="{E9E2286E-8C40-4BC9-8254-88D7F018CBBC}">
      <text>
        <t xml:space="preserve">[Threaded comment]
Your version of Excel allows you to read this threaded comment; however, any edits to it will get removed if the file is opened in a newer version of Excel. Learn more: https://go.microsoft.com/fwlink/?linkid=870924
Comment:
    The lower the percentages the better, a business or farm should be no higher than 5% to be considered strong. Any percentage higher than 15% means that the business or farm may be wearing out its capital to quickly. </t>
      </text>
    </comment>
    <comment ref="A80" authorId="21" shapeId="0" xr:uid="{F0319F16-688B-4AF8-B22F-D9924A8F38DB}">
      <text>
        <t xml:space="preserve">[Threaded comment]
Your version of Excel allows you to read this threaded comment; however, any edits to it will get removed if the file is opened in a newer version of Excel. Learn more: https://go.microsoft.com/fwlink/?linkid=870924
Comment:
    The ideal ratio for retained earnings to total assets is 1:1 or 100 percent. However, this ratio is virtually impossible for most businesses to achieve. </t>
      </text>
    </comment>
    <comment ref="A90" authorId="22" shapeId="0" xr:uid="{F1F84E10-0787-497B-A8D5-FD65C8AF82A9}">
      <text>
        <t xml:space="preserve">[Threaded comment]
Your version of Excel allows you to read this threaded comment; however, any edits to it will get removed if the file is opened in a newer version of Excel. Learn more: https://go.microsoft.com/fwlink/?linkid=870924
Comment:
    An equity multiplier is a financial ratio that measures how much of a company's assets are financed through stockholders' equity.
A low equity multiplier indicates a company is using more equity and less debt to finance the purchase of assets.
Companies with a low equity multiplier are generally considered to be less risky investments because they have a lower debt burden.
In some cases, however, a high equity multiplier reflects a company's effective business strategy that allows it to purchase assets at a lower cost.
</t>
      </text>
    </comment>
  </commentList>
</comments>
</file>

<file path=xl/sharedStrings.xml><?xml version="1.0" encoding="utf-8"?>
<sst xmlns="http://schemas.openxmlformats.org/spreadsheetml/2006/main" count="6133" uniqueCount="936">
  <si>
    <t>In Thousands of USD except Per Share</t>
  </si>
  <si>
    <t>Q2 2018</t>
  </si>
  <si>
    <t>Q3 2018</t>
  </si>
  <si>
    <t>Q4 2018</t>
  </si>
  <si>
    <t>Q1 2019</t>
  </si>
  <si>
    <t>Q2 2019</t>
  </si>
  <si>
    <t>Q3 2019</t>
  </si>
  <si>
    <t>Q4 2019</t>
  </si>
  <si>
    <t>Q1 2020</t>
  </si>
  <si>
    <t>Q2 2020</t>
  </si>
  <si>
    <t>Q3 2020</t>
  </si>
  <si>
    <t>Q4 2020</t>
  </si>
  <si>
    <t>Q1 2021</t>
  </si>
  <si>
    <t>Q2 2021</t>
  </si>
  <si>
    <t>Q3 2021</t>
  </si>
  <si>
    <t>Q4 2021</t>
  </si>
  <si>
    <t>Q1 2022</t>
  </si>
  <si>
    <t>Q2 2022</t>
  </si>
  <si>
    <t>Q3 2022</t>
  </si>
  <si>
    <t>Q4 2022</t>
  </si>
  <si>
    <t>Q1 2023</t>
  </si>
  <si>
    <t>Q2 2023</t>
  </si>
  <si>
    <t>Q3 2023</t>
  </si>
  <si>
    <t>Q4 2023</t>
  </si>
  <si>
    <t>Q1 2024</t>
  </si>
  <si>
    <t>Ideas</t>
  </si>
  <si>
    <t>Schnitzer Steel Industries Inc (RDUS US) - Dupont 3 stage</t>
  </si>
  <si>
    <t>Q4 2016</t>
  </si>
  <si>
    <t>Q1 2017</t>
  </si>
  <si>
    <t>Q2 2017</t>
  </si>
  <si>
    <t>Q3 2017</t>
  </si>
  <si>
    <t>Q4 2017</t>
  </si>
  <si>
    <t>Q1 2018</t>
  </si>
  <si>
    <t>1Revenue</t>
  </si>
  <si>
    <t>ARD_REVENUES</t>
  </si>
  <si>
    <t>2Cost of Revenue</t>
  </si>
  <si>
    <t>ARD_COST_OF_GOODS_SOLD</t>
  </si>
  <si>
    <t>3Gross Profit</t>
  </si>
  <si>
    <t>GROSS_PROFIT</t>
  </si>
  <si>
    <t>Selling General and Administrative Expenses</t>
  </si>
  <si>
    <t>ARD_SELLING_GENERAL_ADMIN_EXP</t>
  </si>
  <si>
    <t>PPE</t>
  </si>
  <si>
    <t>Int exp</t>
  </si>
  <si>
    <t>Operating Income or EBIT</t>
  </si>
  <si>
    <t>ARD_OPERATING_INCOME</t>
  </si>
  <si>
    <t>Debt/equity</t>
  </si>
  <si>
    <t>current</t>
  </si>
  <si>
    <t>average of PPE and interest expense</t>
  </si>
  <si>
    <t>Interest Expense</t>
  </si>
  <si>
    <t>ARD_INT_EXP</t>
  </si>
  <si>
    <t>tax rate</t>
  </si>
  <si>
    <t>Income Before Income Taxes</t>
  </si>
  <si>
    <t>ARD_INCOME_BEFORE_INCOME_TAXES</t>
  </si>
  <si>
    <t>—</t>
  </si>
  <si>
    <t>Income Tax Expense (Benefit)</t>
  </si>
  <si>
    <t>ARD_INCOME_TAX_EXP_BENEFIT</t>
  </si>
  <si>
    <t>Common</t>
  </si>
  <si>
    <t>Net Income Available to Common</t>
  </si>
  <si>
    <t>EARN_FOR_COMMON</t>
  </si>
  <si>
    <t>Cash and Equivalents</t>
  </si>
  <si>
    <t>ARD_CASH_AND_EQUIVALENTS</t>
  </si>
  <si>
    <t>Accounts Receivable - Trade</t>
  </si>
  <si>
    <t>ARD_ACCTS_RECEIVABLE_TRADE</t>
  </si>
  <si>
    <t>Inventories</t>
  </si>
  <si>
    <t>ARD_INVENTORY</t>
  </si>
  <si>
    <t>Total Current Assets</t>
  </si>
  <si>
    <t>ARD_TOTAL_CUR_ASSETS</t>
  </si>
  <si>
    <t>Property Plant &amp; Equipment - Net</t>
  </si>
  <si>
    <t>ARD_PROPERTY_PLANT_EQUIP_NET</t>
  </si>
  <si>
    <t>Proposed Capital Structure: Debt = $4 million</t>
  </si>
  <si>
    <t>Total Assets</t>
  </si>
  <si>
    <t>ARD_TOT_ASSETS</t>
  </si>
  <si>
    <t>Recession</t>
  </si>
  <si>
    <t>Expected</t>
  </si>
  <si>
    <t>Expansion</t>
  </si>
  <si>
    <t>Accounts Payable - Trade</t>
  </si>
  <si>
    <t>ARD_ACCOUNTS_PAYABLE_TRADE</t>
  </si>
  <si>
    <t>EBIT</t>
  </si>
  <si>
    <t>Short-Term Borrowings</t>
  </si>
  <si>
    <t>ARD_ST_BORROW</t>
  </si>
  <si>
    <t>Interest</t>
  </si>
  <si>
    <t>Total Current Liabilities</t>
  </si>
  <si>
    <t>ARD_TOTAL_CURRENT_LIABILITIES</t>
  </si>
  <si>
    <t>Net Income</t>
  </si>
  <si>
    <t>Total Shareholders Equity</t>
  </si>
  <si>
    <t>ARD_TOTAL_SHAREHOLDERS_EQUITY</t>
  </si>
  <si>
    <t>ROE</t>
  </si>
  <si>
    <t>Total Liabilities and Shareholders Equity</t>
  </si>
  <si>
    <t>ARD_TOT_LIAB_AND_SHAREHOLDER_EQY</t>
  </si>
  <si>
    <t>EPS</t>
  </si>
  <si>
    <t>Long term debt</t>
  </si>
  <si>
    <t>Overridable Raw Beta</t>
  </si>
  <si>
    <t>Current Market Cap</t>
  </si>
  <si>
    <t>Last Price</t>
  </si>
  <si>
    <t>Common Stock</t>
  </si>
  <si>
    <t>EBITDA</t>
  </si>
  <si>
    <t>Depreciation Expenses</t>
  </si>
  <si>
    <t>Retained Earnings (Accumulated Deficit)</t>
  </si>
  <si>
    <t>Diluted EPS - 4</t>
  </si>
  <si>
    <t>Depreciation Expense</t>
  </si>
  <si>
    <t>Dividends Paid</t>
  </si>
  <si>
    <t>Dividend Per Share</t>
  </si>
  <si>
    <t>WACC Cost of Equity</t>
  </si>
  <si>
    <t>WACC Cost of Debt (After Tax)</t>
  </si>
  <si>
    <t>Weighted Average Cost of Cap</t>
  </si>
  <si>
    <t>Effective Tax Rate</t>
  </si>
  <si>
    <t>Tax Efficiency</t>
  </si>
  <si>
    <t>Current ratio - 14</t>
  </si>
  <si>
    <t>quick ratio</t>
  </si>
  <si>
    <t>Cash ratio</t>
  </si>
  <si>
    <t>Net worling capital to total assets</t>
  </si>
  <si>
    <t>interval measure</t>
  </si>
  <si>
    <t>Total debt ratio - 6</t>
  </si>
  <si>
    <t>debt-equity ratio - 5</t>
  </si>
  <si>
    <t>equity multiplier</t>
  </si>
  <si>
    <t>Long-term debt ratio</t>
  </si>
  <si>
    <t>Times interest earned ratio - 7</t>
  </si>
  <si>
    <t>Cash coverage ratio</t>
  </si>
  <si>
    <t>Inventory turnover</t>
  </si>
  <si>
    <t>Day's sales in inventory</t>
  </si>
  <si>
    <t>receivables turnover</t>
  </si>
  <si>
    <t>Day's sales in receivables</t>
  </si>
  <si>
    <t>NWC turnover (net working capital)</t>
  </si>
  <si>
    <t>Return on Equity (ROE)</t>
  </si>
  <si>
    <t>Retun on Assets (ROA) - 2</t>
  </si>
  <si>
    <t>ROA using EBIT instead of net inc - 9</t>
  </si>
  <si>
    <t>Profit margin - 1</t>
  </si>
  <si>
    <t>Net income</t>
  </si>
  <si>
    <t>Sales</t>
  </si>
  <si>
    <t>PPE to Asset ratio - 10</t>
  </si>
  <si>
    <t>Market to Book ratio - 11</t>
  </si>
  <si>
    <t>Depreciation to asset ratio - 12</t>
  </si>
  <si>
    <t>Retained earnings to asset ratio - 13</t>
  </si>
  <si>
    <t>dividend pay out ratio</t>
  </si>
  <si>
    <t>Total Costs</t>
  </si>
  <si>
    <t>Cost of goods sold</t>
  </si>
  <si>
    <t xml:space="preserve">other expenses </t>
  </si>
  <si>
    <t>Selling, egn &amp; admin expense</t>
  </si>
  <si>
    <t>interest</t>
  </si>
  <si>
    <t>taxes</t>
  </si>
  <si>
    <t>Equity multiplier - 3</t>
  </si>
  <si>
    <t>Total asset turnover - 8</t>
  </si>
  <si>
    <t>Total assets</t>
  </si>
  <si>
    <t>fixed assets</t>
  </si>
  <si>
    <t>current assets</t>
  </si>
  <si>
    <t>cash</t>
  </si>
  <si>
    <t>Accts rec</t>
  </si>
  <si>
    <t>inventory</t>
  </si>
  <si>
    <t>Other non-current assets</t>
  </si>
  <si>
    <t>02/28/2018</t>
  </si>
  <si>
    <t>05/31/2018</t>
  </si>
  <si>
    <t>08/31/2018</t>
  </si>
  <si>
    <t>11/30/2018</t>
  </si>
  <si>
    <t>02/28/2019</t>
  </si>
  <si>
    <t>05/31/2019</t>
  </si>
  <si>
    <t>08/31/2019</t>
  </si>
  <si>
    <t>11/30/2019</t>
  </si>
  <si>
    <t>02/29/2020</t>
  </si>
  <si>
    <t>05/31/2020</t>
  </si>
  <si>
    <t>08/31/2020</t>
  </si>
  <si>
    <t>11/30/2020</t>
  </si>
  <si>
    <t>02/28/2021</t>
  </si>
  <si>
    <t>05/31/2021</t>
  </si>
  <si>
    <t>08/31/2021</t>
  </si>
  <si>
    <t>11/30/2021</t>
  </si>
  <si>
    <t>02/28/2022</t>
  </si>
  <si>
    <t>05/31/2022</t>
  </si>
  <si>
    <t>08/31/2022</t>
  </si>
  <si>
    <t>11/30/2022</t>
  </si>
  <si>
    <t>02/28/2023</t>
  </si>
  <si>
    <t>05/31/2023</t>
  </si>
  <si>
    <t>08/31/2023</t>
  </si>
  <si>
    <t>11/30/2023</t>
  </si>
  <si>
    <t>look at morning star investment report</t>
  </si>
  <si>
    <t xml:space="preserve">Profitability Analysis </t>
  </si>
  <si>
    <t>5 yr avg</t>
  </si>
  <si>
    <t>ind</t>
  </si>
  <si>
    <t>mkt</t>
  </si>
  <si>
    <t>ROA</t>
  </si>
  <si>
    <t>.</t>
  </si>
  <si>
    <t>inv. Turn</t>
  </si>
  <si>
    <t>gross margin</t>
  </si>
  <si>
    <t>operating margin</t>
  </si>
  <si>
    <t>net margin</t>
  </si>
  <si>
    <t>free cash flow/rev</t>
  </si>
  <si>
    <t>r&amp;d/rev %</t>
  </si>
  <si>
    <t>Current</t>
  </si>
  <si>
    <t>Proposed</t>
  </si>
  <si>
    <t>Assets</t>
  </si>
  <si>
    <t>differe</t>
  </si>
  <si>
    <t>Debt</t>
  </si>
  <si>
    <t>get percetage change from the main varibales to see how much they change base on the change in sales and try to use those percetanges for a more accurate result</t>
  </si>
  <si>
    <t>Equity</t>
  </si>
  <si>
    <t>Debt/Equity Ratio</t>
  </si>
  <si>
    <t>Share Price</t>
  </si>
  <si>
    <t>Shares Outstanding</t>
  </si>
  <si>
    <t>Interest rate</t>
  </si>
  <si>
    <t>Current Capital Structure: No Debt</t>
  </si>
  <si>
    <t>x</t>
  </si>
  <si>
    <t>y</t>
  </si>
  <si>
    <t>Y=</t>
  </si>
  <si>
    <t xml:space="preserve">Sales increase by </t>
  </si>
  <si>
    <t>Return on Equity</t>
  </si>
  <si>
    <t>Equity Multiplier</t>
  </si>
  <si>
    <t>Profit Margin</t>
  </si>
  <si>
    <t>Total Aasset Turnover</t>
  </si>
  <si>
    <t>PP&amp;E</t>
  </si>
  <si>
    <t>Total Current assets</t>
  </si>
  <si>
    <t>COGS</t>
  </si>
  <si>
    <t>Other Expenses</t>
  </si>
  <si>
    <t>other assets</t>
  </si>
  <si>
    <t>Cash</t>
  </si>
  <si>
    <t>other current</t>
  </si>
  <si>
    <t>SG&amp;A expenses</t>
  </si>
  <si>
    <t>Inventory</t>
  </si>
  <si>
    <t>other</t>
  </si>
  <si>
    <t>Total equity</t>
  </si>
  <si>
    <t>total liabilit</t>
  </si>
  <si>
    <t>Total Lia&amp;Equi</t>
  </si>
  <si>
    <t>Inventory Turnover</t>
  </si>
  <si>
    <t>aacum retained earnings</t>
  </si>
  <si>
    <t>accounts payable</t>
  </si>
  <si>
    <t>Day's sales in inv.</t>
  </si>
  <si>
    <t>Less/plus current retai ear</t>
  </si>
  <si>
    <t>operating lease lia</t>
  </si>
  <si>
    <t>common stock</t>
  </si>
  <si>
    <t>other current lia</t>
  </si>
  <si>
    <t>defer inc. tax</t>
  </si>
  <si>
    <t>long-term debt</t>
  </si>
  <si>
    <t>other long liab</t>
  </si>
  <si>
    <t>Revenues</t>
  </si>
  <si>
    <t>Cost of Goods Sold</t>
  </si>
  <si>
    <t>Gross Profit</t>
  </si>
  <si>
    <t>Operating Income</t>
  </si>
  <si>
    <t>Fixed Assets</t>
  </si>
  <si>
    <t>Current assets</t>
  </si>
  <si>
    <t>-</t>
  </si>
  <si>
    <t>Current liabilities</t>
  </si>
  <si>
    <t>CoGS</t>
  </si>
  <si>
    <t>Accounts payable</t>
  </si>
  <si>
    <t>Gross profit</t>
  </si>
  <si>
    <t>Accounts receivable</t>
  </si>
  <si>
    <t>Notes payable</t>
  </si>
  <si>
    <t>Other expenses</t>
  </si>
  <si>
    <t>Total</t>
  </si>
  <si>
    <t>Fixed assets</t>
  </si>
  <si>
    <t>Total Long-term debt</t>
  </si>
  <si>
    <t>EBT</t>
  </si>
  <si>
    <t>Taxes</t>
  </si>
  <si>
    <t>Total liabilities and equity</t>
  </si>
  <si>
    <t>I manually change the top proposed numbers to reflect the changes</t>
  </si>
  <si>
    <t>operations</t>
  </si>
  <si>
    <t>Accounts rec</t>
  </si>
  <si>
    <t>neg = decrease</t>
  </si>
  <si>
    <t>Q_RDUS</t>
  </si>
  <si>
    <t>QQQ_RDUS</t>
  </si>
  <si>
    <t>1Revenue_RDUS</t>
  </si>
  <si>
    <t>2Cost of Revenue_RDUS</t>
  </si>
  <si>
    <t>3Gross Profit_RDUS</t>
  </si>
  <si>
    <t>4Selling_Gen_ Admin_Exps_RDUS</t>
  </si>
  <si>
    <t>5Operating_Income_or_EBIT_RDUS</t>
  </si>
  <si>
    <t>6Interest_Expense_RDUS</t>
  </si>
  <si>
    <t>7Income_Before_Income_Taxes_RDUS</t>
  </si>
  <si>
    <t>8Income_Tax_Expense_(Benefit)_RDUS</t>
  </si>
  <si>
    <t>9Net_Income_Available_to_Common_RDUS</t>
  </si>
  <si>
    <t>10Cash_and_Equivalents_RDUS</t>
  </si>
  <si>
    <t>11Accounts_Receivable_Trade_RDUS</t>
  </si>
  <si>
    <t>12Inventories_RDUS</t>
  </si>
  <si>
    <t>13Total Current Assets_RDUS</t>
  </si>
  <si>
    <t>14Property Plant &amp; Equipment - Net_RDUS</t>
  </si>
  <si>
    <t>15Total Assets_RDUS</t>
  </si>
  <si>
    <t>16Accounts Payable - Trade_RDUS</t>
  </si>
  <si>
    <t>17Short-Term Borrowings_RDUS</t>
  </si>
  <si>
    <t>18Total Current Liabilities_RDUS</t>
  </si>
  <si>
    <t>19Total Shareholders Equity_RDUS</t>
  </si>
  <si>
    <t>20Total Liabilities and Shareholders Equity_RDUS</t>
  </si>
  <si>
    <t>21Long term debt_RDUS</t>
  </si>
  <si>
    <t>22Overridable Raw Beta_RDUS</t>
  </si>
  <si>
    <t>23Current Market Cap_RDUS</t>
  </si>
  <si>
    <t>24Last Price_RDUS</t>
  </si>
  <si>
    <t>25Common Stock_RDUS</t>
  </si>
  <si>
    <t>26EBITDA_RDUS</t>
  </si>
  <si>
    <t>27Depreciation Expenses_RDUS</t>
  </si>
  <si>
    <t>28Retained Earnings (Accumulated Deficit)_RDUS</t>
  </si>
  <si>
    <t>29Diluted EPS - 4_RDUS</t>
  </si>
  <si>
    <t>30EBITDA_RDUS</t>
  </si>
  <si>
    <t>31Depreciation Expense_RDUS</t>
  </si>
  <si>
    <t>32Dividends Paid_RDUS</t>
  </si>
  <si>
    <t>33Retained Earnings (Accumulated Deficit)_RDUS</t>
  </si>
  <si>
    <t>34Dividend Per Share_RDUS</t>
  </si>
  <si>
    <t>35WACC Cost of Equity_RDUS</t>
  </si>
  <si>
    <t>36WACC Cost of Debt (After Tax)_RDUS</t>
  </si>
  <si>
    <t>37Weighted Average Cost of Cap_RDUS</t>
  </si>
  <si>
    <t>38Effective Tax Rate_RDUS</t>
  </si>
  <si>
    <t>39Tax Efficiency_RDUS</t>
  </si>
  <si>
    <t>40_RDUS</t>
  </si>
  <si>
    <t>41_RDUS</t>
  </si>
  <si>
    <t>42_RDUS</t>
  </si>
  <si>
    <t>43_RDUS</t>
  </si>
  <si>
    <t>44_RDUS</t>
  </si>
  <si>
    <t>45_RDUS</t>
  </si>
  <si>
    <t>46Current ratio - 14_RDUS</t>
  </si>
  <si>
    <t>47quick ratio_RDUS</t>
  </si>
  <si>
    <t>48Cash ratio_RDUS</t>
  </si>
  <si>
    <t>49Net worling capital to total assets_RDUS</t>
  </si>
  <si>
    <t>50interval measure_RDUS</t>
  </si>
  <si>
    <t>51Total debt ratio - 6_RDUS</t>
  </si>
  <si>
    <t>52debt-equity ratio - 5_RDUS</t>
  </si>
  <si>
    <t>53equity multiplier_RDUS</t>
  </si>
  <si>
    <t>54Long-term debt ratio_RDUS</t>
  </si>
  <si>
    <t>55Times interest earned ratio - 7_RDUS</t>
  </si>
  <si>
    <t>56Cash coverage ratio_RDUS</t>
  </si>
  <si>
    <t>57Inventory turnover_RDUS</t>
  </si>
  <si>
    <t>58Day's sales in inventory_RDUS</t>
  </si>
  <si>
    <t>59receivables turnover_RDUS</t>
  </si>
  <si>
    <t>60Day's sales in receivables_RDUS</t>
  </si>
  <si>
    <t>61NWC turnover (net working capital)_RDUS</t>
  </si>
  <si>
    <t>62_RDUS</t>
  </si>
  <si>
    <t>63_RDUS</t>
  </si>
  <si>
    <t>64_RDUS</t>
  </si>
  <si>
    <t>65Return on Equity (ROE)_RDUS</t>
  </si>
  <si>
    <t>66Retun on Assets (ROA) - 2_RDUS</t>
  </si>
  <si>
    <t>67ROA using EBIT instead of net inc - 9_RDUS</t>
  </si>
  <si>
    <t>68Profit margin - 1_RDUS</t>
  </si>
  <si>
    <t>69Net income_RDUS</t>
  </si>
  <si>
    <t>70Sales_RDUS</t>
  </si>
  <si>
    <t>71PPE to Asset ratio - 10_RDUS</t>
  </si>
  <si>
    <t>72Market to Book ratio - 11_RDUS</t>
  </si>
  <si>
    <t>73Depreciation to asset ratio - 12_RDUS</t>
  </si>
  <si>
    <t>74Retained earnings to asset ratio - 13_RDUS</t>
  </si>
  <si>
    <t>75dividend pay out ratio_RDUS</t>
  </si>
  <si>
    <t>76Total Costs_RDUS</t>
  </si>
  <si>
    <t>77Sales_RDUS</t>
  </si>
  <si>
    <t>78Cost of goods sold_RDUS</t>
  </si>
  <si>
    <t>79other expenses _RDUS</t>
  </si>
  <si>
    <t>80Selling, egn &amp; admin expense_RDUS</t>
  </si>
  <si>
    <t>81interest_RDUS</t>
  </si>
  <si>
    <t>82taxes_RDUS</t>
  </si>
  <si>
    <t>83_RDUS</t>
  </si>
  <si>
    <t>84Equity multiplier - 3_RDUS</t>
  </si>
  <si>
    <t>85Total asset turnover - 8_RDUS</t>
  </si>
  <si>
    <t>86Sales_RDUS</t>
  </si>
  <si>
    <t>87Total assets_RDUS</t>
  </si>
  <si>
    <t>88fixed assets_RDUS</t>
  </si>
  <si>
    <t>89current assets_RDUS</t>
  </si>
  <si>
    <t>90cash_RDUS</t>
  </si>
  <si>
    <t>91Accts rec_RDUS</t>
  </si>
  <si>
    <t>92inventory_RDUS</t>
  </si>
  <si>
    <t>93Other non-current assets_RDUS</t>
  </si>
  <si>
    <t>94_RDUS</t>
  </si>
  <si>
    <t>95_RDUS</t>
  </si>
  <si>
    <t>96_RDUS</t>
  </si>
  <si>
    <t>Q_CLH</t>
  </si>
  <si>
    <t>QQQ_CLH</t>
  </si>
  <si>
    <t>1Revenue_CLH</t>
  </si>
  <si>
    <t>2Cost of Revenue_CLH</t>
  </si>
  <si>
    <t>3Gross Profit_CLH</t>
  </si>
  <si>
    <t>4Selling_Gen_ Admin_Exps_CLH</t>
  </si>
  <si>
    <t>5Operating_Income_or_EBIT_CLH</t>
  </si>
  <si>
    <t>6Interest_Expense_CLH</t>
  </si>
  <si>
    <t>7Income_Before_Income_Taxes_CLH</t>
  </si>
  <si>
    <t>8Income_Tax_Expense_(Benefit)_CLH</t>
  </si>
  <si>
    <t>9Net_Income_Available_to_Common_CLH</t>
  </si>
  <si>
    <t>10Cash_and_Equivalents_CLH</t>
  </si>
  <si>
    <t>11Accounts_Receivable_Trade_CLH</t>
  </si>
  <si>
    <t>12Inventories_CLH</t>
  </si>
  <si>
    <t>13Total Current Assets_CLH</t>
  </si>
  <si>
    <t>14Property Plant &amp; Equipment - Net_CLH</t>
  </si>
  <si>
    <t>15Total Assets_CLH</t>
  </si>
  <si>
    <t>16Accounts Payable - Trade_CLH</t>
  </si>
  <si>
    <t>17Short-Term Borrowings_CLH</t>
  </si>
  <si>
    <t>18Total Current Liabilities_CLH</t>
  </si>
  <si>
    <t>19Total Shareholders Equity_CLH</t>
  </si>
  <si>
    <t>20Total Liabilities and Shareholders Equity_CLH</t>
  </si>
  <si>
    <t>21Long term debt_CLH</t>
  </si>
  <si>
    <t>22Overridable Raw Beta_CLH</t>
  </si>
  <si>
    <t>23Current Market Cap_CLH</t>
  </si>
  <si>
    <t>24Last Price_CLH</t>
  </si>
  <si>
    <t>25Common Stock_CLH</t>
  </si>
  <si>
    <t>26EBITDA_CLH</t>
  </si>
  <si>
    <t>27Depreciation Expenses_CLH</t>
  </si>
  <si>
    <t>28Retained Earnings (Accumulated Deficit)_CLH</t>
  </si>
  <si>
    <t>29Diluted EPS - 4_CLH</t>
  </si>
  <si>
    <t>30EBITDA_CLH</t>
  </si>
  <si>
    <t>31Depreciation Expense_CLH</t>
  </si>
  <si>
    <t>32Dividends Paid_CLH</t>
  </si>
  <si>
    <t>33Retained Earnings (Accumulated Deficit)_CLH</t>
  </si>
  <si>
    <t>34Dividend Per Share_CLH</t>
  </si>
  <si>
    <t>35WACC Cost of Equity_CLH</t>
  </si>
  <si>
    <t>36WACC Cost of Debt (After Tax)_CLH</t>
  </si>
  <si>
    <t>37Weighted Average Cost of Cap_CLH</t>
  </si>
  <si>
    <t>38Effective Tax Rate_CLH</t>
  </si>
  <si>
    <t>39Tax Efficiency_CLH</t>
  </si>
  <si>
    <t>40_CLH</t>
  </si>
  <si>
    <t>41_CLH</t>
  </si>
  <si>
    <t>42_CLH</t>
  </si>
  <si>
    <t>43_CLH</t>
  </si>
  <si>
    <t>44_CLH</t>
  </si>
  <si>
    <t>45_CLH</t>
  </si>
  <si>
    <t>46Current ratio - 14_CLH</t>
  </si>
  <si>
    <t>47quick ratio_CLH</t>
  </si>
  <si>
    <t>48Cash ratio_CLH</t>
  </si>
  <si>
    <t>49Net worling capital to total assets_CLH</t>
  </si>
  <si>
    <t>50interval measure_CLH</t>
  </si>
  <si>
    <t>51Total debt ratio - 6_CLH</t>
  </si>
  <si>
    <t>52debt-equity ratio - 5_CLH</t>
  </si>
  <si>
    <t>53equity multiplier_CLH</t>
  </si>
  <si>
    <t>54Long-term debt ratio_CLH</t>
  </si>
  <si>
    <t>55Times interest earned ratio - 7_CLH</t>
  </si>
  <si>
    <t>56Cash coverage ratio_CLH</t>
  </si>
  <si>
    <t>57Inventory turnover_CLH</t>
  </si>
  <si>
    <t>58Day's sales in inventory_CLH</t>
  </si>
  <si>
    <t>59receivables turnover_CLH</t>
  </si>
  <si>
    <t>60Day's sales in receivables_CLH</t>
  </si>
  <si>
    <t>61NWC turnover (net working capital)_CLH</t>
  </si>
  <si>
    <t>62_CLH</t>
  </si>
  <si>
    <t>63_CLH</t>
  </si>
  <si>
    <t>64_CLH</t>
  </si>
  <si>
    <t>65Return on Equity (ROE)_CLH</t>
  </si>
  <si>
    <t>66Retun on Assets (ROA) - 2_CLH</t>
  </si>
  <si>
    <t>67ROA using EBIT instead of net inc - 9_CLH</t>
  </si>
  <si>
    <t>68Profit margin - 1_CLH</t>
  </si>
  <si>
    <t>69Net income_CLH</t>
  </si>
  <si>
    <t>70Sales_CLH</t>
  </si>
  <si>
    <t>71PPE to Asset ratio - 10_CLH</t>
  </si>
  <si>
    <t>72Market to Book ratio - 11_CLH</t>
  </si>
  <si>
    <t>73Depreciation to asset ratio - 12_CLH</t>
  </si>
  <si>
    <t>74Retained earnings to asset ratio - 13_CLH</t>
  </si>
  <si>
    <t>75dividend pay out ratio_CLH</t>
  </si>
  <si>
    <t>76Total Costs_CLH</t>
  </si>
  <si>
    <t>77Sales_CLH</t>
  </si>
  <si>
    <t>78Cost of goods sold_CLH</t>
  </si>
  <si>
    <t>79other expenses _CLH</t>
  </si>
  <si>
    <t>80Selling, egn &amp; admin expense_CLH</t>
  </si>
  <si>
    <t>81interest_CLH</t>
  </si>
  <si>
    <t>82taxes_CLH</t>
  </si>
  <si>
    <t>83_CLH</t>
  </si>
  <si>
    <t>84Equity multiplier - 3_CLH</t>
  </si>
  <si>
    <t>85Total asset turnover - 8_CLH</t>
  </si>
  <si>
    <t>86Sales_CLH</t>
  </si>
  <si>
    <t>87Total assets_CLH</t>
  </si>
  <si>
    <t>88fixed assets_CLH</t>
  </si>
  <si>
    <t>89current assets_CLH</t>
  </si>
  <si>
    <t>90cash_CLH</t>
  </si>
  <si>
    <t>91Accts rec_CLH</t>
  </si>
  <si>
    <t>92inventory_CLH</t>
  </si>
  <si>
    <t>93Other non-current assets_CLH</t>
  </si>
  <si>
    <t>94_CLH</t>
  </si>
  <si>
    <t>95_CLH</t>
  </si>
  <si>
    <t>96_CLH</t>
  </si>
  <si>
    <t>Q_CWST</t>
  </si>
  <si>
    <t>QQQ_CWST</t>
  </si>
  <si>
    <t>1Revenue_CWST</t>
  </si>
  <si>
    <t>2Cost of Revenue_CWST</t>
  </si>
  <si>
    <t>3Gross Profit_CWST</t>
  </si>
  <si>
    <t>4Selling_Gen_ Admin_Exps_CWST</t>
  </si>
  <si>
    <t>5Operating_Income_or_EBIT_CWST</t>
  </si>
  <si>
    <t>6Interest_Expense_CWST</t>
  </si>
  <si>
    <t>7Income_Before_Income_Taxes_CWST</t>
  </si>
  <si>
    <t>8Income_Tax_Expense_(Benefit)_CWST</t>
  </si>
  <si>
    <t>9Net_Income_Available_to_Common_CWST</t>
  </si>
  <si>
    <t>10Cash_and_Equivalents_CWST</t>
  </si>
  <si>
    <t>11Accounts_Receivable_Trade_CWST</t>
  </si>
  <si>
    <t>12Inventories_CWST</t>
  </si>
  <si>
    <t>13Total Current Assets_CWST</t>
  </si>
  <si>
    <t>14Property Plant &amp; Equipment - Net_CWST</t>
  </si>
  <si>
    <t>15Total Assets_CWST</t>
  </si>
  <si>
    <t>16Accounts Payable - Trade_CWST</t>
  </si>
  <si>
    <t>17Short-Term Borrowings_CWST</t>
  </si>
  <si>
    <t>18Total Current Liabilities_CWST</t>
  </si>
  <si>
    <t>19Total Shareholders Equity_CWST</t>
  </si>
  <si>
    <t>20Total Liabilities and Shareholders Equity_CWST</t>
  </si>
  <si>
    <t>21Long term debt_CWST</t>
  </si>
  <si>
    <t>22Overridable Raw Beta_CWST</t>
  </si>
  <si>
    <t>23Current Market Cap_CWST</t>
  </si>
  <si>
    <t>24Last Price_CWST</t>
  </si>
  <si>
    <t>25Common Stock_CWST</t>
  </si>
  <si>
    <t>26EBITDA_CWST</t>
  </si>
  <si>
    <t>27Depreciation Expenses_CWST</t>
  </si>
  <si>
    <t>28Retained Earnings (Accumulated Deficit)_CWST</t>
  </si>
  <si>
    <t>29Diluted EPS - 4_CWST</t>
  </si>
  <si>
    <t>30EBITDA_CWST</t>
  </si>
  <si>
    <t>31Depreciation Expense_CWST</t>
  </si>
  <si>
    <t>32Dividends Paid_CWST</t>
  </si>
  <si>
    <t>33Retained Earnings (Accumulated Deficit)_CWST</t>
  </si>
  <si>
    <t>34Dividend Per Share_CWST</t>
  </si>
  <si>
    <t>35WACC Cost of Equity_CWST</t>
  </si>
  <si>
    <t>36WACC Cost of Debt (After Tax)_CWST</t>
  </si>
  <si>
    <t>37Weighted Average Cost of Cap_CWST</t>
  </si>
  <si>
    <t>38Effective Tax Rate_CWST</t>
  </si>
  <si>
    <t>39Tax Efficiency_CWST</t>
  </si>
  <si>
    <t>40_CWST</t>
  </si>
  <si>
    <t>41_CWST</t>
  </si>
  <si>
    <t>42_CWST</t>
  </si>
  <si>
    <t>43_CWST</t>
  </si>
  <si>
    <t>44_CWST</t>
  </si>
  <si>
    <t>45_CWST</t>
  </si>
  <si>
    <t>46Current ratio - 14_CWST</t>
  </si>
  <si>
    <t>47quick ratio_CWST</t>
  </si>
  <si>
    <t>48Cash ratio_CWST</t>
  </si>
  <si>
    <t>49Net worling capital to total assets_CWST</t>
  </si>
  <si>
    <t>50interval measure_CWST</t>
  </si>
  <si>
    <t>51Total debt ratio - 6_CWST</t>
  </si>
  <si>
    <t>52debt-equity ratio - 5_CWST</t>
  </si>
  <si>
    <t>53equity multiplier_CWST</t>
  </si>
  <si>
    <t>54Long-term debt ratio_CWST</t>
  </si>
  <si>
    <t>55Times interest earned ratio - 7_CWST</t>
  </si>
  <si>
    <t>56Cash coverage ratio_CWST</t>
  </si>
  <si>
    <t>57Inventory turnover_CWST</t>
  </si>
  <si>
    <t>58Day's sales in inventory_CWST</t>
  </si>
  <si>
    <t>59receivables turnover_CWST</t>
  </si>
  <si>
    <t>60Day's sales in receivables_CWST</t>
  </si>
  <si>
    <t>61NWC turnover (net working capital)_CWST</t>
  </si>
  <si>
    <t>62_CWST</t>
  </si>
  <si>
    <t>63_CWST</t>
  </si>
  <si>
    <t>64_CWST</t>
  </si>
  <si>
    <t>65Return on Equity (ROE)_CWST</t>
  </si>
  <si>
    <t>66Retun on Assets (ROA) - 2_CWST</t>
  </si>
  <si>
    <t>67ROA using EBIT instead of net inc - 9_CWST</t>
  </si>
  <si>
    <t>68Profit margin - 1_CWST</t>
  </si>
  <si>
    <t>69Net income_CWST</t>
  </si>
  <si>
    <t>70Sales_CWST</t>
  </si>
  <si>
    <t>71PPE to Asset ratio - 10_CWST</t>
  </si>
  <si>
    <t>72Market to Book ratio - 11_CWST</t>
  </si>
  <si>
    <t>73Depreciation to asset ratio - 12_CWST</t>
  </si>
  <si>
    <t>74Retained earnings to asset ratio - 13_CWST</t>
  </si>
  <si>
    <t>75dividend pay out ratio_CWST</t>
  </si>
  <si>
    <t>76Total Costs_CWST</t>
  </si>
  <si>
    <t>77Sales_CWST</t>
  </si>
  <si>
    <t>78Cost of goods sold_CWST</t>
  </si>
  <si>
    <t>79other expenses _CWST</t>
  </si>
  <si>
    <t>80Selling, egn &amp; admin expense_CWST</t>
  </si>
  <si>
    <t>81interest_CWST</t>
  </si>
  <si>
    <t>82taxes_CWST</t>
  </si>
  <si>
    <t>83_CWST</t>
  </si>
  <si>
    <t>84Equity multiplier - 3_CWST</t>
  </si>
  <si>
    <t>85Total asset turnover - 8_CWST</t>
  </si>
  <si>
    <t>86Sales_CWST</t>
  </si>
  <si>
    <t>87Total assets_CWST</t>
  </si>
  <si>
    <t>88fixed assets_CWST</t>
  </si>
  <si>
    <t>89current assets_CWST</t>
  </si>
  <si>
    <t>90cash_CWST</t>
  </si>
  <si>
    <t>91Accts rec_CWST</t>
  </si>
  <si>
    <t>92inventory_CWST</t>
  </si>
  <si>
    <t>93Other non-current assets_CWST</t>
  </si>
  <si>
    <t>94_CWST</t>
  </si>
  <si>
    <t>95_CWST</t>
  </si>
  <si>
    <t>96_CWST</t>
  </si>
  <si>
    <t>Q_NVRI</t>
  </si>
  <si>
    <t>QQQ_NVRI</t>
  </si>
  <si>
    <t>1Revenue_NVRI</t>
  </si>
  <si>
    <t>2Cost of Revenue_NVRI</t>
  </si>
  <si>
    <t>3Gross Profit_NVRI</t>
  </si>
  <si>
    <t>4Selling_Gen_ Admin_Exps_NVRI</t>
  </si>
  <si>
    <t>5Operating_Income_or_EBIT_NVRI</t>
  </si>
  <si>
    <t>6Interest_Expense_NVRI</t>
  </si>
  <si>
    <t>7Income_Before_Income_Taxes_NVRI</t>
  </si>
  <si>
    <t>8Income_Tax_Expense_(Benefit)_NVRI</t>
  </si>
  <si>
    <t>9Net_Income_Available_to_Common_NVRI</t>
  </si>
  <si>
    <t>10Cash_and_Equivalents_NVRI</t>
  </si>
  <si>
    <t>11Accounts_Receivable_Trade_NVRI</t>
  </si>
  <si>
    <t>12Inventories_NVRI</t>
  </si>
  <si>
    <t>13Total Current Assets_NVRI</t>
  </si>
  <si>
    <t>14Property Plant &amp; Equipment - Net_NVRI</t>
  </si>
  <si>
    <t>15Total Assets_NVRI</t>
  </si>
  <si>
    <t>16Accounts Payable - Trade_NVRI</t>
  </si>
  <si>
    <t>17Short-Term Borrowings_NVRI</t>
  </si>
  <si>
    <t>18Total Current Liabilities_NVRI</t>
  </si>
  <si>
    <t>19Total Shareholders Equity_NVRI</t>
  </si>
  <si>
    <t>20Total Liabilities and Shareholders Equity_NVRI</t>
  </si>
  <si>
    <t>21Long term debt_NVRI</t>
  </si>
  <si>
    <t>22Overridable Raw Beta_NVRI</t>
  </si>
  <si>
    <t>23Current Market Cap_NVRI</t>
  </si>
  <si>
    <t>24Last Price_NVRI</t>
  </si>
  <si>
    <t>25Common Stock_NVRI</t>
  </si>
  <si>
    <t>26EBITDA_NVRI</t>
  </si>
  <si>
    <t>27Depreciation Expenses_NVRI</t>
  </si>
  <si>
    <t>28Retained Earnings (Accumulated Deficit)_NVRI</t>
  </si>
  <si>
    <t>29Diluted EPS - 4_NVRI</t>
  </si>
  <si>
    <t>30EBITDA_NVRI</t>
  </si>
  <si>
    <t>31Depreciation Expense_NVRI</t>
  </si>
  <si>
    <t>32Dividends Paid_NVRI</t>
  </si>
  <si>
    <t>33Retained Earnings (Accumulated Deficit)_NVRI</t>
  </si>
  <si>
    <t>34Dividend Per Share_NVRI</t>
  </si>
  <si>
    <t>35WACC Cost of Equity_NVRI</t>
  </si>
  <si>
    <t>36WACC Cost of Debt (After Tax)_NVRI</t>
  </si>
  <si>
    <t>37Weighted Average Cost of Cap_NVRI</t>
  </si>
  <si>
    <t>38Effective Tax Rate_NVRI</t>
  </si>
  <si>
    <t>39Tax Efficiency_NVRI</t>
  </si>
  <si>
    <t>40_NVRI</t>
  </si>
  <si>
    <t>41_NVRI</t>
  </si>
  <si>
    <t>42_NVRI</t>
  </si>
  <si>
    <t>43_NVRI</t>
  </si>
  <si>
    <t>44_NVRI</t>
  </si>
  <si>
    <t>45_NVRI</t>
  </si>
  <si>
    <t>46Current ratio - 14_NVRI</t>
  </si>
  <si>
    <t>47quick ratio_NVRI</t>
  </si>
  <si>
    <t>48Cash ratio_NVRI</t>
  </si>
  <si>
    <t>49Net worling capital to total assets_NVRI</t>
  </si>
  <si>
    <t>50interval measure_NVRI</t>
  </si>
  <si>
    <t>51Total debt ratio - 6_NVRI</t>
  </si>
  <si>
    <t>52debt-equity ratio - 5_NVRI</t>
  </si>
  <si>
    <t>53equity multiplier_NVRI</t>
  </si>
  <si>
    <t>54Long-term debt ratio_NVRI</t>
  </si>
  <si>
    <t>55Times interest earned ratio - 7_NVRI</t>
  </si>
  <si>
    <t>56Cash coverage ratio_NVRI</t>
  </si>
  <si>
    <t>57Inventory turnover_NVRI</t>
  </si>
  <si>
    <t>58Day's sales in inventory_NVRI</t>
  </si>
  <si>
    <t>59receivables turnover_NVRI</t>
  </si>
  <si>
    <t>60Day's sales in receivables_NVRI</t>
  </si>
  <si>
    <t>61NWC turnover (net working capital)_NVRI</t>
  </si>
  <si>
    <t>62_NVRI</t>
  </si>
  <si>
    <t>63_NVRI</t>
  </si>
  <si>
    <t>64_NVRI</t>
  </si>
  <si>
    <t>65Return on Equity (ROE)_NVRI</t>
  </si>
  <si>
    <t>66Retun on Assets (ROA) - 2_NVRI</t>
  </si>
  <si>
    <t>67ROA using EBIT instead of net inc - 9_NVRI</t>
  </si>
  <si>
    <t>68Profit margin - 1_NVRI</t>
  </si>
  <si>
    <t>69Net income_NVRI</t>
  </si>
  <si>
    <t>70Sales_NVRI</t>
  </si>
  <si>
    <t>71PPE to Asset ratio - 10_NVRI</t>
  </si>
  <si>
    <t>72Market to Book ratio - 11_NVRI</t>
  </si>
  <si>
    <t>73Depreciation to asset ratio - 12_NVRI</t>
  </si>
  <si>
    <t>74Retained earnings to asset ratio - 13_NVRI</t>
  </si>
  <si>
    <t>75dividend pay out ratio_NVRI</t>
  </si>
  <si>
    <t>76Total Costs_NVRI</t>
  </si>
  <si>
    <t>77Sales_NVRI</t>
  </si>
  <si>
    <t>78Cost of goods sold_NVRI</t>
  </si>
  <si>
    <t>79other expenses _NVRI</t>
  </si>
  <si>
    <t>80Selling, egn &amp; admin expense_NVRI</t>
  </si>
  <si>
    <t>81interest_NVRI</t>
  </si>
  <si>
    <t>82taxes_NVRI</t>
  </si>
  <si>
    <t>83_NVRI</t>
  </si>
  <si>
    <t>84Equity multiplier - 3_NVRI</t>
  </si>
  <si>
    <t>85Total asset turnover - 8_NVRI</t>
  </si>
  <si>
    <t>86Sales_NVRI</t>
  </si>
  <si>
    <t>87Total assets_NVRI</t>
  </si>
  <si>
    <t>88fixed assets_NVRI</t>
  </si>
  <si>
    <t>89current assets_NVRI</t>
  </si>
  <si>
    <t>90cash_NVRI</t>
  </si>
  <si>
    <t>91Accts rec_NVRI</t>
  </si>
  <si>
    <t>92inventory_NVRI</t>
  </si>
  <si>
    <t>93Other non-current assets_NVRI</t>
  </si>
  <si>
    <t>94_NVRI</t>
  </si>
  <si>
    <t>95_NVRI</t>
  </si>
  <si>
    <t>96_NVRI</t>
  </si>
  <si>
    <t>Q_RSG</t>
  </si>
  <si>
    <t>QQQ_RSG</t>
  </si>
  <si>
    <t>1Revenue_RSG</t>
  </si>
  <si>
    <t>2Cost of Revenue_RSG</t>
  </si>
  <si>
    <t>3Gross Profit_RSG</t>
  </si>
  <si>
    <t>4Selling_Gen_ Admin_Exps_RSG</t>
  </si>
  <si>
    <t>5Operating_Income_or_EBIT_RSG</t>
  </si>
  <si>
    <t>6Interest_Expense_RSG</t>
  </si>
  <si>
    <t>7Income_Before_Income_Taxes_RSG</t>
  </si>
  <si>
    <t>8Income_Tax_Expense_(Benefit)_RSG</t>
  </si>
  <si>
    <t>9Net_Income_Available_to_Common_RSG</t>
  </si>
  <si>
    <t>10Cash_and_Equivalents_RSG</t>
  </si>
  <si>
    <t>11Accounts_Receivable_Trade_RSG</t>
  </si>
  <si>
    <t>12Inventories_RSG</t>
  </si>
  <si>
    <t>13Total Current Assets_RSG</t>
  </si>
  <si>
    <t>14Property Plant &amp; Equipment - Net_RSG</t>
  </si>
  <si>
    <t>15Total Assets_RSG</t>
  </si>
  <si>
    <t>16Accounts Payable - Trade_RSG</t>
  </si>
  <si>
    <t>17Short-Term Borrowings_RSG</t>
  </si>
  <si>
    <t>18Total Current Liabilities_RSG</t>
  </si>
  <si>
    <t>19Total Shareholders Equity_RSG</t>
  </si>
  <si>
    <t>20Total Liabilities and Shareholders Equity_RSG</t>
  </si>
  <si>
    <t>21Long term debt_RSG</t>
  </si>
  <si>
    <t>22Overridable Raw Beta_RSG</t>
  </si>
  <si>
    <t>23Current Market Cap_RSG</t>
  </si>
  <si>
    <t>24Last Price_RSG</t>
  </si>
  <si>
    <t>25Common Stock_RSG</t>
  </si>
  <si>
    <t>26EBITDA_RSG</t>
  </si>
  <si>
    <t>27Depreciation Expenses_RSG</t>
  </si>
  <si>
    <t>28Retained Earnings (Accumulated Deficit)_RSG</t>
  </si>
  <si>
    <t>29Diluted EPS - 4_RSG</t>
  </si>
  <si>
    <t>30EBITDA_RSG</t>
  </si>
  <si>
    <t>31Depreciation Expense_RSG</t>
  </si>
  <si>
    <t>32Dividends Paid_RSG</t>
  </si>
  <si>
    <t>33Retained Earnings (Accumulated Deficit)_RSG</t>
  </si>
  <si>
    <t>34Dividend Per Share_RSG</t>
  </si>
  <si>
    <t>35WACC Cost of Equity_RSG</t>
  </si>
  <si>
    <t>36WACC Cost of Debt (After Tax)_RSG</t>
  </si>
  <si>
    <t>37Weighted Average Cost of Cap_RSG</t>
  </si>
  <si>
    <t>38Effective Tax Rate_RSG</t>
  </si>
  <si>
    <t>39Tax Efficiency_RSG</t>
  </si>
  <si>
    <t>40_RSG</t>
  </si>
  <si>
    <t>41_RSG</t>
  </si>
  <si>
    <t>42_RSG</t>
  </si>
  <si>
    <t>43_RSG</t>
  </si>
  <si>
    <t>44_RSG</t>
  </si>
  <si>
    <t>45_RSG</t>
  </si>
  <si>
    <t>46Current ratio - 14_RSG</t>
  </si>
  <si>
    <t>47quick ratio_RSG</t>
  </si>
  <si>
    <t>48Cash ratio_RSG</t>
  </si>
  <si>
    <t>49Net worling capital to total assets_RSG</t>
  </si>
  <si>
    <t>50interval measure_RSG</t>
  </si>
  <si>
    <t>51Total debt ratio - 6_RSG</t>
  </si>
  <si>
    <t>52debt-equity ratio - 5_RSG</t>
  </si>
  <si>
    <t>53equity multiplier_RSG</t>
  </si>
  <si>
    <t>54Long-term debt ratio_RSG</t>
  </si>
  <si>
    <t>55Times interest earned ratio - 7_RSG</t>
  </si>
  <si>
    <t>56Cash coverage ratio_RSG</t>
  </si>
  <si>
    <t>57Inventory turnover_RSG</t>
  </si>
  <si>
    <t>58Day's sales in inventory_RSG</t>
  </si>
  <si>
    <t>59receivables turnover_RSG</t>
  </si>
  <si>
    <t>60Day's sales in receivables_RSG</t>
  </si>
  <si>
    <t>61NWC turnover (net working capital)_RSG</t>
  </si>
  <si>
    <t>62_RSG</t>
  </si>
  <si>
    <t>63_RSG</t>
  </si>
  <si>
    <t>64_RSG</t>
  </si>
  <si>
    <t>65Return on Equity (ROE)_RSG</t>
  </si>
  <si>
    <t>66Retun on Assets (ROA) - 2_RSG</t>
  </si>
  <si>
    <t>67ROA using EBIT instead of net inc - 9_RSG</t>
  </si>
  <si>
    <t>68Profit margin - 1_RSG</t>
  </si>
  <si>
    <t>69Net income_RSG</t>
  </si>
  <si>
    <t>70Sales_RSG</t>
  </si>
  <si>
    <t>71PPE to Asset ratio - 10_RSG</t>
  </si>
  <si>
    <t>72Market to Book ratio - 11_RSG</t>
  </si>
  <si>
    <t>73Depreciation to asset ratio - 12_RSG</t>
  </si>
  <si>
    <t>74Retained earnings to asset ratio - 13_RSG</t>
  </si>
  <si>
    <t>75dividend pay out ratio_RSG</t>
  </si>
  <si>
    <t>76Total Costs_RSG</t>
  </si>
  <si>
    <t>77Sales_RSG</t>
  </si>
  <si>
    <t>78Cost of goods sold_RSG</t>
  </si>
  <si>
    <t>79other expenses _RSG</t>
  </si>
  <si>
    <t>80Selling, egn &amp; admin expense_RSG</t>
  </si>
  <si>
    <t>81interest_RSG</t>
  </si>
  <si>
    <t>82taxes_RSG</t>
  </si>
  <si>
    <t>83_RSG</t>
  </si>
  <si>
    <t>84Equity multiplier - 3_RSG</t>
  </si>
  <si>
    <t>85Total asset turnover - 8_RSG</t>
  </si>
  <si>
    <t>86Sales_RSG</t>
  </si>
  <si>
    <t>87Total assets_RSG</t>
  </si>
  <si>
    <t>88fixed assets_RSG</t>
  </si>
  <si>
    <t>89current assets_RSG</t>
  </si>
  <si>
    <t>90cash_RSG</t>
  </si>
  <si>
    <t>91Accts rec_RSG</t>
  </si>
  <si>
    <t>92inventory_RSG</t>
  </si>
  <si>
    <t>93Other non-current assets_RSG</t>
  </si>
  <si>
    <t>94_RSG</t>
  </si>
  <si>
    <t>95_RSG</t>
  </si>
  <si>
    <t>96_RSG</t>
  </si>
  <si>
    <t>Q_WM</t>
  </si>
  <si>
    <t>QQQ_WM</t>
  </si>
  <si>
    <t>1Revenue_WM</t>
  </si>
  <si>
    <t>2Cost of Revenue_WM</t>
  </si>
  <si>
    <t>3Gross Profit_WM</t>
  </si>
  <si>
    <t>4Selling_Gen_ Admin_Exps_WM</t>
  </si>
  <si>
    <t>5Operating_Income_or_EBIT_WM</t>
  </si>
  <si>
    <t>6Interest_Expense_WM</t>
  </si>
  <si>
    <t>7Income_Before_Income_Taxes_WM</t>
  </si>
  <si>
    <t>8Income_Tax_Expense_(Benefit)_WM</t>
  </si>
  <si>
    <t>9Net_Income_Available_to_Common_WM</t>
  </si>
  <si>
    <t>10Cash_and_Equivalents_WM</t>
  </si>
  <si>
    <t>11Accounts_Receivable_Trade_WM</t>
  </si>
  <si>
    <t>12Inventories_WM</t>
  </si>
  <si>
    <t>13Total Current Assets_WM</t>
  </si>
  <si>
    <t>14Property Plant &amp; Equipment - Net_WM</t>
  </si>
  <si>
    <t>15Total Assets_WM</t>
  </si>
  <si>
    <t>16Accounts Payable - Trade_WM</t>
  </si>
  <si>
    <t>17Short-Term Borrowings_WM</t>
  </si>
  <si>
    <t>18Total Current Liabilities_WM</t>
  </si>
  <si>
    <t>19Total Shareholders Equity_WM</t>
  </si>
  <si>
    <t>20Total Liabilities and Shareholders Equity_WM</t>
  </si>
  <si>
    <t>21Long term debt_WM</t>
  </si>
  <si>
    <t>22Overridable Raw Beta_WM</t>
  </si>
  <si>
    <t>23Current Market Cap_WM</t>
  </si>
  <si>
    <t>24Last Price_WM</t>
  </si>
  <si>
    <t>25Common Stock_WM</t>
  </si>
  <si>
    <t>26EBITDA_WM</t>
  </si>
  <si>
    <t>27Depreciation Expenses_WM</t>
  </si>
  <si>
    <t>28Retained Earnings (Accumulated Deficit)_WM</t>
  </si>
  <si>
    <t>29Diluted EPS - 4_WM</t>
  </si>
  <si>
    <t>30EBITDA_WM</t>
  </si>
  <si>
    <t>31Depreciation Expense_WM</t>
  </si>
  <si>
    <t>32Dividends Paid_WM</t>
  </si>
  <si>
    <t>33Retained Earnings (Accumulated Deficit)_WM</t>
  </si>
  <si>
    <t>34Dividend Per Share_WM</t>
  </si>
  <si>
    <t>35WACC Cost of Equity_WM</t>
  </si>
  <si>
    <t>36WACC Cost of Debt (After Tax)_WM</t>
  </si>
  <si>
    <t>37Weighted Average Cost of Cap_WM</t>
  </si>
  <si>
    <t>38Effective Tax Rate_WM</t>
  </si>
  <si>
    <t>39Tax Efficiency_WM</t>
  </si>
  <si>
    <t>40_WM</t>
  </si>
  <si>
    <t>41_WM</t>
  </si>
  <si>
    <t>42_WM</t>
  </si>
  <si>
    <t>43_WM</t>
  </si>
  <si>
    <t>44_WM</t>
  </si>
  <si>
    <t>45_WM</t>
  </si>
  <si>
    <t>46Current ratio - 14_WM</t>
  </si>
  <si>
    <t>47quick ratio_WM</t>
  </si>
  <si>
    <t>48Cash ratio_WM</t>
  </si>
  <si>
    <t>49Net worling capital to total assets_WM</t>
  </si>
  <si>
    <t>50interval measure_WM</t>
  </si>
  <si>
    <t>51Total debt ratio - 6_WM</t>
  </si>
  <si>
    <t>52debt-equity ratio - 5_WM</t>
  </si>
  <si>
    <t>53equity multiplier_WM</t>
  </si>
  <si>
    <t>54Long-term debt ratio_WM</t>
  </si>
  <si>
    <t>55Times interest earned ratio - 7_WM</t>
  </si>
  <si>
    <t>56Cash coverage ratio_WM</t>
  </si>
  <si>
    <t>57Inventory turnover_WM</t>
  </si>
  <si>
    <t>58Day's sales in inventory_WM</t>
  </si>
  <si>
    <t>59receivables turnover_WM</t>
  </si>
  <si>
    <t>60Day's sales in receivables_WM</t>
  </si>
  <si>
    <t>61NWC turnover (net working capital)_WM</t>
  </si>
  <si>
    <t>62_WM</t>
  </si>
  <si>
    <t>63_WM</t>
  </si>
  <si>
    <t>64_WM</t>
  </si>
  <si>
    <t>65Return on Equity (ROE)_WM</t>
  </si>
  <si>
    <t>66Retun on Assets (ROA) - 2_WM</t>
  </si>
  <si>
    <t>67ROA using EBIT instead of net inc - 9_WM</t>
  </si>
  <si>
    <t>68Profit margin - 1_WM</t>
  </si>
  <si>
    <t>69Net income_WM</t>
  </si>
  <si>
    <t>70Sales_WM</t>
  </si>
  <si>
    <t>71PPE to Asset ratio - 10_WM</t>
  </si>
  <si>
    <t>72Market to Book ratio - 11_WM</t>
  </si>
  <si>
    <t>73Depreciation to asset ratio - 12_WM</t>
  </si>
  <si>
    <t>74Retained earnings to asset ratio - 13_WM</t>
  </si>
  <si>
    <t>75dividend pay out ratio_WM</t>
  </si>
  <si>
    <t>76Total Costs_WM</t>
  </si>
  <si>
    <t>77Sales_WM</t>
  </si>
  <si>
    <t>78Cost of goods sold_WM</t>
  </si>
  <si>
    <t>79other expenses _WM</t>
  </si>
  <si>
    <t>80Selling, egn &amp; admin expense_WM</t>
  </si>
  <si>
    <t>81interest_WM</t>
  </si>
  <si>
    <t>82taxes_WM</t>
  </si>
  <si>
    <t>83_WM</t>
  </si>
  <si>
    <t>84Equity multiplier - 3_WM</t>
  </si>
  <si>
    <t>85Total asset turnover - 8_WM</t>
  </si>
  <si>
    <t>86Sales_WM</t>
  </si>
  <si>
    <t>87Total assets_WM</t>
  </si>
  <si>
    <t>88fixed assets_WM</t>
  </si>
  <si>
    <t>89current assets_WM</t>
  </si>
  <si>
    <t>90cash_WM</t>
  </si>
  <si>
    <t>91Accts rec_WM</t>
  </si>
  <si>
    <t>92inventory_WM</t>
  </si>
  <si>
    <t>93Other non-current assets_WM</t>
  </si>
  <si>
    <t>94_WM</t>
  </si>
  <si>
    <t>95_WM</t>
  </si>
  <si>
    <t>96_WM</t>
  </si>
  <si>
    <t>NaN</t>
  </si>
  <si>
    <t>Y</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</si>
  <si>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</si>
  <si>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</si>
  <si>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</si>
  <si>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</si>
  <si>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</si>
  <si>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</si>
  <si>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</si>
  <si>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</si>
  <si>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</si>
  <si>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</si>
  <si>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</si>
  <si>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</si>
  <si>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</si>
  <si>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</si>
  <si>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</si>
  <si>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Coefficients</t>
  </si>
  <si>
    <t>t Stat</t>
  </si>
  <si>
    <t>P-value</t>
  </si>
  <si>
    <t>Lower 95%</t>
  </si>
  <si>
    <t>Upper 95%</t>
  </si>
  <si>
    <t>Lower 95.0%</t>
  </si>
  <si>
    <t>Upper 95.0%</t>
  </si>
  <si>
    <t>Intercept</t>
  </si>
  <si>
    <t>Radius Recycling Inc (RDUS US) - Dupont 3 stage</t>
  </si>
  <si>
    <t>3 Months Ending</t>
  </si>
  <si>
    <t>02/28/2017</t>
  </si>
  <si>
    <t>05/31/2017</t>
  </si>
  <si>
    <t>08/31/2017</t>
  </si>
  <si>
    <t>11/30/2017</t>
  </si>
  <si>
    <t>Revenue</t>
  </si>
  <si>
    <t>SALES_REV_TURN</t>
  </si>
  <si>
    <t>Cost of Revenue</t>
  </si>
  <si>
    <t>IS_COGS_TO_FE_AND_PP_AND_G</t>
  </si>
  <si>
    <t>BETA_RAW_OVERRIDABLE</t>
  </si>
  <si>
    <t>CUR_MKT_CAP</t>
  </si>
  <si>
    <t>PX_LAST</t>
  </si>
  <si>
    <t>BS_COMMON_STOCK</t>
  </si>
  <si>
    <t>IS_DEPR_EXP</t>
  </si>
  <si>
    <t>ARD_RETAINED_EARN_ACC_DEFICIT</t>
  </si>
  <si>
    <t>Diluted EPS</t>
  </si>
  <si>
    <t>ARD_DILUTED_EPS</t>
  </si>
  <si>
    <t>ARDR_DEPRECIATION_EXP</t>
  </si>
  <si>
    <t>CF_DVD_PAID</t>
  </si>
  <si>
    <t>IS_DIV_PER_SHR</t>
  </si>
  <si>
    <t>WACC_COST_EQUITY</t>
  </si>
  <si>
    <t>WACC_COST_DEBT</t>
  </si>
  <si>
    <t>WACC</t>
  </si>
  <si>
    <t>EFF_TAX_RATE</t>
  </si>
  <si>
    <t>TAX_EFFICIENCY</t>
  </si>
  <si>
    <t>Clean Harbors Inc (CLH US) - Dupont 3 stage</t>
  </si>
  <si>
    <t>12/31/2016</t>
  </si>
  <si>
    <t>03/31/2017</t>
  </si>
  <si>
    <t>06/30/2017</t>
  </si>
  <si>
    <t>09/30/2017</t>
  </si>
  <si>
    <t>12/31/2017</t>
  </si>
  <si>
    <t>03/31/2018</t>
  </si>
  <si>
    <t>06/30/2018</t>
  </si>
  <si>
    <t>09/30/2018</t>
  </si>
  <si>
    <t>12/31/2018</t>
  </si>
  <si>
    <t>03/31/2019</t>
  </si>
  <si>
    <t>06/30/2019</t>
  </si>
  <si>
    <t>09/30/2019</t>
  </si>
  <si>
    <t>12/31/2019</t>
  </si>
  <si>
    <t>03/31/2020</t>
  </si>
  <si>
    <t>06/30/2020</t>
  </si>
  <si>
    <t>09/30/2020</t>
  </si>
  <si>
    <t>12/31/2020</t>
  </si>
  <si>
    <t>03/31/2021</t>
  </si>
  <si>
    <t>06/30/2021</t>
  </si>
  <si>
    <t>09/30/2021</t>
  </si>
  <si>
    <t>12/31/2021</t>
  </si>
  <si>
    <t>03/31/2022</t>
  </si>
  <si>
    <t>06/30/2022</t>
  </si>
  <si>
    <t>09/30/2022</t>
  </si>
  <si>
    <t>12/31/2022</t>
  </si>
  <si>
    <t>03/31/2023</t>
  </si>
  <si>
    <t>06/30/2023</t>
  </si>
  <si>
    <t>09/30/2023</t>
  </si>
  <si>
    <t>IS_INT_EXPENSE</t>
  </si>
  <si>
    <t>Source: Bloomberg</t>
  </si>
  <si>
    <t>Right click to show data transparency (not supported for all values)</t>
  </si>
  <si>
    <t>Casella Waste Systems Inc (CWST US) - Dupont 3 stage</t>
  </si>
  <si>
    <t>12/31/2023</t>
  </si>
  <si>
    <t>Selling, General and Administrative Expense</t>
  </si>
  <si>
    <t>IS_SGA_EXPENSE</t>
  </si>
  <si>
    <t>Retained Earnings</t>
  </si>
  <si>
    <t>BS_PURE_RETAINED_EARNINGS</t>
  </si>
  <si>
    <t>Enviri Corp (NVRI US) - Dupont 3 stage</t>
  </si>
  <si>
    <t>Republic Services Inc (RSG US) - Dupont 3 stage</t>
  </si>
  <si>
    <t>Waste Management Inc (WM US) - Dupont 3 stage</t>
  </si>
  <si>
    <t>Proposed Capital Structure</t>
  </si>
  <si>
    <t>Total Cost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</si>
</sst>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8" formatCode="&quot;$&quot;#,##0.00_);[Red]\(&quot;$&quot;#,##0.00\)"/>
    <numFmt numFmtId="44" formatCode="_(&quot;$&quot;* #,##0.00_);_(&quot;$&quot;* \(#,##0.00\);_(&quot;$&quot;* &quot;-&quot;??_);_(@_)"/>
    <numFmt numFmtId="164" formatCode="#,##0.0"/>
    <numFmt numFmtId="165" formatCode="0.000"/>
    <numFmt numFmtId="166" formatCode="#,##0.000"/>
    <numFmt numFmtId="167" formatCode="&quot;$&quot;#,##0.00"/>
    <numFmt numFmtId="168" formatCode="0.0000"/>
  </numFmts>
  <fonts count="12" x14ac:knownFonts="1">
    <font>
      <sz val="11"/>
      <color theme="1"/>
      <name val="Aptos Narrow"/>
      <family val="2"/>
      <scheme val="minor"/>
    </font>
    <font>
      <sz val="11"/>
      <color theme="1"/>
      <name val="Aptos Narrow"/>
      <family val="2"/>
      <scheme val="minor"/>
    </font>
    <font>
      <b/>
      <sz val="11"/>
      <color indexed="9"/>
      <name val="Calibri"/>
      <family val="2"/>
    </font>
    <font>
      <b/>
      <sz val="16"/>
      <color indexed="9"/>
      <name val="Arial"/>
      <family val="2"/>
    </font>
    <font>
      <sz val="10"/>
      <name val="Calibri"/>
      <family val="2"/>
    </font>
    <font>
      <b/>
      <sz val="10"/>
      <color indexed="9"/>
      <name val="Arial"/>
      <family val="2"/>
    </font>
    <font>
      <sz val="10"/>
      <color indexed="63"/>
      <name val="Arial"/>
      <family val="2"/>
    </font>
    <font>
      <sz val="10"/>
      <color indexed="8"/>
      <name val="Arial"/>
      <family val="2"/>
    </font>
    <font>
      <i/>
      <sz val="10"/>
      <color indexed="8"/>
      <name val="Arial"/>
      <family val="2"/>
    </font>
    <font>
      <i/>
      <sz val="11"/>
      <color theme="1"/>
      <name val="Aptos Narrow"/>
      <family val="2"/>
      <scheme val="minor"/>
    </font>
    <font>
      <b/>
      <sz val="10"/>
      <name val="Arial"/>
      <family val="2"/>
    </font>
    <font>
      <sz val="10"/>
      <name val="Arial"/>
      <family val="2"/>
    </font>
  </fonts>
  <fills count="16">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rgb="FFF2F2F2"/>
        <bgColor indexed="64"/>
      </patternFill>
    </fill>
    <fill>
      <patternFill patternType="solid">
        <fgColor theme="6"/>
        <bgColor indexed="64"/>
      </patternFill>
    </fill>
    <fill>
      <patternFill patternType="solid">
        <fgColor theme="8"/>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5"/>
        <bgColor indexed="64"/>
      </patternFill>
    </fill>
    <fill>
      <patternFill patternType="solid">
        <fgColor theme="7" tint="0.79998168889431442"/>
        <bgColor indexed="64"/>
      </patternFill>
    </fill>
    <fill>
      <patternFill patternType="solid">
        <fgColor theme="7"/>
        <bgColor indexed="64"/>
      </patternFill>
    </fill>
    <fill>
      <patternFill patternType="solid">
        <fgColor theme="5" tint="0.39997558519241921"/>
        <bgColor indexed="64"/>
      </patternFill>
    </fill>
    <fill>
      <patternFill patternType="solid">
        <fgColor theme="6" tint="0.79998168889431442"/>
        <bgColor indexed="64"/>
      </patternFill>
    </fill>
    <fill>
      <patternFill patternType="solid">
        <fgColor rgb="FFFFC000"/>
        <bgColor indexed="64"/>
      </patternFill>
    </fill>
    <fill>
      <patternFill patternType="solid">
        <fgColor theme="8" tint="0.79998168889431442"/>
        <bgColor indexed="64"/>
      </patternFill>
    </fill>
  </fills>
  <borders count="12">
    <border>
      <left/>
      <right/>
      <top/>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right/>
      <top/>
      <bottom style="medium">
        <color indexed="64"/>
      </bottom>
      <diagonal/>
    </border>
    <border>
      <left/>
      <right/>
      <top style="medium">
        <color indexed="64"/>
      </top>
      <bottom style="thin">
        <color auto="1"/>
      </bottom>
      <diagonal/>
    </border>
    <border>
      <left/>
      <right/>
      <top style="thick">
        <color indexed="64"/>
      </top>
      <bottom style="thin">
        <color indexed="64"/>
      </bottom>
      <diagonal/>
    </border>
    <border>
      <left/>
      <right/>
      <top/>
      <bottom style="thick">
        <color indexed="64"/>
      </bottom>
      <diagonal/>
    </border>
    <border>
      <left/>
      <right/>
      <top/>
      <bottom style="thin">
        <color indexed="64"/>
      </bottom>
      <diagonal/>
    </border>
  </borders>
  <cellStyleXfs count="1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2" borderId="0"/>
    <xf numFmtId="0" fontId="3" fillId="2" borderId="1" applyNumberFormat="0" applyProtection="0">
      <alignment horizontal="left" vertical="center" readingOrder="1"/>
    </xf>
    <xf numFmtId="0" fontId="4" fillId="3" borderId="0" applyNumberFormat="0" applyBorder="0" applyProtection="0">
      <alignment horizontal="center"/>
    </xf>
    <xf numFmtId="0" fontId="5" fillId="2" borderId="2">
      <alignment horizontal="left"/>
    </xf>
    <xf numFmtId="0" fontId="5" fillId="2" borderId="2">
      <alignment horizontal="right"/>
    </xf>
    <xf numFmtId="0" fontId="5" fillId="2" borderId="3">
      <alignment horizontal="left"/>
    </xf>
    <xf numFmtId="0" fontId="5" fillId="2" borderId="3">
      <alignment horizontal="right"/>
    </xf>
    <xf numFmtId="0" fontId="6" fillId="3" borderId="4"/>
    <xf numFmtId="164" fontId="7" fillId="3" borderId="5">
      <alignment horizontal="right"/>
    </xf>
    <xf numFmtId="4" fontId="7" fillId="3" borderId="5">
      <alignment horizontal="right"/>
    </xf>
    <xf numFmtId="0" fontId="8" fillId="4" borderId="6" applyNumberFormat="0" applyAlignment="0" applyProtection="0"/>
  </cellStyleXfs>
  <cellXfs count="70">
    <xf numFmtId="0" fontId="0" fillId="0" borderId="0" xfId="0"/>
    <xf numFmtId="0" fontId="2" fillId="2" borderId="0" xfId="3"/>
    <xf numFmtId="0" fontId="3" fillId="2" borderId="1" xfId="4">
      <alignment horizontal="left" vertical="center" readingOrder="1"/>
    </xf>
    <xf numFmtId="0" fontId="4" fillId="3" borderId="0" xfId="5">
      <alignment horizontal="center"/>
    </xf>
    <xf numFmtId="0" fontId="5" fillId="2" borderId="2" xfId="6">
      <alignment horizontal="left"/>
    </xf>
    <xf numFmtId="0" fontId="5" fillId="2" borderId="2" xfId="7">
      <alignment horizontal="right"/>
    </xf>
    <xf numFmtId="0" fontId="5" fillId="2" borderId="3" xfId="8">
      <alignment horizontal="left"/>
    </xf>
    <xf numFmtId="0" fontId="5" fillId="2" borderId="3" xfId="9">
      <alignment horizontal="right"/>
    </xf>
    <xf numFmtId="0" fontId="6" fillId="3" borderId="4" xfId="10"/>
    <xf numFmtId="164" fontId="7" fillId="3" borderId="5" xfId="11">
      <alignment horizontal="right"/>
    </xf>
    <xf numFmtId="4" fontId="7" fillId="3" borderId="5" xfId="12">
      <alignment horizontal="right"/>
    </xf>
    <xf numFmtId="0" fontId="8" fillId="4" borderId="6" xfId="13"/>
    <xf numFmtId="164" fontId="0" fillId="0" borderId="0" xfId="0" applyNumberFormat="1"/>
    <xf numFmtId="165" fontId="0" fillId="0" borderId="0" xfId="0" applyNumberFormat="1"/>
    <xf numFmtId="10" fontId="0" fillId="0" borderId="0" xfId="2" applyNumberFormat="1" applyFont="1"/>
    <xf numFmtId="10" fontId="0" fillId="0" borderId="0" xfId="0" applyNumberFormat="1"/>
    <xf numFmtId="44" fontId="0" fillId="0" borderId="0" xfId="1" applyFont="1"/>
    <xf numFmtId="3" fontId="0" fillId="0" borderId="0" xfId="0" applyNumberFormat="1"/>
    <xf numFmtId="3" fontId="0" fillId="5" borderId="0" xfId="0" applyNumberFormat="1" applyFill="1"/>
    <xf numFmtId="0" fontId="0" fillId="5" borderId="0" xfId="0" applyFill="1"/>
    <xf numFmtId="10" fontId="0" fillId="6" borderId="0" xfId="0" applyNumberFormat="1" applyFill="1"/>
    <xf numFmtId="165" fontId="0" fillId="6" borderId="0" xfId="0" applyNumberFormat="1" applyFill="1"/>
    <xf numFmtId="44" fontId="0" fillId="6" borderId="0" xfId="1" applyFont="1" applyFill="1"/>
    <xf numFmtId="166" fontId="0" fillId="0" borderId="0" xfId="0" applyNumberFormat="1"/>
    <xf numFmtId="0" fontId="0" fillId="0" borderId="7" xfId="0" applyBorder="1"/>
    <xf numFmtId="0" fontId="9" fillId="0" borderId="8" xfId="0" applyFont="1" applyBorder="1" applyAlignment="1">
      <alignment horizontal="center"/>
    </xf>
    <xf numFmtId="0" fontId="9" fillId="0" borderId="8" xfId="0" applyFont="1" applyBorder="1" applyAlignment="1">
      <alignment horizontal="centerContinuous"/>
    </xf>
    <xf numFmtId="164" fontId="7" fillId="7" borderId="5" xfId="11" applyFill="1">
      <alignment horizontal="right"/>
    </xf>
    <xf numFmtId="4" fontId="7" fillId="7" borderId="5" xfId="12" applyFill="1">
      <alignment horizontal="right"/>
    </xf>
    <xf numFmtId="0" fontId="10" fillId="0" borderId="0" xfId="0" applyFont="1"/>
    <xf numFmtId="0" fontId="11" fillId="0" borderId="0" xfId="0" applyFont="1"/>
    <xf numFmtId="0" fontId="0" fillId="0" borderId="9" xfId="0" applyBorder="1"/>
    <xf numFmtId="0" fontId="10" fillId="0" borderId="9" xfId="0" applyFont="1" applyBorder="1"/>
    <xf numFmtId="6" fontId="0" fillId="0" borderId="0" xfId="0" applyNumberFormat="1"/>
    <xf numFmtId="8" fontId="0" fillId="0" borderId="0" xfId="0" applyNumberFormat="1"/>
    <xf numFmtId="40" fontId="0" fillId="0" borderId="0" xfId="0" applyNumberFormat="1"/>
    <xf numFmtId="0" fontId="0" fillId="0" borderId="10" xfId="0" applyBorder="1"/>
    <xf numFmtId="10" fontId="0" fillId="0" borderId="10" xfId="0" applyNumberFormat="1" applyBorder="1" applyAlignment="1">
      <alignment horizontal="center"/>
    </xf>
    <xf numFmtId="0" fontId="0" fillId="0" borderId="1" xfId="0" applyBorder="1"/>
    <xf numFmtId="0" fontId="10" fillId="0" borderId="1" xfId="0" applyFont="1" applyBorder="1"/>
    <xf numFmtId="8" fontId="0" fillId="0" borderId="11" xfId="0" applyNumberFormat="1" applyBorder="1"/>
    <xf numFmtId="3" fontId="0" fillId="0" borderId="11" xfId="0" applyNumberFormat="1" applyBorder="1"/>
    <xf numFmtId="167" fontId="0" fillId="0" borderId="10" xfId="0" applyNumberFormat="1" applyBorder="1"/>
    <xf numFmtId="6" fontId="0" fillId="8" borderId="0" xfId="0" applyNumberFormat="1" applyFill="1"/>
    <xf numFmtId="3" fontId="0" fillId="8" borderId="0" xfId="0" applyNumberFormat="1" applyFill="1"/>
    <xf numFmtId="0" fontId="0" fillId="8" borderId="0" xfId="0" applyFill="1"/>
    <xf numFmtId="10" fontId="0" fillId="8" borderId="10" xfId="0" applyNumberFormat="1" applyFill="1" applyBorder="1"/>
    <xf numFmtId="44" fontId="0" fillId="0" borderId="0" xfId="0" applyNumberFormat="1"/>
    <xf numFmtId="167" fontId="0" fillId="0" borderId="0" xfId="0" applyNumberFormat="1"/>
    <xf numFmtId="44" fontId="0" fillId="8" borderId="0" xfId="1" applyFont="1" applyFill="1"/>
    <xf numFmtId="44" fontId="0" fillId="0" borderId="0" xfId="1" applyFont="1" applyFill="1"/>
    <xf numFmtId="0" fontId="0" fillId="9" borderId="0" xfId="0" applyFill="1"/>
    <xf numFmtId="167" fontId="0" fillId="8" borderId="0" xfId="0" applyNumberFormat="1" applyFill="1"/>
    <xf numFmtId="0" fontId="0" fillId="10" borderId="0" xfId="0" applyFill="1"/>
    <xf numFmtId="2" fontId="0" fillId="0" borderId="0" xfId="2" applyNumberFormat="1" applyFont="1"/>
    <xf numFmtId="0" fontId="0" fillId="11" borderId="0" xfId="0" applyFill="1"/>
    <xf numFmtId="0" fontId="0" fillId="12" borderId="0" xfId="0" applyFill="1"/>
    <xf numFmtId="0" fontId="0" fillId="13" borderId="0" xfId="0" applyFill="1"/>
    <xf numFmtId="44" fontId="0" fillId="14" borderId="0" xfId="0" applyNumberFormat="1" applyFill="1"/>
    <xf numFmtId="0" fontId="0" fillId="14" borderId="0" xfId="0" applyFill="1"/>
    <xf numFmtId="167" fontId="0" fillId="14" borderId="0" xfId="0" applyNumberFormat="1" applyFill="1"/>
    <xf numFmtId="0" fontId="0" fillId="15" borderId="0" xfId="0" applyFill="1"/>
    <xf numFmtId="44" fontId="0" fillId="15" borderId="0" xfId="1" applyFont="1" applyFill="1"/>
    <xf numFmtId="44" fontId="0" fillId="15" borderId="0" xfId="0" applyNumberFormat="1" applyFill="1"/>
    <xf numFmtId="10" fontId="0" fillId="15" borderId="0" xfId="2" applyNumberFormat="1" applyFont="1" applyFill="1"/>
    <xf numFmtId="168" fontId="0" fillId="0" borderId="0" xfId="0" applyNumberFormat="1"/>
    <xf numFmtId="168" fontId="0" fillId="8" borderId="0" xfId="0" applyNumberFormat="1" applyFill="1"/>
    <xf numFmtId="165" fontId="0" fillId="7" borderId="0" xfId="0" applyNumberFormat="1" applyFill="1"/>
    <xf numFmtId="4" fontId="0" fillId="0" borderId="0" xfId="0" applyNumberFormat="1"/>
    <xf numFmtId="0" fontId="10" fillId="0" borderId="9" xfId="0" applyFont="1" applyBorder="1" applyAlignment="1">
      <alignment horizontal="center"/>
    </xf>
  </cellXfs>
  <cellStyles count="14">
    <cellStyle name="blp_column_header" xfId="3" xr:uid="{3444871B-ABD8-4567-ADEE-F4E964780780}"/>
    <cellStyle name="blp_title_header_row_left" xfId="4" xr:uid="{527988E4-4327-4B33-80ED-655CAED0EE9A}"/>
    <cellStyle name="Currency" xfId="1" builtinId="4"/>
    <cellStyle name="fa_column_header_bottom" xfId="9" xr:uid="{301D8FE4-0008-416D-9C2C-02341E4A2AE9}"/>
    <cellStyle name="fa_column_header_bottom_left" xfId="8" xr:uid="{78215FF8-53B6-4819-A127-95198A05276B}"/>
    <cellStyle name="fa_column_header_empty" xfId="5" xr:uid="{7439F47D-F7F7-4A8F-8F0D-5EA3FF0B4956}"/>
    <cellStyle name="fa_column_header_top" xfId="7" xr:uid="{DFD1FA6B-3130-4C3F-9D0C-B14BEA6E1860}"/>
    <cellStyle name="fa_column_header_top_left" xfId="6" xr:uid="{DB53D57A-7432-4D93-AEF6-7BB67017A07C}"/>
    <cellStyle name="fa_data_standard_1_grouped" xfId="11" xr:uid="{29D823D6-B329-4B4E-8529-2597D5DFEE64}"/>
    <cellStyle name="fa_data_standard_2_grouped" xfId="12" xr:uid="{BD4CF073-91B8-44E5-95D0-72C021E9FD00}"/>
    <cellStyle name="fa_footer_italic" xfId="13" xr:uid="{CEB70031-C51D-48B7-9E21-35BD7BCA80C9}"/>
    <cellStyle name="fa_row_header_standard" xfId="10" xr:uid="{16CBCF75-6CD9-42D6-BB29-4BC35AE22C15}"/>
    <cellStyle name="Normal" xfId="0" builtinId="0"/>
    <cellStyle name="Percent" xfId="2" builtinId="5"/>
  </cellStyles>
  <dxfs count="0"/>
  <tableStyles count="0" defaultTableStyle="TableStyleMedium2" defaultPivotStyle="PivotStyleLight16"/>
  <colors>
    <mruColors>
      <color rgb="FF08567D"/>
      <color rgb="FFE445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37</xdr:col>
      <xdr:colOff>1107799</xdr:colOff>
      <xdr:row>43</xdr:row>
      <xdr:rowOff>72472</xdr:rowOff>
    </xdr:from>
    <xdr:ext cx="184731" cy="264560"/>
    <xdr:sp macro="" textlink="">
      <xdr:nvSpPr>
        <xdr:cNvPr id="2" name="TextBox 1">
          <a:extLst>
            <a:ext uri="{FF2B5EF4-FFF2-40B4-BE49-F238E27FC236}">
              <a16:creationId xmlns:a16="http://schemas.microsoft.com/office/drawing/2014/main" id="{8382ED93-533A-41B1-8C82-3AFB6272A63E}"/>
            </a:ext>
          </a:extLst>
        </xdr:cNvPr>
        <xdr:cNvSpPr txBox="1"/>
      </xdr:nvSpPr>
      <xdr:spPr>
        <a:xfrm>
          <a:off x="31709719" y="818015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37</xdr:col>
      <xdr:colOff>1107799</xdr:colOff>
      <xdr:row>43</xdr:row>
      <xdr:rowOff>72472</xdr:rowOff>
    </xdr:from>
    <xdr:ext cx="184731" cy="264560"/>
    <xdr:sp macro="" textlink="">
      <xdr:nvSpPr>
        <xdr:cNvPr id="2" name="TextBox 1">
          <a:extLst>
            <a:ext uri="{FF2B5EF4-FFF2-40B4-BE49-F238E27FC236}">
              <a16:creationId xmlns:a16="http://schemas.microsoft.com/office/drawing/2014/main" id="{D464A0E5-9C70-743D-1CC7-98CBD0E650E1}"/>
            </a:ext>
          </a:extLst>
        </xdr:cNvPr>
        <xdr:cNvSpPr txBox="1"/>
      </xdr:nvSpPr>
      <xdr:spPr>
        <a:xfrm>
          <a:off x="31008016" y="823084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persons/person.xml><?xml version="1.0" encoding="utf-8"?>
<personList xmlns="http://schemas.microsoft.com/office/spreadsheetml/2018/threadedcomments" xmlns:x="http://schemas.openxmlformats.org/spreadsheetml/2006/main">
  <person displayName="Ramirez, Eduardo" id="{87FC24DC-25CD-4339-AFCA-BE6E8D8165A3}" userId="S::ramirez@byui.edu::a31e4d42-14c3-4f40-be9f-5728b3b9470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A41" dT="2024-02-16T18:18:45.78" personId="{87FC24DC-25CD-4339-AFCA-BE6E8D8165A3}" id="{4001EA52-C7EE-4CCD-9166-06EF1BA9AC94}">
    <text xml:space="preserve">Capital Asset Pricing Model (CAPM):
The Capital Asset Pricing Model (CAPM) is a model that describes the relationship between systematic risk and expected return for assets, particularly stocks. The CAPM formula is often used to calculate the expected return on equity.
Mathematically, CAPM is expressed as:  ⁅  ⁆⁅ ⁆⁅ ⁆⁅ ⁆⁅=⁆⁅ ⁆⁅ ⁆⁅ ⁆⁅ ⁆⁅+⁆⁅  ⁆⁅ ⁆⁅ ⁆⁅×⁆⁅ ⁆⁅  ⁆⁅ ⁆⁅ ⁆⁅ ⁆⁅−⁆⁅ ⁆⁅ ⁆⁅ ⁆⁅ ⁆⁅ ⁆E(Ri​)=Rf​+βi​×(E(Rm​)−Rf​)
Where:
 ⁅ ⁆⁅ ⁆⁅ ⁆⁅ ⁆⁅ ⁆E(Ri​) = Expected return on asset  i
⁅ ⁆⁅ ⁆⁅ ⁆⁅ ⁆Rf​ = Risk-free rate
⁅  ⁆⁅ ⁆⁅ ⁆βi​ = Beta of the asset
 ⁅  ⁆⁅ ⁆⁅ ⁆⁅ ⁆E(Rm​) = Expected return on the market
Cost of Equity:
The cost of equity represents the return a company requires to attract investment in its equity shares. It is often calculated using the Capital Asset Pricing Model (CAPM) or other methods such as the Dividend Discount Model (DDM).
The cost of equity is a key component in determining a company's Weighted Average Cost of Capital (WACC).
</text>
  </threadedComment>
  <threadedComment ref="A43" dT="2024-02-16T18:19:16.57" personId="{87FC24DC-25CD-4339-AFCA-BE6E8D8165A3}" id="{590A461E-1D51-4CFC-8486-0D4458F00F19}">
    <text xml:space="preserve">Weighted Average Cost of Capital (WACC):
The Weighted Average Cost of Capital (WACC) is the average rate of return a company expects to compensate all its different investors (both debt and equity) for investing in its assets.
Mathematically, WACC is expressed as:     =⁅ / ⁆⁅ ⁆⁅×⁆⁅ ⁆⁅ ⁆⁅ ⁆⁅ ⁆⁅+⁆⁅ / ⁆⁅ ⁆⁅×⁆⁅ ⁆⁅ ⁆⁅ ⁆⁅ ⁆⁅×⁆⁅1−⁆⁅  ⁆⁅ ⁆⁅ ⁆⁅ ⁆WACC=(E/V)×re​+(D/V)×rd​×(1−Tc​)
Where:
 E = Market value of the company's equity
 D = Market value of the company's debt
 = + V=E+D = Total market value of the company's capital structure
⁅ ⁆⁅ ⁆⁅ ⁆⁅ ⁆re​ = Cost of equity
⁅  ⁆⁅ ⁆⁅ ⁆rd​ = Cost of debt
⁅  ⁆⁅ ⁆⁅ ⁆Tc​ = Corporate tax rate
Cost of Capital:
The cost of capital refers to the cost of obtaining capital (both debt and equity) for a company to fund its operations and investments. It is typically expressed as a percentage and represents the minimum return that investors expect to receive for providing capital to the company.
</text>
  </threadedComment>
  <threadedComment ref="A52" dT="2024-01-31T04:27:56.07" personId="{87FC24DC-25CD-4339-AFCA-BE6E8D8165A3}" id="{E84D56B3-AD1E-42DE-8445-9569039046C6}">
    <text xml:space="preserve">The current ratio is a liquidity ratio that measures a company's ability to cover its short-term obligations with its current assets.  If current ratio is 1.5 then RDUS has $1.5 in current assets for every $1 in current liabilities. 
a current ratio of 2 or higher is considered good, and anything lower than 2 is a cause for concern. </text>
  </threadedComment>
  <threadedComment ref="A53" dT="2024-01-31T04:30:17.13" personId="{87FC24DC-25CD-4339-AFCA-BE6E8D8165A3}" id="{D6A72FF4-4280-40D6-898D-3473B6EF3014}">
    <text xml:space="preserve">A quick ratio above one is excellent because it shows an even match between your assets and liabilities. Anything less than one shows that your firm may struggle to meet its financial obligations. </text>
  </threadedComment>
  <threadedComment ref="A54" dT="2024-01-31T04:42:59.81" personId="{87FC24DC-25CD-4339-AFCA-BE6E8D8165A3}" id="{409DCB9B-99B9-4BD4-83FA-F7B2BC20416A}">
    <text xml:space="preserve"> A cash ratio of 0.2 would mean that for every dollar the company owes creditors in the next 12 months it has 0.2 in cash. </text>
  </threadedComment>
  <threadedComment ref="A57" dT="2024-01-31T04:52:13.14" personId="{87FC24DC-25CD-4339-AFCA-BE6E8D8165A3}" id="{7308E49E-C68E-4ED6-AE85-E64906186671}">
    <text xml:space="preserve">A debt ratio of greater than 1.0 or 100% means a company has more debt than assets  </text>
  </threadedComment>
  <threadedComment ref="A59" dT="2024-02-16T17:42:00.72" personId="{87FC24DC-25CD-4339-AFCA-BE6E8D8165A3}" id="{7DF2493D-0956-4D09-BF06-2D863B5DFB99}">
    <text xml:space="preserve">An equity multiplier is a financial ratio that measures how much of a company's assets are financed through stockholders' equity.
A low equity multiplier indicates a company is using more equity and less debt to finance the purchase of assets.
Companies with a low equity multiplier are generally considered to be less risky investments because they have a lower debt burden.
In some cases, however, a high equity multiplier reflects a company's effective business strategy that allows it to purchase assets at a lower cost.
</text>
  </threadedComment>
  <threadedComment ref="A90" dT="2024-02-16T17:42:19.56" personId="{87FC24DC-25CD-4339-AFCA-BE6E8D8165A3}" id="{49DAC8A8-2413-42BD-81E6-C59AEB2CB377}">
    <text xml:space="preserve">An equity multiplier is a financial ratio that measures how much of a company's assets are financed through stockholders' equity.
A low equity multiplier indicates a company is using more equity and less debt to finance the purchase of assets.
Companies with a low equity multiplier are generally considered to be less risky investments because they have a lower debt burden.
In some cases, however, a high equity multiplier reflects a company's effective business strategy that allows it to purchase assets at a lower cost.
</text>
  </threadedComment>
</ThreadedComments>
</file>

<file path=xl/threadedComments/threadedComment2.xml><?xml version="1.0" encoding="utf-8"?>
<ThreadedComments xmlns="http://schemas.microsoft.com/office/spreadsheetml/2018/threadedcomments" xmlns:x="http://schemas.openxmlformats.org/spreadsheetml/2006/main">
  <threadedComment ref="AK31" dT="2024-02-17T02:11:02.74" personId="{87FC24DC-25CD-4339-AFCA-BE6E8D8165A3}" id="{EA2C775D-E1E0-4E07-AC59-9254867A59A8}">
    <text xml:space="preserve">Imporve by
- Lowering expenses
- increases sales, but it depending on operating efficiency it might not help. 
- increase sales exponentially
</text>
  </threadedComment>
  <threadedComment ref="AL31" dT="2024-02-17T02:12:22.07" personId="{87FC24DC-25CD-4339-AFCA-BE6E8D8165A3}" id="{DB46B55B-6B2A-4BD6-9652-C7C19CBAD015}">
    <text>Improve by 
- lowering debt
- lowering taxes or get more tax credits</text>
  </threadedComment>
  <threadedComment ref="AN32" dT="2024-02-17T02:43:20.83" personId="{87FC24DC-25CD-4339-AFCA-BE6E8D8165A3}" id="{02B9AC4B-C405-443A-A6CB-0534ED8A9758}">
    <text>If sales increases by 20% then total cost will go up by 20% (sales -total cost =net income). This assumes all variables will grow by 20% so assets, debt, and equity with all go up by 20%</text>
  </threadedComment>
  <threadedComment ref="AN32" dT="2024-02-17T02:43:43.61" personId="{87FC24DC-25CD-4339-AFCA-BE6E8D8165A3}" id="{73409C7F-6ACE-468B-A036-08B1B7A1B1E4}" parentId="{02B9AC4B-C405-443A-A6CB-0534ED8A9758}">
    <text>Pg 55 or 102 in the book
A simple financial planning model</text>
  </threadedComment>
  <threadedComment ref="AR33" dT="2024-02-17T01:09:03.82" personId="{87FC24DC-25CD-4339-AFCA-BE6E8D8165A3}" id="{6F283951-7268-474E-8C05-A55DF7BF90DE}">
    <text>PPE + t current assets  + other assets = total assets</text>
  </threadedComment>
  <threadedComment ref="AP38" dT="2024-02-17T02:38:23.83" personId="{87FC24DC-25CD-4339-AFCA-BE6E8D8165A3}" id="{014CA0A8-9860-4812-A83D-9D5601041D01}">
    <text xml:space="preserve">- Operating lease right of usage
- invest In joint ventures
- goodwill
- intagible 
-deferred income taxes
</text>
  </threadedComment>
  <threadedComment ref="AR38" dT="2024-02-17T02:35:42.66" personId="{87FC24DC-25CD-4339-AFCA-BE6E8D8165A3}" id="{067B78C7-E847-467D-BAAB-978FD6666C8C}">
    <text>Sources of cash:   
Increase in accounts payable
Increase in common stock
Increase in retained earnings
Total sources
Uses of cash:
Increase in accounts receivable 
Increase in inventory
Decrease in notes payable
Decrease in long-term debt
Net fixed asset acquisitions
Total uses
Net addition to cash</text>
  </threadedComment>
  <threadedComment ref="A41" dT="2024-02-16T18:18:45.78" personId="{87FC24DC-25CD-4339-AFCA-BE6E8D8165A3}" id="{E88A9CCC-05BD-408F-8B78-6E5EBFC32243}">
    <text xml:space="preserve">Capital Asset Pricing Model (CAPM):
The Capital Asset Pricing Model (CAPM) is a model that describes the relationship between systematic risk and expected return for assets, particularly stocks. The CAPM formula is often used to calculate the expected return on equity.
Mathematically, CAPM is expressed as:  ⁅  ⁆⁅ ⁆⁅ ⁆⁅ ⁆⁅=⁆⁅ ⁆⁅ ⁆⁅ ⁆⁅ ⁆⁅+⁆⁅  ⁆⁅ ⁆⁅ ⁆⁅×⁆⁅ ⁆⁅  ⁆⁅ ⁆⁅ ⁆⁅ ⁆⁅−⁆⁅ ⁆⁅ ⁆⁅ ⁆⁅ ⁆⁅ ⁆E(Ri​)=Rf​+βi​×(E(Rm​)−Rf​)
Where:
 ⁅ ⁆⁅ ⁆⁅ ⁆⁅ ⁆⁅ ⁆E(Ri​) = Expected return on asset  i
⁅ ⁆⁅ ⁆⁅ ⁆⁅ ⁆Rf​ = Risk-free rate
⁅  ⁆⁅ ⁆⁅ ⁆βi​ = Beta of the asset
 ⁅  ⁆⁅ ⁆⁅ ⁆⁅ ⁆E(Rm​) = Expected return on the market
Cost of Equity:
The cost of equity represents the return a company requires to attract investment in its equity shares. It is often calculated using the Capital Asset Pricing Model (CAPM) or other methods such as the Dividend Discount Model (DDM).
The cost of equity is a key component in determining a company's Weighted Average Cost of Capital (WACC).
</text>
  </threadedComment>
  <threadedComment ref="A43" dT="2024-02-16T18:19:16.57" personId="{87FC24DC-25CD-4339-AFCA-BE6E8D8165A3}" id="{E8218D56-17DD-4FC3-BFBB-E8BE4EC9CF9F}">
    <text xml:space="preserve">Weighted Average Cost of Capital (WACC):
The Weighted Average Cost of Capital (WACC) is the average rate of return a company expects to compensate all its different investors (both debt and equity) for investing in its assets.
Mathematically, WACC is expressed as:     =⁅ / ⁆⁅ ⁆⁅×⁆⁅ ⁆⁅ ⁆⁅ ⁆⁅ ⁆⁅+⁆⁅ / ⁆⁅ ⁆⁅×⁆⁅ ⁆⁅ ⁆⁅ ⁆⁅ ⁆⁅×⁆⁅1−⁆⁅  ⁆⁅ ⁆⁅ ⁆⁅ ⁆WACC=(E/V)×re​+(D/V)×rd​×(1−Tc​)
Where:
 E = Market value of the company's equity
 D = Market value of the company's debt
 = + V=E+D = Total market value of the company's capital structure
⁅ ⁆⁅ ⁆⁅ ⁆⁅ ⁆re​ = Cost of equity
⁅  ⁆⁅ ⁆⁅ ⁆rd​ = Cost of debt
⁅  ⁆⁅ ⁆⁅ ⁆Tc​ = Corporate tax rate
Cost of Capital:
The cost of capital refers to the cost of obtaining capital (both debt and equity) for a company to fund its operations and investments. It is typically expressed as a percentage and represents the minimum return that investors expect to receive for providing capital to the company.
</text>
  </threadedComment>
  <threadedComment ref="AK44" dT="2024-02-17T02:08:40.13" personId="{87FC24DC-25CD-4339-AFCA-BE6E8D8165A3}" id="{19337675-9B01-4A59-87C5-C3EF7D9CB5F9}">
    <text>This is the vale that is reported which fills the gap so sales - COGS - SG&amp;A - this value equals the reported EBIT. Note other value is negative so it work as a credit, but still done minus on the calculation</text>
  </threadedComment>
  <threadedComment ref="AO46" dT="2024-02-17T02:19:12.31" personId="{87FC24DC-25CD-4339-AFCA-BE6E8D8165A3}" id="{AE0FE23C-80A9-40F6-BF64-1E2EC9D27CC2}">
    <text xml:space="preserve">Increases
- increase in common stock
- increase retained earnings
And vice versa for both
</text>
  </threadedComment>
  <threadedComment ref="AP46" dT="2024-02-17T02:18:10.18" personId="{87FC24DC-25CD-4339-AFCA-BE6E8D8165A3}" id="{E6A1F6CB-D237-4392-B6A8-2D41585AB15E}">
    <text xml:space="preserve">Increases 
- increase in ACC payable
- increase in notes payable
And vice versa for both
</text>
  </threadedComment>
  <threadedComment ref="A52" dT="2024-01-31T04:27:56.07" personId="{87FC24DC-25CD-4339-AFCA-BE6E8D8165A3}" id="{23E4DA32-B41D-4987-8F8A-E527BF6545F5}">
    <text xml:space="preserve">The current ratio is a liquidity ratio that measures a company's ability to cover its short-term obligations with its current assets.  If current ratio is 1.5 then RDUS has $1.5 in current assets for every $1 in current liabilities. 
a current ratio of 2 or higher is considered good, and anything lower than 2 is a cause for concern. </text>
  </threadedComment>
  <threadedComment ref="A53" dT="2024-01-31T04:30:17.13" personId="{87FC24DC-25CD-4339-AFCA-BE6E8D8165A3}" id="{D0AE9D8A-5E25-4BE0-AA51-2D4B73F3DF81}">
    <text xml:space="preserve">A quick ratio above one is excellent because it shows an even match between your assets and liabilities. Anything less than one shows that your firm may struggle to meet its financial obligations. </text>
  </threadedComment>
  <threadedComment ref="AO53" dT="2024-02-17T02:25:23.79" personId="{87FC24DC-25CD-4339-AFCA-BE6E8D8165A3}" id="{B100A448-D35C-4B10-80B6-A5FC687D81B2}">
    <text xml:space="preserve">Includes both a and b
</text>
  </threadedComment>
  <threadedComment ref="A54" dT="2024-01-31T04:42:59.81" personId="{87FC24DC-25CD-4339-AFCA-BE6E8D8165A3}" id="{A160C247-16AF-4F6D-A314-D9FB68C6378E}">
    <text xml:space="preserve"> A cash ratio of 0.2 would mean that for every dollar the company owes creditors in the next 12 months it has 0.2 in cash. </text>
  </threadedComment>
  <threadedComment ref="AO55" dT="2024-02-17T02:26:26.40" personId="{87FC24DC-25CD-4339-AFCA-BE6E8D8165A3}" id="{FFB9E92B-5B54-4F84-B990-E9F83C169599}">
    <text xml:space="preserve">Additional paid in capital and noncontrollin interest, both positive
</text>
  </threadedComment>
  <threadedComment ref="A57" dT="2024-01-31T04:52:13.14" personId="{87FC24DC-25CD-4339-AFCA-BE6E8D8165A3}" id="{93C024A7-0039-4D7C-9BD3-2B66E9F2368A}">
    <text xml:space="preserve">A debt ratio of greater than 1.0 or 100% means a company has more debt than assets  </text>
  </threadedComment>
  <threadedComment ref="A59" dT="2024-02-16T17:42:00.72" personId="{87FC24DC-25CD-4339-AFCA-BE6E8D8165A3}" id="{6464FB27-204A-4FCE-AF0D-27CDC69C7F09}">
    <text xml:space="preserve">An equity multiplier is a financial ratio that measures how much of a company's assets are financed through stockholders' equity.
A low equity multiplier indicates a company is using more equity and less debt to finance the purchase of assets.
Companies with a low equity multiplier are generally considered to be less risky investments because they have a lower debt burden.
In some cases, however, a high equity multiplier reflects a company's effective business strategy that allows it to purchase assets at a lower cost.
</text>
  </threadedComment>
  <threadedComment ref="A90" dT="2024-02-16T17:42:19.56" personId="{87FC24DC-25CD-4339-AFCA-BE6E8D8165A3}" id="{28D877A7-F15B-41BC-8F9B-F2DA48332B04}">
    <text xml:space="preserve">An equity multiplier is a financial ratio that measures how much of a company's assets are financed through stockholders' equity.
A low equity multiplier indicates a company is using more equity and less debt to finance the purchase of assets.
Companies with a low equity multiplier are generally considered to be less risky investments because they have a lower debt burden.
In some cases, however, a high equity multiplier reflects a company's effective business strategy that allows it to purchase assets at a lower cost.
</text>
  </threadedComment>
</ThreadedComments>
</file>

<file path=xl/threadedComments/threadedComment3.xml><?xml version="1.0" encoding="utf-8"?>
<ThreadedComments xmlns="http://schemas.microsoft.com/office/spreadsheetml/2018/threadedcomments" xmlns:x="http://schemas.openxmlformats.org/spreadsheetml/2006/main">
  <threadedComment ref="AK31" dT="2024-02-17T02:11:02.74" personId="{87FC24DC-25CD-4339-AFCA-BE6E8D8165A3}" id="{C61EEC8B-68AA-4FBE-BCCD-06A8D792AF95}">
    <text xml:space="preserve">Imporve by
- Lowering expenses
- increases sales, but it depending on operating efficiency it might not help. 
- increase sales exponentially
</text>
  </threadedComment>
  <threadedComment ref="AL31" dT="2024-02-17T02:12:22.07" personId="{87FC24DC-25CD-4339-AFCA-BE6E8D8165A3}" id="{41485677-64FC-4978-8E4D-CB6327C000E9}">
    <text>Improve by 
- lowering debt
- lowering taxes or get more tax credits</text>
  </threadedComment>
  <threadedComment ref="AN32" dT="2024-02-17T02:43:20.83" personId="{87FC24DC-25CD-4339-AFCA-BE6E8D8165A3}" id="{04A3C2B5-C52D-4E70-B35D-A5760700B4BE}">
    <text>If sales increases by 20% then total cost will go up by 20% (sales -total cost =net income). This assumes all variables will grow by 20% so assets, debt, and equity with all go up by 20%</text>
  </threadedComment>
  <threadedComment ref="AN32" dT="2024-02-17T02:43:43.61" personId="{87FC24DC-25CD-4339-AFCA-BE6E8D8165A3}" id="{A58F3A4C-0C9F-4947-9561-E5819F6CC93D}" parentId="{04A3C2B5-C52D-4E70-B35D-A5760700B4BE}">
    <text>Pg 55 or 102 in the book
A simple financial planning model</text>
  </threadedComment>
  <threadedComment ref="AR33" dT="2024-02-17T01:09:03.82" personId="{87FC24DC-25CD-4339-AFCA-BE6E8D8165A3}" id="{B126024F-07FE-40BF-9E44-B7CA38673109}">
    <text>PPE + t current assets  + other assets = total assets</text>
  </threadedComment>
  <threadedComment ref="AP38" dT="2024-02-17T02:38:23.83" personId="{87FC24DC-25CD-4339-AFCA-BE6E8D8165A3}" id="{48D75872-D13D-4C0F-B78C-2394B40BD59B}">
    <text xml:space="preserve">- Operating lease right of usage
- invest In joint ventures
- goodwill
- intagible 
-deferred income taxes
</text>
  </threadedComment>
  <threadedComment ref="AR38" dT="2024-02-17T02:35:42.66" personId="{87FC24DC-25CD-4339-AFCA-BE6E8D8165A3}" id="{9DB45D86-C768-4994-8F21-536670FBD155}">
    <text>Sources of cash:   
Increase in accounts payable
Increase in common stock
Increase in retained earnings
Total sources
Uses of cash:
Increase in accounts receivable 
Increase in inventory
Decrease in notes payable
Decrease in long-term debt
Net fixed asset acquisitions
Total uses
Net addition to cash</text>
  </threadedComment>
  <threadedComment ref="A41" dT="2024-02-16T18:18:45.78" personId="{87FC24DC-25CD-4339-AFCA-BE6E8D8165A3}" id="{7BA964EB-BA5A-4C3C-A656-460BE7B12ABC}">
    <text xml:space="preserve">Capital Asset Pricing Model (CAPM):
The Capital Asset Pricing Model (CAPM) is a model that describes the relationship between systematic risk and expected return for assets, particularly stocks. The CAPM formula is often used to calculate the expected return on equity.
Mathematically, CAPM is expressed as:  ⁅  ⁆⁅ ⁆⁅ ⁆⁅ ⁆⁅=⁆⁅ ⁆⁅ ⁆⁅ ⁆⁅ ⁆⁅+⁆⁅  ⁆⁅ ⁆⁅ ⁆⁅×⁆⁅ ⁆⁅  ⁆⁅ ⁆⁅ ⁆⁅ ⁆⁅−⁆⁅ ⁆⁅ ⁆⁅ ⁆⁅ ⁆⁅ ⁆E(Ri​)=Rf​+βi​×(E(Rm​)−Rf​)
Where:
 ⁅ ⁆⁅ ⁆⁅ ⁆⁅ ⁆⁅ ⁆E(Ri​) = Expected return on asset  i
⁅ ⁆⁅ ⁆⁅ ⁆⁅ ⁆Rf​ = Risk-free rate
⁅  ⁆⁅ ⁆⁅ ⁆βi​ = Beta of the asset
 ⁅  ⁆⁅ ⁆⁅ ⁆⁅ ⁆E(Rm​) = Expected return on the market
Cost of Equity:
The cost of equity represents the return a company requires to attract investment in its equity shares. It is often calculated using the Capital Asset Pricing Model (CAPM) or other methods such as the Dividend Discount Model (DDM).
The cost of equity is a key component in determining a company's Weighted Average Cost of Capital (WACC).
</text>
  </threadedComment>
  <threadedComment ref="A43" dT="2024-02-16T18:19:16.57" personId="{87FC24DC-25CD-4339-AFCA-BE6E8D8165A3}" id="{6C145E76-D36D-4AB5-BD48-E6E32CDF7CE6}">
    <text xml:space="preserve">Weighted Average Cost of Capital (WACC):
The Weighted Average Cost of Capital (WACC) is the average rate of return a company expects to compensate all its different investors (both debt and equity) for investing in its assets.
Mathematically, WACC is expressed as:     =⁅ / ⁆⁅ ⁆⁅×⁆⁅ ⁆⁅ ⁆⁅ ⁆⁅ ⁆⁅+⁆⁅ / ⁆⁅ ⁆⁅×⁆⁅ ⁆⁅ ⁆⁅ ⁆⁅ ⁆⁅×⁆⁅1−⁆⁅  ⁆⁅ ⁆⁅ ⁆⁅ ⁆WACC=(E/V)×re​+(D/V)×rd​×(1−Tc​)
Where:
 E = Market value of the company's equity
 D = Market value of the company's debt
 = + V=E+D = Total market value of the company's capital structure
⁅ ⁆⁅ ⁆⁅ ⁆⁅ ⁆re​ = Cost of equity
⁅  ⁆⁅ ⁆⁅ ⁆rd​ = Cost of debt
⁅  ⁆⁅ ⁆⁅ ⁆Tc​ = Corporate tax rate
Cost of Capital:
The cost of capital refers to the cost of obtaining capital (both debt and equity) for a company to fund its operations and investments. It is typically expressed as a percentage and represents the minimum return that investors expect to receive for providing capital to the company.
</text>
  </threadedComment>
  <threadedComment ref="AK44" dT="2024-02-17T02:08:40.13" personId="{87FC24DC-25CD-4339-AFCA-BE6E8D8165A3}" id="{47F44D1F-B4EF-4BFD-96C9-B14D59EECCE9}">
    <text>This is the vale that is reported which fills the gap so sales - COGS - SG&amp;A - this value equals the reported EBIT. Note other value is negative so it work as a credit, but still done minus on the calculation</text>
  </threadedComment>
  <threadedComment ref="AO46" dT="2024-02-17T02:19:12.31" personId="{87FC24DC-25CD-4339-AFCA-BE6E8D8165A3}" id="{B622F59E-DECA-4764-BBB0-F337EC6A49DD}">
    <text xml:space="preserve">Increases
- increase in common stock
- increase retained earnings
And vice versa for both
</text>
  </threadedComment>
  <threadedComment ref="AP46" dT="2024-02-17T02:18:10.18" personId="{87FC24DC-25CD-4339-AFCA-BE6E8D8165A3}" id="{29BA5E40-1971-4665-B1AF-C340602887E0}">
    <text xml:space="preserve">Increases 
- increase in ACC payable
- increase in notes payable
And vice versa for both
</text>
  </threadedComment>
  <threadedComment ref="A52" dT="2024-01-31T04:27:56.07" personId="{87FC24DC-25CD-4339-AFCA-BE6E8D8165A3}" id="{4D6B0FBC-52F5-45E8-9BB3-B9E6FE76F930}">
    <text xml:space="preserve">liquidity ratio that measures a company's ability to cover its short-term obligations with its current assets.  If current ratio is 1.5 then RDUS has $1.5 in current assets for every $1 in current liabilities. 
a current ratio of 2 or higher is considered good, and anything lower than 2 is a cause for concern. </text>
  </threadedComment>
  <threadedComment ref="A53" dT="2024-01-31T04:30:17.13" personId="{87FC24DC-25CD-4339-AFCA-BE6E8D8165A3}" id="{8B2E4594-8BE9-44AA-9696-8F29C4A97C53}">
    <text xml:space="preserve">A quick ratio above one is excellent because it shows an even match between assets and liabilities. Anything less than one shows that a firm may struggle to meet its financial obligations. </text>
  </threadedComment>
  <threadedComment ref="AO53" dT="2024-02-17T02:25:23.79" personId="{87FC24DC-25CD-4339-AFCA-BE6E8D8165A3}" id="{5E12D211-D055-46B5-A7B9-0BCAD5F01FE2}">
    <text xml:space="preserve">Includes both a and b
</text>
  </threadedComment>
  <threadedComment ref="A54" dT="2024-01-31T04:42:59.81" personId="{87FC24DC-25CD-4339-AFCA-BE6E8D8165A3}" id="{D24B0E42-D59D-4DA9-AAF6-8222FAD10795}">
    <text xml:space="preserve"> A cash ratio of 0.2 would mean that for every dollar the company owes creditors in the next 12 months it has 0.2 in cash. </text>
  </threadedComment>
  <threadedComment ref="AO55" dT="2024-02-17T02:26:26.40" personId="{87FC24DC-25CD-4339-AFCA-BE6E8D8165A3}" id="{75C5C39C-85E5-47C3-A73A-B70138B87E7A}">
    <text xml:space="preserve">Additional paid in capital and noncontrollin interest, both positive
</text>
  </threadedComment>
  <threadedComment ref="A57" dT="2024-01-31T04:52:13.14" personId="{87FC24DC-25CD-4339-AFCA-BE6E8D8165A3}" id="{FCDA5D8B-A126-4470-97A6-CEDB4A15A194}">
    <text xml:space="preserve">A debt ratio of greater than 1.0 or 100% means a company has more debt than assets  </text>
  </threadedComment>
  <threadedComment ref="A59" dT="2024-02-16T17:42:00.72" personId="{87FC24DC-25CD-4339-AFCA-BE6E8D8165A3}" id="{1B979F78-2C18-48A3-A736-FB37B5B3FDCC}">
    <text xml:space="preserve">measures how much of a company's assets are financed through stockholders' equity.
A low equity multiplier indicates a company is using more equity and less debt to finance the purchase of assets.
Companies with a low equity multiplier are generally considered to be less risky investments because they have a lower debt burden.
In some cases, however, a high equity multiplier reflects a company's effective business strategy that allows it to purchase assets at a lower cost.
</text>
  </threadedComment>
  <threadedComment ref="A77" dT="2024-02-18T00:43:17.68" personId="{87FC24DC-25CD-4339-AFCA-BE6E8D8165A3}" id="{638589B8-44E2-4446-BA0E-F2F699F93ED6}">
    <text xml:space="preserve">measures the proportion of a company's total assets that are represented by its property, plant, and equipment. A high PPE to total assets ratio indicates that a company has invested heavily in fixed assets. </text>
  </threadedComment>
  <threadedComment ref="A78" dT="2024-02-18T00:44:53.23" personId="{87FC24DC-25CD-4339-AFCA-BE6E8D8165A3}" id="{6C0C02BE-E3DD-4FCD-966E-8969AA1415A0}">
    <text xml:space="preserve">metric that compares your business's book value to its market value. </text>
  </threadedComment>
  <threadedComment ref="A79" dT="2024-02-18T00:46:02.18" personId="{87FC24DC-25CD-4339-AFCA-BE6E8D8165A3}" id="{E9E2286E-8C40-4BC9-8254-88D7F018CBBC}">
    <text xml:space="preserve">The lower the percentages the better, a business or farm should be no higher than 5% to be considered strong. Any percentage higher than 15% means that the business or farm may be wearing out its capital to quickly. </text>
  </threadedComment>
  <threadedComment ref="A80" dT="2024-02-18T00:47:39.34" personId="{87FC24DC-25CD-4339-AFCA-BE6E8D8165A3}" id="{F0319F16-688B-4AF8-B22F-D9924A8F38DB}">
    <text xml:space="preserve">The ideal ratio for retained earnings to total assets is 1:1 or 100 percent. However, this ratio is virtually impossible for most businesses to achieve. </text>
  </threadedComment>
  <threadedComment ref="A90" dT="2024-02-16T17:42:19.56" personId="{87FC24DC-25CD-4339-AFCA-BE6E8D8165A3}" id="{F1F84E10-0787-497B-A8D5-FD65C8AF82A9}">
    <text xml:space="preserve">An equity multiplier is a financial ratio that measures how much of a company's assets are financed through stockholders' equity.
A low equity multiplier indicates a company is using more equity and less debt to finance the purchase of assets.
Companies with a low equity multiplier are generally considered to be less risky investments because they have a lower debt burden.
In some cases, however, a high equity multiplier reflects a company's effective business strategy that allows it to purchase assets at a lower cost.
</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35D8B-FFE0-4459-ABBC-BCD54CC29067}">
  <dimension ref="A1:AF102"/>
  <sheetViews>
    <sheetView zoomScale="19" zoomScaleNormal="100" workbookViewId="0">
      <pane xSplit="2" topLeftCell="C1" activePane="topRight" state="frozen"/>
      <selection pane="topRight" activeCell="AM47" sqref="AM47"/>
    </sheetView>
  </sheetViews>
  <sheetFormatPr defaultRowHeight="14.3" x14ac:dyDescent="0.25"/>
  <cols>
    <col min="1" max="1" width="34" customWidth="1"/>
    <col min="2" max="2" width="10.5" hidden="1" customWidth="1"/>
    <col min="3" max="8" width="11.5" customWidth="1"/>
    <col min="9" max="23" width="11.5" bestFit="1" customWidth="1"/>
    <col min="24" max="24" width="11.5" customWidth="1"/>
    <col min="25" max="30" width="11.5" bestFit="1" customWidth="1"/>
    <col min="31" max="31" width="13.375" customWidth="1"/>
    <col min="32" max="32" width="11.5" bestFit="1" customWidth="1"/>
    <col min="33" max="33" width="11.125" customWidth="1"/>
    <col min="34" max="34" width="11" customWidth="1"/>
    <col min="36" max="36" width="18.375" customWidth="1"/>
    <col min="37" max="37" width="16.625" customWidth="1"/>
    <col min="38" max="38" width="21.375" customWidth="1"/>
    <col min="39" max="39" width="17.5" customWidth="1"/>
    <col min="40" max="40" width="17.625" customWidth="1"/>
    <col min="41" max="41" width="21.125" customWidth="1"/>
    <col min="42" max="43" width="18.125" customWidth="1"/>
    <col min="44" max="44" width="20.875" customWidth="1"/>
    <col min="45" max="45" width="15" bestFit="1" customWidth="1"/>
    <col min="46" max="46" width="14" customWidth="1"/>
    <col min="48" max="48" width="13.375" bestFit="1" customWidth="1"/>
    <col min="49" max="49" width="9.375" bestFit="1" customWidth="1"/>
    <col min="50" max="50" width="13.5" bestFit="1" customWidth="1"/>
    <col min="51" max="52" width="9.375" bestFit="1" customWidth="1"/>
    <col min="53" max="53" width="11.625" customWidth="1"/>
    <col min="54" max="54" width="15.125" customWidth="1"/>
    <col min="59" max="59" width="13.375" customWidth="1"/>
    <col min="60" max="60" width="15" customWidth="1"/>
    <col min="69" max="69" width="12.5" customWidth="1"/>
    <col min="70" max="70" width="16.375" customWidth="1"/>
    <col min="75" max="75" width="15.375" customWidth="1"/>
    <col min="76" max="76" width="14" customWidth="1"/>
  </cols>
  <sheetData>
    <row r="1" spans="1:32" x14ac:dyDescent="0.25">
      <c r="A1" s="4" t="s">
        <v>0</v>
      </c>
      <c r="B1" s="4"/>
      <c r="C1" s="4"/>
      <c r="D1" s="4"/>
      <c r="E1" s="4"/>
      <c r="F1" s="4"/>
      <c r="G1" s="4"/>
      <c r="H1" s="4"/>
      <c r="I1" s="5" t="s">
        <v>1</v>
      </c>
      <c r="J1" s="5" t="s">
        <v>2</v>
      </c>
      <c r="K1" s="5" t="s">
        <v>3</v>
      </c>
      <c r="L1" s="5" t="s">
        <v>4</v>
      </c>
      <c r="M1" s="5" t="s">
        <v>5</v>
      </c>
      <c r="N1" s="5" t="s">
        <v>6</v>
      </c>
      <c r="O1" s="5" t="s">
        <v>7</v>
      </c>
      <c r="P1" s="5" t="s">
        <v>8</v>
      </c>
      <c r="Q1" s="5" t="s">
        <v>9</v>
      </c>
      <c r="R1" s="5" t="s">
        <v>10</v>
      </c>
      <c r="S1" s="5" t="s">
        <v>11</v>
      </c>
      <c r="T1" s="5" t="s">
        <v>12</v>
      </c>
      <c r="U1" s="5" t="s">
        <v>13</v>
      </c>
      <c r="V1" s="5" t="s">
        <v>14</v>
      </c>
      <c r="W1" s="5" t="s">
        <v>15</v>
      </c>
      <c r="X1" s="5" t="s">
        <v>16</v>
      </c>
      <c r="Y1" s="5" t="s">
        <v>17</v>
      </c>
      <c r="Z1" s="5" t="s">
        <v>18</v>
      </c>
      <c r="AA1" s="5" t="s">
        <v>19</v>
      </c>
      <c r="AB1" s="5" t="s">
        <v>20</v>
      </c>
      <c r="AC1" s="5" t="s">
        <v>21</v>
      </c>
      <c r="AD1" s="5" t="s">
        <v>22</v>
      </c>
      <c r="AE1" s="5" t="s">
        <v>23</v>
      </c>
      <c r="AF1" s="5" t="s">
        <v>24</v>
      </c>
    </row>
    <row r="2" spans="1:32" x14ac:dyDescent="0.25">
      <c r="I2" s="12"/>
    </row>
    <row r="3" spans="1:32" ht="21.1" x14ac:dyDescent="0.25">
      <c r="A3" s="2" t="s">
        <v>26</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row>
    <row r="4" spans="1:32"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row>
    <row r="5" spans="1:32" x14ac:dyDescent="0.25">
      <c r="A5" s="4" t="s">
        <v>0</v>
      </c>
      <c r="B5" s="4"/>
      <c r="C5" s="5" t="s">
        <v>27</v>
      </c>
      <c r="D5" s="5" t="s">
        <v>28</v>
      </c>
      <c r="E5" s="5" t="s">
        <v>29</v>
      </c>
      <c r="F5" s="5" t="s">
        <v>30</v>
      </c>
      <c r="G5" s="5" t="s">
        <v>31</v>
      </c>
      <c r="H5" s="5" t="s">
        <v>32</v>
      </c>
      <c r="I5" s="5" t="s">
        <v>1</v>
      </c>
      <c r="J5" s="5" t="s">
        <v>2</v>
      </c>
      <c r="K5" s="5" t="s">
        <v>3</v>
      </c>
      <c r="L5" s="5" t="s">
        <v>4</v>
      </c>
      <c r="M5" s="5" t="s">
        <v>5</v>
      </c>
      <c r="N5" s="5" t="s">
        <v>6</v>
      </c>
      <c r="O5" s="5" t="s">
        <v>7</v>
      </c>
      <c r="P5" s="5" t="s">
        <v>8</v>
      </c>
      <c r="Q5" s="5" t="s">
        <v>9</v>
      </c>
      <c r="R5" s="5" t="s">
        <v>10</v>
      </c>
      <c r="S5" s="5" t="s">
        <v>11</v>
      </c>
      <c r="T5" s="5" t="s">
        <v>12</v>
      </c>
      <c r="U5" s="5" t="s">
        <v>13</v>
      </c>
      <c r="V5" s="5" t="s">
        <v>14</v>
      </c>
      <c r="W5" s="5" t="s">
        <v>15</v>
      </c>
      <c r="X5" s="5" t="s">
        <v>16</v>
      </c>
      <c r="Y5" s="5" t="s">
        <v>17</v>
      </c>
      <c r="Z5" s="5" t="s">
        <v>18</v>
      </c>
      <c r="AA5" s="5" t="s">
        <v>19</v>
      </c>
      <c r="AB5" s="5" t="s">
        <v>20</v>
      </c>
      <c r="AC5" s="5" t="s">
        <v>21</v>
      </c>
      <c r="AD5" s="5" t="s">
        <v>22</v>
      </c>
      <c r="AE5" s="5" t="s">
        <v>23</v>
      </c>
      <c r="AF5" s="5" t="s">
        <v>24</v>
      </c>
    </row>
    <row r="6" spans="1:32" x14ac:dyDescent="0.25">
      <c r="A6" s="6"/>
      <c r="B6" s="6"/>
      <c r="C6" s="7"/>
      <c r="D6" s="7"/>
      <c r="E6" s="7"/>
      <c r="F6" s="7"/>
      <c r="G6" s="7"/>
      <c r="H6" s="7"/>
      <c r="I6" s="7"/>
      <c r="J6" s="7"/>
      <c r="K6" s="7"/>
      <c r="L6" s="7"/>
      <c r="M6" s="7"/>
      <c r="N6" s="7"/>
      <c r="O6" s="7"/>
      <c r="P6" s="7"/>
      <c r="Q6" s="7"/>
      <c r="R6" s="7"/>
      <c r="S6" s="7"/>
      <c r="T6" s="7"/>
      <c r="U6" s="7"/>
      <c r="V6" s="7"/>
      <c r="W6" s="7"/>
      <c r="X6" s="7"/>
      <c r="Y6" s="7"/>
      <c r="Z6" s="7"/>
      <c r="AA6" s="7"/>
      <c r="AB6" s="7"/>
      <c r="AC6" s="7"/>
      <c r="AD6" s="7"/>
      <c r="AE6" s="7"/>
      <c r="AF6" s="7"/>
    </row>
    <row r="7" spans="1:32" x14ac:dyDescent="0.25">
      <c r="A7" s="8" t="s">
        <v>33</v>
      </c>
      <c r="B7" s="8" t="s">
        <v>34</v>
      </c>
      <c r="C7" s="9"/>
      <c r="D7" s="9"/>
      <c r="E7" s="9">
        <v>382084</v>
      </c>
      <c r="F7" s="9">
        <v>477088</v>
      </c>
      <c r="G7" s="9">
        <v>494258</v>
      </c>
      <c r="H7" s="9">
        <v>483279</v>
      </c>
      <c r="I7" s="9">
        <v>559443</v>
      </c>
      <c r="J7" s="9">
        <v>652416</v>
      </c>
      <c r="K7" s="9">
        <v>669577</v>
      </c>
      <c r="L7" s="9">
        <v>564020</v>
      </c>
      <c r="M7" s="9">
        <v>473565</v>
      </c>
      <c r="N7" s="9">
        <v>547396</v>
      </c>
      <c r="O7" s="9">
        <v>547800</v>
      </c>
      <c r="P7" s="9">
        <v>405584</v>
      </c>
      <c r="Q7" s="9">
        <v>439482</v>
      </c>
      <c r="R7" s="9">
        <v>402683</v>
      </c>
      <c r="S7" s="9">
        <v>464594</v>
      </c>
      <c r="T7" s="9">
        <v>492107</v>
      </c>
      <c r="U7" s="9">
        <v>600111</v>
      </c>
      <c r="V7" s="9">
        <v>820718</v>
      </c>
      <c r="W7" s="9">
        <v>845615</v>
      </c>
      <c r="X7" s="9">
        <v>798118</v>
      </c>
      <c r="Y7" s="9">
        <v>783198</v>
      </c>
      <c r="Z7" s="9">
        <v>1010087</v>
      </c>
      <c r="AA7" s="9">
        <v>894412</v>
      </c>
      <c r="AB7" s="9">
        <v>598730</v>
      </c>
      <c r="AC7" s="9">
        <v>755953</v>
      </c>
      <c r="AD7" s="9">
        <v>809610</v>
      </c>
      <c r="AE7" s="9">
        <v>717931</v>
      </c>
      <c r="AF7" s="9">
        <v>672897</v>
      </c>
    </row>
    <row r="8" spans="1:32" x14ac:dyDescent="0.25">
      <c r="A8" s="8" t="s">
        <v>35</v>
      </c>
      <c r="B8" s="8" t="s">
        <v>36</v>
      </c>
      <c r="C8" s="9"/>
      <c r="D8" s="9"/>
      <c r="E8" s="9">
        <v>326804</v>
      </c>
      <c r="F8" s="9">
        <v>411109</v>
      </c>
      <c r="G8" s="9">
        <v>430703</v>
      </c>
      <c r="H8" s="9">
        <v>406251</v>
      </c>
      <c r="I8" s="9">
        <v>472462</v>
      </c>
      <c r="J8" s="9">
        <v>549164</v>
      </c>
      <c r="K8" s="9">
        <v>582608</v>
      </c>
      <c r="L8" s="9">
        <v>490132</v>
      </c>
      <c r="M8" s="9">
        <v>414688</v>
      </c>
      <c r="N8" s="9">
        <v>474598</v>
      </c>
      <c r="O8" s="9">
        <v>479117</v>
      </c>
      <c r="P8" s="9">
        <v>364760</v>
      </c>
      <c r="Q8" s="9">
        <v>380520</v>
      </c>
      <c r="R8" s="9">
        <v>356217</v>
      </c>
      <c r="S8" s="9">
        <v>402228</v>
      </c>
      <c r="T8" s="9">
        <v>420094</v>
      </c>
      <c r="U8" s="9">
        <v>487025</v>
      </c>
      <c r="V8" s="9">
        <v>678297</v>
      </c>
      <c r="W8" s="9">
        <v>719941</v>
      </c>
      <c r="X8" s="9">
        <v>683244</v>
      </c>
      <c r="Y8" s="9">
        <v>670539</v>
      </c>
      <c r="Z8" s="9">
        <v>834375</v>
      </c>
      <c r="AA8" s="9">
        <v>809587</v>
      </c>
      <c r="AB8" s="9">
        <v>550011</v>
      </c>
      <c r="AC8" s="9">
        <v>682937</v>
      </c>
      <c r="AD8" s="9">
        <v>713685</v>
      </c>
      <c r="AE8" s="9">
        <v>627880</v>
      </c>
      <c r="AF8" s="9">
        <v>633420</v>
      </c>
    </row>
    <row r="9" spans="1:32" x14ac:dyDescent="0.25">
      <c r="A9" s="8" t="s">
        <v>37</v>
      </c>
      <c r="B9" s="8" t="s">
        <v>38</v>
      </c>
      <c r="C9" s="9"/>
      <c r="D9" s="9"/>
      <c r="E9" s="9">
        <v>55280</v>
      </c>
      <c r="F9" s="9">
        <v>65979</v>
      </c>
      <c r="G9" s="9">
        <v>63555</v>
      </c>
      <c r="H9" s="9">
        <v>77028</v>
      </c>
      <c r="I9" s="9">
        <v>86981</v>
      </c>
      <c r="J9" s="9">
        <v>103252</v>
      </c>
      <c r="K9" s="9">
        <v>86969</v>
      </c>
      <c r="L9" s="9">
        <v>73888</v>
      </c>
      <c r="M9" s="9">
        <v>58877</v>
      </c>
      <c r="N9" s="9">
        <v>72798</v>
      </c>
      <c r="O9" s="9">
        <v>68683</v>
      </c>
      <c r="P9" s="9">
        <v>40824</v>
      </c>
      <c r="Q9" s="9">
        <v>58962</v>
      </c>
      <c r="R9" s="9">
        <v>46466</v>
      </c>
      <c r="S9" s="9">
        <v>62366</v>
      </c>
      <c r="T9" s="9">
        <v>72013</v>
      </c>
      <c r="U9" s="9">
        <v>113086</v>
      </c>
      <c r="V9" s="9">
        <v>142421</v>
      </c>
      <c r="W9" s="9">
        <v>125674</v>
      </c>
      <c r="X9" s="9">
        <v>114874</v>
      </c>
      <c r="Y9" s="9">
        <v>112659</v>
      </c>
      <c r="Z9" s="9">
        <v>175712</v>
      </c>
      <c r="AA9" s="9">
        <v>84825</v>
      </c>
      <c r="AB9" s="9">
        <v>48719</v>
      </c>
      <c r="AC9" s="9">
        <v>73016</v>
      </c>
      <c r="AD9" s="9">
        <v>95925</v>
      </c>
      <c r="AE9" s="9">
        <v>90051</v>
      </c>
      <c r="AF9" s="9">
        <v>39477</v>
      </c>
    </row>
    <row r="10" spans="1:32" x14ac:dyDescent="0.25">
      <c r="A10" s="8" t="s">
        <v>39</v>
      </c>
      <c r="B10" s="8" t="s">
        <v>40</v>
      </c>
      <c r="C10" s="9"/>
      <c r="D10" s="9"/>
      <c r="E10" s="9">
        <v>43823</v>
      </c>
      <c r="F10" s="9">
        <v>48451</v>
      </c>
      <c r="G10" s="9">
        <v>41805</v>
      </c>
      <c r="H10" s="9">
        <v>51043</v>
      </c>
      <c r="I10" s="9">
        <v>53638</v>
      </c>
      <c r="J10" s="9">
        <v>54185</v>
      </c>
      <c r="K10" s="9">
        <v>50011</v>
      </c>
      <c r="L10" s="9">
        <v>51419</v>
      </c>
      <c r="M10" s="9">
        <v>39489</v>
      </c>
      <c r="N10" s="9">
        <v>48575</v>
      </c>
      <c r="O10" s="9">
        <v>51922</v>
      </c>
      <c r="P10" s="9">
        <v>46774</v>
      </c>
      <c r="Q10" s="9">
        <v>46426</v>
      </c>
      <c r="R10" s="9">
        <v>45544</v>
      </c>
      <c r="S10" s="9">
        <v>49132</v>
      </c>
      <c r="T10" s="9">
        <v>49906</v>
      </c>
      <c r="U10" s="9">
        <v>54142</v>
      </c>
      <c r="V10" s="9">
        <v>61887</v>
      </c>
      <c r="W10" s="9">
        <v>76528</v>
      </c>
      <c r="X10" s="9">
        <v>55267</v>
      </c>
      <c r="Y10" s="9">
        <v>61081</v>
      </c>
      <c r="Z10" s="9">
        <v>77672</v>
      </c>
      <c r="AA10" s="9">
        <v>69237</v>
      </c>
      <c r="AB10" s="9">
        <v>64228</v>
      </c>
      <c r="AC10" s="9">
        <v>63957</v>
      </c>
      <c r="AD10" s="9">
        <v>68527</v>
      </c>
      <c r="AE10" s="9">
        <v>69217</v>
      </c>
      <c r="AF10" s="9">
        <v>63102</v>
      </c>
    </row>
    <row r="11" spans="1:32" x14ac:dyDescent="0.25">
      <c r="A11" s="8" t="s">
        <v>43</v>
      </c>
      <c r="B11" s="8" t="s">
        <v>44</v>
      </c>
      <c r="C11" s="9"/>
      <c r="D11" s="9"/>
      <c r="E11" s="9">
        <v>14171</v>
      </c>
      <c r="F11" s="9">
        <v>19147</v>
      </c>
      <c r="G11" s="9">
        <v>22108</v>
      </c>
      <c r="H11" s="9">
        <v>26423</v>
      </c>
      <c r="I11" s="9">
        <v>33358</v>
      </c>
      <c r="J11" s="9">
        <v>51234</v>
      </c>
      <c r="K11" s="9">
        <v>37973</v>
      </c>
      <c r="L11" s="9">
        <v>22689</v>
      </c>
      <c r="M11" s="9">
        <v>19036</v>
      </c>
      <c r="N11" s="9">
        <v>24459</v>
      </c>
      <c r="O11" s="9">
        <v>17681</v>
      </c>
      <c r="P11" s="9">
        <v>-7910</v>
      </c>
      <c r="Q11" s="9">
        <v>7691</v>
      </c>
      <c r="R11" s="9">
        <v>-3706</v>
      </c>
      <c r="S11" s="9">
        <v>10779</v>
      </c>
      <c r="T11" s="9">
        <v>22770</v>
      </c>
      <c r="U11" s="9">
        <v>58584</v>
      </c>
      <c r="V11" s="9">
        <v>81380</v>
      </c>
      <c r="W11" s="9">
        <v>50995</v>
      </c>
      <c r="X11" s="9">
        <v>59821</v>
      </c>
      <c r="Y11" s="9">
        <v>52165</v>
      </c>
      <c r="Z11" s="9">
        <v>97844</v>
      </c>
      <c r="AA11" s="9">
        <v>16076</v>
      </c>
      <c r="AB11" s="9">
        <v>-16311</v>
      </c>
      <c r="AC11" s="9">
        <v>8542</v>
      </c>
      <c r="AD11" s="27">
        <v>27514</v>
      </c>
      <c r="AE11" s="27">
        <v>-23670</v>
      </c>
      <c r="AF11" s="27">
        <v>-22987</v>
      </c>
    </row>
    <row r="12" spans="1:32" x14ac:dyDescent="0.25">
      <c r="A12" s="8" t="s">
        <v>48</v>
      </c>
      <c r="B12" s="8" t="s">
        <v>49</v>
      </c>
      <c r="C12" s="9"/>
      <c r="D12" s="9"/>
      <c r="E12" s="9">
        <v>2097</v>
      </c>
      <c r="F12" s="9">
        <v>2131</v>
      </c>
      <c r="G12" s="9">
        <v>2112</v>
      </c>
      <c r="H12" s="9">
        <v>2059</v>
      </c>
      <c r="I12" s="9">
        <v>2281</v>
      </c>
      <c r="J12" s="9">
        <v>2483</v>
      </c>
      <c r="K12" s="9">
        <v>2160</v>
      </c>
      <c r="L12" s="9">
        <v>1906</v>
      </c>
      <c r="M12" s="9">
        <v>2067</v>
      </c>
      <c r="N12" s="9">
        <v>2294</v>
      </c>
      <c r="O12" s="9">
        <v>1999</v>
      </c>
      <c r="P12" s="9">
        <v>1423</v>
      </c>
      <c r="Q12" s="9">
        <v>1320</v>
      </c>
      <c r="R12" s="9">
        <v>2656</v>
      </c>
      <c r="S12" s="9">
        <v>3270</v>
      </c>
      <c r="T12" s="9">
        <v>1780</v>
      </c>
      <c r="U12" s="9">
        <v>1224</v>
      </c>
      <c r="V12" s="9">
        <v>1383</v>
      </c>
      <c r="W12" s="9">
        <v>898</v>
      </c>
      <c r="X12" s="9">
        <v>1372</v>
      </c>
      <c r="Y12" s="9">
        <v>1901</v>
      </c>
      <c r="Z12" s="9">
        <v>2223</v>
      </c>
      <c r="AA12" s="9">
        <v>3042</v>
      </c>
      <c r="AB12" s="9">
        <v>3324</v>
      </c>
      <c r="AC12" s="9">
        <v>4908</v>
      </c>
      <c r="AD12" s="27">
        <v>5146</v>
      </c>
      <c r="AE12" s="27">
        <v>5211</v>
      </c>
      <c r="AF12" s="27">
        <v>4810</v>
      </c>
    </row>
    <row r="13" spans="1:32" x14ac:dyDescent="0.25">
      <c r="A13" s="8" t="s">
        <v>51</v>
      </c>
      <c r="B13" s="8" t="s">
        <v>52</v>
      </c>
      <c r="C13" s="9"/>
      <c r="D13" s="9"/>
      <c r="E13" s="9">
        <v>12431</v>
      </c>
      <c r="F13" s="9">
        <v>17540</v>
      </c>
      <c r="G13" s="9" t="s">
        <v>53</v>
      </c>
      <c r="H13" s="9">
        <v>25213</v>
      </c>
      <c r="I13" s="9">
        <v>31178</v>
      </c>
      <c r="J13" s="9">
        <v>49154</v>
      </c>
      <c r="K13" s="9">
        <v>36308</v>
      </c>
      <c r="L13" s="9">
        <v>20806</v>
      </c>
      <c r="M13" s="9">
        <v>17290</v>
      </c>
      <c r="N13" s="9">
        <v>22194</v>
      </c>
      <c r="O13" s="9">
        <v>15950</v>
      </c>
      <c r="P13" s="9">
        <v>-9127</v>
      </c>
      <c r="Q13" s="9">
        <v>6273</v>
      </c>
      <c r="R13" s="9">
        <v>-6452</v>
      </c>
      <c r="S13" s="9">
        <v>7367</v>
      </c>
      <c r="T13" s="9">
        <v>20825</v>
      </c>
      <c r="U13" s="9">
        <v>57118</v>
      </c>
      <c r="V13" s="9">
        <v>79883</v>
      </c>
      <c r="W13" s="9">
        <v>50163</v>
      </c>
      <c r="X13" s="9">
        <v>58402</v>
      </c>
      <c r="Y13" s="9">
        <v>50209</v>
      </c>
      <c r="Z13" s="9">
        <v>95587</v>
      </c>
      <c r="AA13" s="9">
        <v>12478</v>
      </c>
      <c r="AB13" s="9">
        <v>-23519</v>
      </c>
      <c r="AC13" s="9">
        <v>3535</v>
      </c>
      <c r="AD13" s="9">
        <v>21062</v>
      </c>
      <c r="AE13" s="9">
        <v>-29154</v>
      </c>
      <c r="AF13" s="9">
        <v>-27967</v>
      </c>
    </row>
    <row r="14" spans="1:32" x14ac:dyDescent="0.25">
      <c r="A14" s="8" t="s">
        <v>54</v>
      </c>
      <c r="B14" s="8" t="s">
        <v>55</v>
      </c>
      <c r="C14" s="9"/>
      <c r="D14" s="9"/>
      <c r="E14" s="9">
        <v>637</v>
      </c>
      <c r="F14" s="9">
        <v>161</v>
      </c>
      <c r="G14" s="9">
        <v>586</v>
      </c>
      <c r="H14" s="9">
        <v>5957</v>
      </c>
      <c r="I14" s="9">
        <v>-10577</v>
      </c>
      <c r="J14" s="9">
        <v>10650</v>
      </c>
      <c r="K14" s="9">
        <v>-23620</v>
      </c>
      <c r="L14" s="9">
        <v>4116</v>
      </c>
      <c r="M14" s="9">
        <v>3855</v>
      </c>
      <c r="N14" s="9">
        <v>5762</v>
      </c>
      <c r="O14" s="9">
        <v>3937</v>
      </c>
      <c r="P14" s="9">
        <v>-2534</v>
      </c>
      <c r="Q14" s="9">
        <v>1770</v>
      </c>
      <c r="R14" s="9">
        <v>-1804</v>
      </c>
      <c r="S14" s="9">
        <v>2734</v>
      </c>
      <c r="T14" s="9">
        <v>5719</v>
      </c>
      <c r="U14" s="9">
        <v>11469</v>
      </c>
      <c r="V14" s="9">
        <v>14401</v>
      </c>
      <c r="W14" s="9">
        <v>6346</v>
      </c>
      <c r="X14" s="9">
        <v>11097</v>
      </c>
      <c r="Y14" s="9">
        <v>12073</v>
      </c>
      <c r="Z14" s="9">
        <v>20037</v>
      </c>
      <c r="AA14" s="9">
        <v>1390</v>
      </c>
      <c r="AB14" s="9">
        <v>-6032</v>
      </c>
      <c r="AC14" s="9">
        <v>-513</v>
      </c>
      <c r="AD14" s="9">
        <v>7221</v>
      </c>
      <c r="AE14" s="9">
        <v>-3423</v>
      </c>
      <c r="AF14" s="9">
        <v>-10170</v>
      </c>
    </row>
    <row r="15" spans="1:32" x14ac:dyDescent="0.25">
      <c r="A15" s="8" t="s">
        <v>57</v>
      </c>
      <c r="B15" s="8" t="s">
        <v>58</v>
      </c>
      <c r="C15" s="9"/>
      <c r="D15" s="9"/>
      <c r="E15" s="9">
        <v>11037</v>
      </c>
      <c r="F15" s="9">
        <v>16565</v>
      </c>
      <c r="G15" s="9">
        <v>18235</v>
      </c>
      <c r="H15" s="9">
        <v>18364</v>
      </c>
      <c r="I15" s="9">
        <v>41016</v>
      </c>
      <c r="J15" s="9">
        <v>37402</v>
      </c>
      <c r="K15" s="9">
        <v>59669</v>
      </c>
      <c r="L15" s="9">
        <v>16188</v>
      </c>
      <c r="M15" s="9">
        <v>12892</v>
      </c>
      <c r="N15" s="9">
        <v>15690</v>
      </c>
      <c r="O15" s="9">
        <v>11575</v>
      </c>
      <c r="P15" s="9">
        <v>-6995</v>
      </c>
      <c r="Q15" s="9">
        <v>3883</v>
      </c>
      <c r="R15" s="9">
        <v>-4995</v>
      </c>
      <c r="S15" s="9">
        <v>3962</v>
      </c>
      <c r="T15" s="9">
        <v>14104</v>
      </c>
      <c r="U15" s="9">
        <v>44588</v>
      </c>
      <c r="V15" s="9">
        <v>63635</v>
      </c>
      <c r="W15" s="9">
        <v>42785</v>
      </c>
      <c r="X15" s="9">
        <v>46199</v>
      </c>
      <c r="Y15" s="9">
        <v>37615</v>
      </c>
      <c r="Z15" s="9">
        <v>74634</v>
      </c>
      <c r="AA15" s="9">
        <v>10352</v>
      </c>
      <c r="AB15" s="9">
        <v>-17788</v>
      </c>
      <c r="AC15" s="9">
        <v>4353</v>
      </c>
      <c r="AD15" s="27">
        <v>13460</v>
      </c>
      <c r="AE15" s="27">
        <v>-25816</v>
      </c>
      <c r="AF15" s="27">
        <v>-17964</v>
      </c>
    </row>
    <row r="16" spans="1:32" x14ac:dyDescent="0.25">
      <c r="A16" s="8" t="s">
        <v>59</v>
      </c>
      <c r="B16" s="8" t="s">
        <v>60</v>
      </c>
      <c r="C16" s="9"/>
      <c r="D16" s="9"/>
      <c r="E16" s="9">
        <v>9830</v>
      </c>
      <c r="F16" s="9">
        <v>15209</v>
      </c>
      <c r="G16" s="9">
        <v>7287</v>
      </c>
      <c r="H16" s="9">
        <v>9194</v>
      </c>
      <c r="I16" s="9">
        <v>15007</v>
      </c>
      <c r="J16" s="9">
        <v>10090</v>
      </c>
      <c r="K16" s="9">
        <v>4723</v>
      </c>
      <c r="L16" s="9">
        <v>11216</v>
      </c>
      <c r="M16" s="9">
        <v>13173</v>
      </c>
      <c r="N16" s="9">
        <v>8119</v>
      </c>
      <c r="O16" s="9">
        <v>12377</v>
      </c>
      <c r="P16" s="9">
        <v>9624</v>
      </c>
      <c r="Q16" s="9">
        <v>10326</v>
      </c>
      <c r="R16" s="9">
        <v>307655</v>
      </c>
      <c r="S16" s="9">
        <v>17887</v>
      </c>
      <c r="T16" s="9">
        <v>7258</v>
      </c>
      <c r="U16" s="9">
        <v>11326</v>
      </c>
      <c r="V16" s="9">
        <v>17927</v>
      </c>
      <c r="W16" s="9">
        <v>27818</v>
      </c>
      <c r="X16" s="9">
        <v>19081</v>
      </c>
      <c r="Y16" s="9">
        <v>17823</v>
      </c>
      <c r="Z16" s="9">
        <v>16125</v>
      </c>
      <c r="AA16" s="9">
        <v>43803</v>
      </c>
      <c r="AB16" s="9">
        <v>3539</v>
      </c>
      <c r="AC16" s="9">
        <v>11459</v>
      </c>
      <c r="AD16" s="9">
        <v>4511</v>
      </c>
      <c r="AE16" s="9">
        <v>6032</v>
      </c>
      <c r="AF16" s="9">
        <v>4408</v>
      </c>
    </row>
    <row r="17" spans="1:32" x14ac:dyDescent="0.25">
      <c r="A17" s="8" t="s">
        <v>61</v>
      </c>
      <c r="B17" s="8" t="s">
        <v>62</v>
      </c>
      <c r="C17" s="9"/>
      <c r="D17" s="9"/>
      <c r="E17" s="9">
        <v>132790</v>
      </c>
      <c r="F17" s="9">
        <v>127457</v>
      </c>
      <c r="G17" s="9">
        <v>138998</v>
      </c>
      <c r="H17" s="9">
        <v>144578</v>
      </c>
      <c r="I17" s="9">
        <v>194338</v>
      </c>
      <c r="J17" s="9">
        <v>190195</v>
      </c>
      <c r="K17" s="9">
        <v>169418</v>
      </c>
      <c r="L17" s="9">
        <v>193439</v>
      </c>
      <c r="M17" s="9">
        <v>165307</v>
      </c>
      <c r="N17" s="9">
        <v>167988</v>
      </c>
      <c r="O17" s="9">
        <v>145617</v>
      </c>
      <c r="P17" s="9">
        <v>115012</v>
      </c>
      <c r="Q17" s="9">
        <v>158767</v>
      </c>
      <c r="R17" s="9">
        <v>134538</v>
      </c>
      <c r="S17" s="9">
        <v>139147</v>
      </c>
      <c r="T17" s="9">
        <v>166215</v>
      </c>
      <c r="U17" s="9">
        <v>210480</v>
      </c>
      <c r="V17" s="9">
        <v>266007</v>
      </c>
      <c r="W17" s="9">
        <v>214098</v>
      </c>
      <c r="X17" s="9">
        <v>303541</v>
      </c>
      <c r="Y17" s="9">
        <v>280254</v>
      </c>
      <c r="Z17" s="9">
        <v>283819</v>
      </c>
      <c r="AA17" s="9">
        <v>237654</v>
      </c>
      <c r="AB17" s="9">
        <v>218189</v>
      </c>
      <c r="AC17" s="9">
        <v>240632</v>
      </c>
      <c r="AD17" s="9">
        <v>297444</v>
      </c>
      <c r="AE17" s="9">
        <v>210442</v>
      </c>
      <c r="AF17" s="9">
        <v>191415</v>
      </c>
    </row>
    <row r="18" spans="1:32" x14ac:dyDescent="0.25">
      <c r="A18" s="8" t="s">
        <v>63</v>
      </c>
      <c r="B18" s="8" t="s">
        <v>64</v>
      </c>
      <c r="C18" s="9"/>
      <c r="D18" s="9"/>
      <c r="E18" s="9">
        <v>168889</v>
      </c>
      <c r="F18" s="9">
        <v>165832</v>
      </c>
      <c r="G18" s="9">
        <v>166942</v>
      </c>
      <c r="H18" s="9">
        <v>216365</v>
      </c>
      <c r="I18" s="9">
        <v>221945</v>
      </c>
      <c r="J18" s="9">
        <v>234437</v>
      </c>
      <c r="K18" s="9">
        <v>205877</v>
      </c>
      <c r="L18" s="9">
        <v>200562</v>
      </c>
      <c r="M18" s="9">
        <v>198565</v>
      </c>
      <c r="N18" s="9">
        <v>202192</v>
      </c>
      <c r="O18" s="9">
        <v>187320</v>
      </c>
      <c r="P18" s="9">
        <v>177934</v>
      </c>
      <c r="Q18" s="9">
        <v>183566</v>
      </c>
      <c r="R18" s="9">
        <v>161543</v>
      </c>
      <c r="S18" s="9">
        <v>157269</v>
      </c>
      <c r="T18" s="9">
        <v>185347</v>
      </c>
      <c r="U18" s="9">
        <v>252268</v>
      </c>
      <c r="V18" s="9">
        <v>257229</v>
      </c>
      <c r="W18" s="9">
        <v>256427</v>
      </c>
      <c r="X18" s="9">
        <v>313872</v>
      </c>
      <c r="Y18" s="9">
        <v>323931</v>
      </c>
      <c r="Z18" s="9">
        <v>439704</v>
      </c>
      <c r="AA18" s="9">
        <v>315189</v>
      </c>
      <c r="AB18" s="9">
        <v>345198</v>
      </c>
      <c r="AC18" s="9">
        <v>286733</v>
      </c>
      <c r="AD18" s="9">
        <v>298979</v>
      </c>
      <c r="AE18" s="9">
        <v>278642</v>
      </c>
      <c r="AF18" s="9">
        <v>281062</v>
      </c>
    </row>
    <row r="19" spans="1:32" x14ac:dyDescent="0.25">
      <c r="A19" s="8" t="s">
        <v>65</v>
      </c>
      <c r="B19" s="8" t="s">
        <v>66</v>
      </c>
      <c r="C19" s="9"/>
      <c r="D19" s="9"/>
      <c r="E19" s="9">
        <v>331498</v>
      </c>
      <c r="F19" s="9">
        <v>334269</v>
      </c>
      <c r="G19" s="9">
        <v>337950</v>
      </c>
      <c r="H19" s="9">
        <v>395420</v>
      </c>
      <c r="I19" s="9">
        <v>460062</v>
      </c>
      <c r="J19" s="9">
        <v>476722</v>
      </c>
      <c r="K19" s="9">
        <v>448359</v>
      </c>
      <c r="L19" s="9">
        <v>446672</v>
      </c>
      <c r="M19" s="9">
        <v>418953</v>
      </c>
      <c r="N19" s="9">
        <v>417349</v>
      </c>
      <c r="O19" s="9">
        <v>466288</v>
      </c>
      <c r="P19" s="9">
        <v>339880</v>
      </c>
      <c r="Q19" s="9">
        <v>386339</v>
      </c>
      <c r="R19" s="9">
        <v>653227</v>
      </c>
      <c r="S19" s="9">
        <v>362631</v>
      </c>
      <c r="T19" s="9">
        <v>401030</v>
      </c>
      <c r="U19" s="9">
        <v>515233</v>
      </c>
      <c r="V19" s="9">
        <v>585189</v>
      </c>
      <c r="W19" s="9">
        <v>543114</v>
      </c>
      <c r="X19" s="9">
        <v>672428</v>
      </c>
      <c r="Y19" s="9">
        <v>659305</v>
      </c>
      <c r="Z19" s="9">
        <v>787925</v>
      </c>
      <c r="AA19" s="9">
        <v>671386</v>
      </c>
      <c r="AB19" s="9">
        <v>634564</v>
      </c>
      <c r="AC19" s="9">
        <v>593490</v>
      </c>
      <c r="AD19" s="9">
        <v>659375</v>
      </c>
      <c r="AE19" s="9">
        <v>550340</v>
      </c>
      <c r="AF19" s="9">
        <v>535447</v>
      </c>
    </row>
    <row r="20" spans="1:32" x14ac:dyDescent="0.25">
      <c r="A20" s="8" t="s">
        <v>67</v>
      </c>
      <c r="B20" s="8" t="s">
        <v>68</v>
      </c>
      <c r="C20" s="9"/>
      <c r="D20" s="9"/>
      <c r="E20" s="9">
        <v>384883</v>
      </c>
      <c r="F20" s="9">
        <v>382825</v>
      </c>
      <c r="G20" s="9">
        <v>390629</v>
      </c>
      <c r="H20" s="9">
        <v>386847</v>
      </c>
      <c r="I20" s="9">
        <v>386680</v>
      </c>
      <c r="J20" s="9">
        <v>393387</v>
      </c>
      <c r="K20" s="9">
        <v>415711</v>
      </c>
      <c r="L20" s="9">
        <v>422686</v>
      </c>
      <c r="M20" s="9">
        <v>428777</v>
      </c>
      <c r="N20" s="9">
        <v>437456</v>
      </c>
      <c r="O20" s="9">
        <v>456400</v>
      </c>
      <c r="P20" s="9">
        <v>456714</v>
      </c>
      <c r="Q20" s="9">
        <v>454022</v>
      </c>
      <c r="R20" s="9">
        <v>459312</v>
      </c>
      <c r="S20" s="9">
        <v>487004</v>
      </c>
      <c r="T20" s="9">
        <v>495376</v>
      </c>
      <c r="U20" s="9">
        <v>502484</v>
      </c>
      <c r="V20" s="9">
        <v>510762</v>
      </c>
      <c r="W20" s="9">
        <v>562674</v>
      </c>
      <c r="X20" s="9">
        <v>579872</v>
      </c>
      <c r="Y20" s="9">
        <v>597262</v>
      </c>
      <c r="Z20" s="9">
        <v>629104</v>
      </c>
      <c r="AA20" s="9">
        <v>664120</v>
      </c>
      <c r="AB20" s="9">
        <v>682738</v>
      </c>
      <c r="AC20" s="9">
        <v>689374</v>
      </c>
      <c r="AD20" s="9">
        <v>697396</v>
      </c>
      <c r="AE20" s="9">
        <v>706805</v>
      </c>
      <c r="AF20" s="9">
        <v>698715</v>
      </c>
    </row>
    <row r="21" spans="1:32" x14ac:dyDescent="0.25">
      <c r="A21" s="8" t="s">
        <v>70</v>
      </c>
      <c r="B21" s="8" t="s">
        <v>71</v>
      </c>
      <c r="C21" s="9"/>
      <c r="D21" s="9"/>
      <c r="E21" s="9">
        <v>920450</v>
      </c>
      <c r="F21" s="9">
        <v>921225</v>
      </c>
      <c r="G21" s="9">
        <v>933755</v>
      </c>
      <c r="H21" s="9">
        <v>985913</v>
      </c>
      <c r="I21" s="9">
        <v>1051697</v>
      </c>
      <c r="J21" s="9">
        <v>1077270</v>
      </c>
      <c r="K21" s="9">
        <v>1104817</v>
      </c>
      <c r="L21" s="9">
        <v>1109204</v>
      </c>
      <c r="M21" s="9">
        <v>1087252</v>
      </c>
      <c r="N21" s="9">
        <v>1092622</v>
      </c>
      <c r="O21" s="9">
        <v>1160746</v>
      </c>
      <c r="P21" s="9">
        <v>1158592</v>
      </c>
      <c r="Q21" s="9">
        <v>1197247</v>
      </c>
      <c r="R21" s="9">
        <v>1474096</v>
      </c>
      <c r="S21" s="9">
        <v>1229927</v>
      </c>
      <c r="T21" s="9">
        <v>1277533</v>
      </c>
      <c r="U21" s="9">
        <v>1405329</v>
      </c>
      <c r="V21" s="9">
        <v>1485738</v>
      </c>
      <c r="W21" s="9">
        <v>1494363</v>
      </c>
      <c r="X21" s="9">
        <v>1719768</v>
      </c>
      <c r="Y21" s="9">
        <v>1724329</v>
      </c>
      <c r="Z21" s="9">
        <v>1912441</v>
      </c>
      <c r="AA21" s="9">
        <v>1826597</v>
      </c>
      <c r="AB21" s="9">
        <v>1822619</v>
      </c>
      <c r="AC21" s="9">
        <v>1781095</v>
      </c>
      <c r="AD21" s="27">
        <v>1866428</v>
      </c>
      <c r="AE21" s="27">
        <v>1715949</v>
      </c>
      <c r="AF21" s="27">
        <v>1692654</v>
      </c>
    </row>
    <row r="22" spans="1:32" x14ac:dyDescent="0.25">
      <c r="A22" s="8" t="s">
        <v>75</v>
      </c>
      <c r="B22" s="8" t="s">
        <v>76</v>
      </c>
      <c r="C22" s="9"/>
      <c r="D22" s="9"/>
      <c r="E22" s="9">
        <v>72641</v>
      </c>
      <c r="F22" s="9">
        <v>69411</v>
      </c>
      <c r="G22" s="9">
        <v>94674</v>
      </c>
      <c r="H22" s="9">
        <v>97176</v>
      </c>
      <c r="I22" s="9">
        <v>106588</v>
      </c>
      <c r="J22" s="9">
        <v>118099</v>
      </c>
      <c r="K22" s="9">
        <v>128495</v>
      </c>
      <c r="L22" s="9">
        <v>110235</v>
      </c>
      <c r="M22" s="9">
        <v>95730</v>
      </c>
      <c r="N22" s="9">
        <v>100386</v>
      </c>
      <c r="O22" s="9">
        <v>110297</v>
      </c>
      <c r="P22" s="9">
        <v>72172</v>
      </c>
      <c r="Q22" s="9">
        <v>92476</v>
      </c>
      <c r="R22" s="9">
        <v>68480</v>
      </c>
      <c r="S22" s="9">
        <v>106676</v>
      </c>
      <c r="T22" s="9">
        <v>116507</v>
      </c>
      <c r="U22" s="9">
        <v>142717</v>
      </c>
      <c r="V22" s="9">
        <v>153454</v>
      </c>
      <c r="W22" s="9">
        <v>179917</v>
      </c>
      <c r="X22" s="9">
        <v>196847</v>
      </c>
      <c r="Y22" s="9">
        <v>191418</v>
      </c>
      <c r="Z22" s="9">
        <v>223816</v>
      </c>
      <c r="AA22" s="9">
        <v>217689</v>
      </c>
      <c r="AB22" s="9">
        <v>185170</v>
      </c>
      <c r="AC22" s="9">
        <v>212598</v>
      </c>
      <c r="AD22" s="9">
        <v>209795</v>
      </c>
      <c r="AE22" s="9">
        <v>209423</v>
      </c>
      <c r="AF22" s="9">
        <v>200569</v>
      </c>
    </row>
    <row r="23" spans="1:32" x14ac:dyDescent="0.25">
      <c r="A23" s="8" t="s">
        <v>78</v>
      </c>
      <c r="B23" s="8" t="s">
        <v>79</v>
      </c>
      <c r="C23" s="9"/>
      <c r="D23" s="9"/>
      <c r="E23" s="9">
        <v>676</v>
      </c>
      <c r="F23" s="9">
        <v>641</v>
      </c>
      <c r="G23" s="9">
        <v>721</v>
      </c>
      <c r="H23" s="9">
        <v>657</v>
      </c>
      <c r="I23" s="9">
        <v>793</v>
      </c>
      <c r="J23" s="9">
        <v>1146</v>
      </c>
      <c r="K23" s="9">
        <v>1139</v>
      </c>
      <c r="L23" s="9">
        <v>1156</v>
      </c>
      <c r="M23" s="9">
        <v>1215</v>
      </c>
      <c r="N23" s="9">
        <v>1234</v>
      </c>
      <c r="O23" s="9">
        <v>1321</v>
      </c>
      <c r="P23" s="9" t="s">
        <v>53</v>
      </c>
      <c r="Q23" s="9">
        <v>1411</v>
      </c>
      <c r="R23" s="9">
        <v>1401</v>
      </c>
      <c r="S23" s="9">
        <v>2184</v>
      </c>
      <c r="T23" s="9">
        <v>2171</v>
      </c>
      <c r="U23" s="9">
        <v>2372</v>
      </c>
      <c r="V23" s="9">
        <v>2834</v>
      </c>
      <c r="W23" s="9">
        <v>3654</v>
      </c>
      <c r="X23" s="9">
        <v>3501</v>
      </c>
      <c r="Y23" s="9">
        <v>7451</v>
      </c>
      <c r="Z23" s="9">
        <v>5764</v>
      </c>
      <c r="AA23" s="9">
        <v>6041</v>
      </c>
      <c r="AB23" s="9">
        <v>6379</v>
      </c>
      <c r="AC23" s="9">
        <v>6527</v>
      </c>
      <c r="AD23" s="9">
        <v>6724</v>
      </c>
      <c r="AE23" s="9">
        <v>5813</v>
      </c>
      <c r="AF23" s="9">
        <v>5641</v>
      </c>
    </row>
    <row r="24" spans="1:32" x14ac:dyDescent="0.25">
      <c r="A24" s="8" t="s">
        <v>81</v>
      </c>
      <c r="B24" s="8" t="s">
        <v>82</v>
      </c>
      <c r="C24" s="9"/>
      <c r="D24" s="9"/>
      <c r="E24" s="9">
        <v>135023</v>
      </c>
      <c r="F24" s="9">
        <v>144986</v>
      </c>
      <c r="G24" s="9">
        <v>176260</v>
      </c>
      <c r="H24" s="9">
        <v>171484</v>
      </c>
      <c r="I24" s="9">
        <v>190319</v>
      </c>
      <c r="J24" s="9">
        <v>216840</v>
      </c>
      <c r="K24" s="9">
        <v>254677</v>
      </c>
      <c r="L24" s="9">
        <v>194028</v>
      </c>
      <c r="M24" s="9">
        <v>170950</v>
      </c>
      <c r="N24" s="9">
        <v>176938</v>
      </c>
      <c r="O24" s="9">
        <v>268230</v>
      </c>
      <c r="P24" s="9">
        <v>157431</v>
      </c>
      <c r="Q24" s="9">
        <v>182758</v>
      </c>
      <c r="R24" s="9">
        <v>165268</v>
      </c>
      <c r="S24" s="9">
        <v>223664</v>
      </c>
      <c r="T24" s="9">
        <v>213420</v>
      </c>
      <c r="U24" s="9">
        <v>264482</v>
      </c>
      <c r="V24" s="9">
        <v>296704</v>
      </c>
      <c r="W24" s="9">
        <v>352850</v>
      </c>
      <c r="X24" s="9">
        <v>348638</v>
      </c>
      <c r="Y24" s="9">
        <v>329171</v>
      </c>
      <c r="Z24" s="9">
        <v>380863</v>
      </c>
      <c r="AA24" s="9">
        <v>381573</v>
      </c>
      <c r="AB24" s="9">
        <v>309007</v>
      </c>
      <c r="AC24" s="9">
        <v>321215</v>
      </c>
      <c r="AD24" s="9">
        <v>342156</v>
      </c>
      <c r="AE24" s="9">
        <v>323930</v>
      </c>
      <c r="AF24" s="9">
        <v>305159</v>
      </c>
    </row>
    <row r="25" spans="1:32" x14ac:dyDescent="0.25">
      <c r="A25" s="8" t="s">
        <v>84</v>
      </c>
      <c r="B25" s="8" t="s">
        <v>85</v>
      </c>
      <c r="C25" s="9"/>
      <c r="D25" s="9"/>
      <c r="E25" s="9">
        <v>502684</v>
      </c>
      <c r="F25" s="9">
        <v>517558</v>
      </c>
      <c r="G25" s="9">
        <v>537493</v>
      </c>
      <c r="H25" s="9">
        <v>551617</v>
      </c>
      <c r="I25" s="9">
        <v>587096</v>
      </c>
      <c r="J25" s="9">
        <v>619562</v>
      </c>
      <c r="K25" s="9">
        <v>670110</v>
      </c>
      <c r="L25" s="9">
        <v>675983</v>
      </c>
      <c r="M25" s="9">
        <v>680847</v>
      </c>
      <c r="N25" s="9">
        <v>693704</v>
      </c>
      <c r="O25" s="9">
        <v>701296</v>
      </c>
      <c r="P25" s="9">
        <v>685036</v>
      </c>
      <c r="Q25" s="9">
        <v>684948</v>
      </c>
      <c r="R25" s="9">
        <v>674347</v>
      </c>
      <c r="S25" s="9">
        <v>680436</v>
      </c>
      <c r="T25" s="9">
        <v>688548</v>
      </c>
      <c r="U25" s="9">
        <v>734039</v>
      </c>
      <c r="V25" s="9">
        <v>802583</v>
      </c>
      <c r="W25" s="9">
        <v>839779</v>
      </c>
      <c r="X25" s="9">
        <v>874756</v>
      </c>
      <c r="Y25" s="9">
        <v>904649</v>
      </c>
      <c r="Z25" s="9">
        <v>967870</v>
      </c>
      <c r="AA25" s="9">
        <v>958474</v>
      </c>
      <c r="AB25" s="9">
        <v>928504</v>
      </c>
      <c r="AC25" s="9">
        <v>928438</v>
      </c>
      <c r="AD25" s="27">
        <v>939592</v>
      </c>
      <c r="AE25" s="27">
        <v>911659</v>
      </c>
      <c r="AF25" s="27">
        <v>884276</v>
      </c>
    </row>
    <row r="26" spans="1:32" x14ac:dyDescent="0.25">
      <c r="A26" s="8" t="s">
        <v>87</v>
      </c>
      <c r="B26" s="8" t="s">
        <v>88</v>
      </c>
      <c r="C26" s="9"/>
      <c r="D26" s="9"/>
      <c r="E26" s="9">
        <v>920450</v>
      </c>
      <c r="F26" s="9">
        <v>921225</v>
      </c>
      <c r="G26" s="9">
        <v>933755</v>
      </c>
      <c r="H26" s="9">
        <v>985913</v>
      </c>
      <c r="I26" s="9">
        <v>1051697</v>
      </c>
      <c r="J26" s="9">
        <v>1077270</v>
      </c>
      <c r="K26" s="9">
        <v>1104817</v>
      </c>
      <c r="L26" s="9">
        <v>1109204</v>
      </c>
      <c r="M26" s="9">
        <v>1087252</v>
      </c>
      <c r="N26" s="9">
        <v>1092622</v>
      </c>
      <c r="O26" s="9">
        <v>1160746</v>
      </c>
      <c r="P26" s="9">
        <v>1158592</v>
      </c>
      <c r="Q26" s="9">
        <v>1197247</v>
      </c>
      <c r="R26" s="9">
        <v>1474096</v>
      </c>
      <c r="S26" s="9">
        <v>1229927</v>
      </c>
      <c r="T26" s="9">
        <v>1277533</v>
      </c>
      <c r="U26" s="9">
        <v>1405329</v>
      </c>
      <c r="V26" s="9">
        <v>1485738</v>
      </c>
      <c r="W26" s="9">
        <v>1494363</v>
      </c>
      <c r="X26" s="9">
        <v>1719768</v>
      </c>
      <c r="Y26" s="9">
        <v>1724329</v>
      </c>
      <c r="Z26" s="9">
        <v>1912441</v>
      </c>
      <c r="AA26" s="9">
        <v>1826597</v>
      </c>
      <c r="AB26" s="9">
        <v>1822619</v>
      </c>
      <c r="AC26" s="9">
        <v>1781095</v>
      </c>
      <c r="AD26" s="9">
        <v>1866428</v>
      </c>
      <c r="AE26" s="9">
        <v>1715949</v>
      </c>
      <c r="AF26" s="9">
        <v>1692654</v>
      </c>
    </row>
    <row r="27" spans="1:32" x14ac:dyDescent="0.25">
      <c r="A27" s="8" t="s">
        <v>90</v>
      </c>
      <c r="C27" s="12"/>
      <c r="D27" s="12"/>
      <c r="E27" s="12">
        <f t="shared" ref="E27:AF27" si="0">E26-E25-E24</f>
        <v>282743</v>
      </c>
      <c r="F27" s="12">
        <f t="shared" si="0"/>
        <v>258681</v>
      </c>
      <c r="G27" s="12">
        <f t="shared" si="0"/>
        <v>220002</v>
      </c>
      <c r="H27" s="12">
        <f t="shared" si="0"/>
        <v>262812</v>
      </c>
      <c r="I27" s="12">
        <f t="shared" si="0"/>
        <v>274282</v>
      </c>
      <c r="J27" s="12">
        <f t="shared" si="0"/>
        <v>240868</v>
      </c>
      <c r="K27" s="12">
        <f t="shared" si="0"/>
        <v>180030</v>
      </c>
      <c r="L27" s="12">
        <f t="shared" si="0"/>
        <v>239193</v>
      </c>
      <c r="M27" s="12">
        <f t="shared" si="0"/>
        <v>235455</v>
      </c>
      <c r="N27" s="12">
        <f t="shared" si="0"/>
        <v>221980</v>
      </c>
      <c r="O27" s="12">
        <f t="shared" si="0"/>
        <v>191220</v>
      </c>
      <c r="P27" s="12">
        <f t="shared" si="0"/>
        <v>316125</v>
      </c>
      <c r="Q27" s="12">
        <f t="shared" si="0"/>
        <v>329541</v>
      </c>
      <c r="R27" s="12">
        <f t="shared" si="0"/>
        <v>634481</v>
      </c>
      <c r="S27" s="12">
        <f t="shared" si="0"/>
        <v>325827</v>
      </c>
      <c r="T27" s="12">
        <f t="shared" si="0"/>
        <v>375565</v>
      </c>
      <c r="U27" s="12">
        <f t="shared" si="0"/>
        <v>406808</v>
      </c>
      <c r="V27" s="12">
        <f t="shared" si="0"/>
        <v>386451</v>
      </c>
      <c r="W27" s="12">
        <f t="shared" si="0"/>
        <v>301734</v>
      </c>
      <c r="X27" s="12">
        <f t="shared" si="0"/>
        <v>496374</v>
      </c>
      <c r="Y27" s="12">
        <f t="shared" si="0"/>
        <v>490509</v>
      </c>
      <c r="Z27" s="12">
        <f t="shared" si="0"/>
        <v>563708</v>
      </c>
      <c r="AA27" s="12">
        <f t="shared" si="0"/>
        <v>486550</v>
      </c>
      <c r="AB27" s="12">
        <f t="shared" si="0"/>
        <v>585108</v>
      </c>
      <c r="AC27" s="12">
        <f t="shared" si="0"/>
        <v>531442</v>
      </c>
      <c r="AD27" s="12">
        <f t="shared" si="0"/>
        <v>584680</v>
      </c>
      <c r="AE27" s="12">
        <f t="shared" si="0"/>
        <v>480360</v>
      </c>
      <c r="AF27" s="12">
        <f t="shared" si="0"/>
        <v>503219</v>
      </c>
    </row>
    <row r="28" spans="1:32" x14ac:dyDescent="0.25">
      <c r="A28" s="8" t="s">
        <v>91</v>
      </c>
      <c r="C28" s="10"/>
      <c r="D28" s="10"/>
      <c r="E28" s="10">
        <v>2.0531000000000001</v>
      </c>
      <c r="F28" s="10">
        <v>1.3294999999999999</v>
      </c>
      <c r="G28" s="10">
        <v>1.5774999999999999</v>
      </c>
      <c r="H28" s="10">
        <v>-4.6878000000000002</v>
      </c>
      <c r="I28" s="10">
        <v>-2.3113999999999999</v>
      </c>
      <c r="J28" s="10">
        <v>1.0470999999999999</v>
      </c>
      <c r="K28" s="10">
        <v>-1.8088</v>
      </c>
      <c r="L28" s="10">
        <v>-0.59630000000000005</v>
      </c>
      <c r="M28" s="10">
        <v>0.9698</v>
      </c>
      <c r="N28" s="10">
        <v>1.1631</v>
      </c>
      <c r="O28" s="10">
        <v>1.17</v>
      </c>
      <c r="P28" s="10">
        <v>1.1301000000000001</v>
      </c>
      <c r="Q28" s="10">
        <v>1.1358999999999999</v>
      </c>
      <c r="R28" s="10">
        <v>1.3765000000000001</v>
      </c>
      <c r="S28" s="10">
        <v>1.5525</v>
      </c>
      <c r="T28" s="10">
        <v>1.7398</v>
      </c>
      <c r="U28" s="10">
        <v>2.0947</v>
      </c>
      <c r="V28" s="10">
        <v>2.2761999999999998</v>
      </c>
      <c r="W28" s="10">
        <v>2.2603</v>
      </c>
      <c r="X28" s="10">
        <v>2.21</v>
      </c>
      <c r="Y28" s="10">
        <v>2.1305000000000001</v>
      </c>
      <c r="Z28" s="10">
        <v>2.2755999999999998</v>
      </c>
      <c r="AA28" s="10">
        <v>2.577</v>
      </c>
      <c r="AB28" s="10">
        <v>2.4994000000000001</v>
      </c>
      <c r="AC28" s="10">
        <v>2.1158999999999999</v>
      </c>
      <c r="AD28" s="10">
        <v>1.8085</v>
      </c>
      <c r="AE28" s="10">
        <v>1.5707</v>
      </c>
      <c r="AF28" s="10">
        <v>1.4189000000000001</v>
      </c>
    </row>
    <row r="29" spans="1:32" x14ac:dyDescent="0.25">
      <c r="A29" s="8" t="s">
        <v>92</v>
      </c>
      <c r="C29" s="9"/>
      <c r="D29" s="9"/>
      <c r="E29" s="9">
        <v>642.68029999999999</v>
      </c>
      <c r="F29" s="9">
        <v>521.90729999999996</v>
      </c>
      <c r="G29" s="9">
        <v>727.84739999999999</v>
      </c>
      <c r="H29" s="9">
        <v>790.22699999999998</v>
      </c>
      <c r="I29" s="9">
        <v>924.91189999999995</v>
      </c>
      <c r="J29" s="9">
        <v>844.36260000000004</v>
      </c>
      <c r="K29" s="9">
        <v>710.11</v>
      </c>
      <c r="L29" s="9">
        <v>747.93439999999998</v>
      </c>
      <c r="M29" s="9">
        <v>656.73710000000005</v>
      </c>
      <c r="N29" s="9">
        <v>565.25170000000003</v>
      </c>
      <c r="O29" s="9">
        <v>592.8777</v>
      </c>
      <c r="P29" s="9">
        <v>574.63210000000004</v>
      </c>
      <c r="Q29" s="9">
        <v>447.3177</v>
      </c>
      <c r="R29" s="9">
        <v>425.46159999999998</v>
      </c>
      <c r="S29" s="9">
        <v>534.94349999999997</v>
      </c>
      <c r="T29" s="9">
        <v>694.50239999999997</v>
      </c>
      <c r="U29" s="9">
        <v>948.25109999999995</v>
      </c>
      <c r="V29" s="9">
        <v>1496.2732000000001</v>
      </c>
      <c r="W29" s="9">
        <v>1302.1410000000001</v>
      </c>
      <c r="X29" s="9">
        <v>1324.3062</v>
      </c>
      <c r="Y29" s="9">
        <v>1353.6233999999999</v>
      </c>
      <c r="Z29" s="9">
        <v>1122.4716000000001</v>
      </c>
      <c r="AA29" s="9">
        <v>906.8492</v>
      </c>
      <c r="AB29" s="9">
        <v>925.10680000000002</v>
      </c>
      <c r="AC29" s="9">
        <v>894.56769999999995</v>
      </c>
      <c r="AD29" s="9">
        <v>755.28589999999997</v>
      </c>
      <c r="AE29" s="9">
        <v>913.3682</v>
      </c>
      <c r="AF29" s="9">
        <v>705.13850000000002</v>
      </c>
    </row>
    <row r="30" spans="1:32" x14ac:dyDescent="0.25">
      <c r="A30" s="8" t="s">
        <v>93</v>
      </c>
      <c r="C30" s="10"/>
      <c r="D30" s="10"/>
      <c r="E30" s="10">
        <v>23.8</v>
      </c>
      <c r="F30" s="10">
        <v>19.3</v>
      </c>
      <c r="G30" s="10">
        <v>26.9</v>
      </c>
      <c r="H30" s="10">
        <v>29.2</v>
      </c>
      <c r="I30" s="10">
        <v>34</v>
      </c>
      <c r="J30" s="10">
        <v>31.15</v>
      </c>
      <c r="K30" s="10">
        <v>26.35</v>
      </c>
      <c r="L30" s="10">
        <v>28.01</v>
      </c>
      <c r="M30" s="10">
        <v>24.3</v>
      </c>
      <c r="N30" s="10">
        <v>21.11</v>
      </c>
      <c r="O30" s="10">
        <v>22.14</v>
      </c>
      <c r="P30" s="10">
        <v>21.55</v>
      </c>
      <c r="Q30" s="10">
        <v>16.48</v>
      </c>
      <c r="R30" s="10">
        <v>15.7</v>
      </c>
      <c r="S30" s="10">
        <v>19.739999999999998</v>
      </c>
      <c r="T30" s="10">
        <v>25.62</v>
      </c>
      <c r="U30" s="10">
        <v>34.54</v>
      </c>
      <c r="V30" s="10">
        <v>54.48</v>
      </c>
      <c r="W30" s="10">
        <v>47.31</v>
      </c>
      <c r="X30" s="10">
        <v>48.1</v>
      </c>
      <c r="Y30" s="10">
        <v>48.65</v>
      </c>
      <c r="Z30" s="10">
        <v>40.619999999999997</v>
      </c>
      <c r="AA30" s="10">
        <v>33.04</v>
      </c>
      <c r="AB30" s="10">
        <v>34.33</v>
      </c>
      <c r="AC30" s="10">
        <v>32.69</v>
      </c>
      <c r="AD30" s="28">
        <v>27.51</v>
      </c>
      <c r="AE30" s="28">
        <v>33.200000000000003</v>
      </c>
      <c r="AF30" s="28">
        <v>25.63</v>
      </c>
    </row>
    <row r="31" spans="1:32" x14ac:dyDescent="0.25">
      <c r="A31" s="8" t="s">
        <v>94</v>
      </c>
      <c r="C31" s="9"/>
      <c r="D31" s="9"/>
      <c r="E31" s="9">
        <v>27042</v>
      </c>
      <c r="F31" s="9">
        <v>27042</v>
      </c>
      <c r="G31" s="9">
        <v>27059</v>
      </c>
      <c r="H31" s="9">
        <v>27203</v>
      </c>
      <c r="I31" s="9">
        <v>27106</v>
      </c>
      <c r="J31" s="9">
        <v>26949</v>
      </c>
      <c r="K31" s="9">
        <v>26702</v>
      </c>
      <c r="L31" s="9">
        <v>27026</v>
      </c>
      <c r="M31" s="9">
        <v>26775</v>
      </c>
      <c r="N31" s="9">
        <v>26776</v>
      </c>
      <c r="O31" s="9">
        <v>26664</v>
      </c>
      <c r="P31" s="9">
        <v>27143</v>
      </c>
      <c r="Q31" s="9">
        <v>27099</v>
      </c>
      <c r="R31" s="9">
        <v>27099</v>
      </c>
      <c r="S31" s="9">
        <v>27099</v>
      </c>
      <c r="T31" s="9">
        <v>27454</v>
      </c>
      <c r="U31" s="9">
        <v>27463</v>
      </c>
      <c r="V31" s="9">
        <v>27523</v>
      </c>
      <c r="W31" s="9">
        <v>27532</v>
      </c>
      <c r="X31" s="9">
        <v>27824</v>
      </c>
      <c r="Y31" s="9">
        <v>27633</v>
      </c>
      <c r="Z31" s="9">
        <v>27447</v>
      </c>
      <c r="AA31" s="9">
        <v>26947</v>
      </c>
      <c r="AB31" s="9">
        <v>27365</v>
      </c>
      <c r="AC31" s="9">
        <v>27455</v>
      </c>
      <c r="AD31" s="27">
        <v>27511</v>
      </c>
      <c r="AE31" s="27">
        <v>27512</v>
      </c>
      <c r="AF31" s="27">
        <v>27863</v>
      </c>
    </row>
    <row r="32" spans="1:32" x14ac:dyDescent="0.25">
      <c r="A32" s="8" t="s">
        <v>95</v>
      </c>
      <c r="C32" s="9"/>
      <c r="D32" s="9"/>
      <c r="E32" s="9">
        <v>26769</v>
      </c>
      <c r="F32" s="9">
        <v>31465</v>
      </c>
      <c r="G32" s="9">
        <v>34489</v>
      </c>
      <c r="H32" s="9">
        <v>38945</v>
      </c>
      <c r="I32" s="9">
        <v>45518</v>
      </c>
      <c r="J32" s="9">
        <v>63561</v>
      </c>
      <c r="K32" s="9">
        <v>50636</v>
      </c>
      <c r="L32" s="9">
        <v>35986</v>
      </c>
      <c r="M32" s="9">
        <v>32229</v>
      </c>
      <c r="N32" s="9">
        <v>37613</v>
      </c>
      <c r="O32" s="9">
        <v>30901</v>
      </c>
      <c r="P32" s="9">
        <v>6177</v>
      </c>
      <c r="Q32" s="9">
        <v>22076</v>
      </c>
      <c r="R32" s="9">
        <v>17037</v>
      </c>
      <c r="S32" s="9">
        <v>25737</v>
      </c>
      <c r="T32" s="9">
        <v>37596</v>
      </c>
      <c r="U32" s="9">
        <v>73053</v>
      </c>
      <c r="V32" s="9">
        <v>95706</v>
      </c>
      <c r="W32" s="9">
        <v>65973</v>
      </c>
      <c r="X32" s="9">
        <v>77041</v>
      </c>
      <c r="Y32" s="9">
        <v>70761</v>
      </c>
      <c r="Z32" s="9">
        <v>116594</v>
      </c>
      <c r="AA32" s="9">
        <v>36563</v>
      </c>
      <c r="AB32" s="9">
        <v>5140</v>
      </c>
      <c r="AC32" s="9">
        <v>30941</v>
      </c>
      <c r="AD32" s="9">
        <v>50054</v>
      </c>
      <c r="AE32" s="9">
        <v>-300</v>
      </c>
      <c r="AF32" s="9">
        <v>484</v>
      </c>
    </row>
    <row r="33" spans="1:32" x14ac:dyDescent="0.25">
      <c r="A33" s="8" t="s">
        <v>96</v>
      </c>
      <c r="C33" s="9"/>
      <c r="D33" s="9"/>
      <c r="E33" s="9" t="s">
        <v>53</v>
      </c>
      <c r="F33" s="9" t="s">
        <v>53</v>
      </c>
      <c r="G33" s="9" t="s">
        <v>53</v>
      </c>
      <c r="H33" s="9" t="s">
        <v>53</v>
      </c>
      <c r="I33" s="9" t="s">
        <v>53</v>
      </c>
      <c r="J33" s="9" t="s">
        <v>53</v>
      </c>
      <c r="K33" s="9" t="s">
        <v>53</v>
      </c>
      <c r="L33" s="9" t="s">
        <v>53</v>
      </c>
      <c r="M33" s="9" t="s">
        <v>53</v>
      </c>
      <c r="N33" s="9" t="s">
        <v>53</v>
      </c>
      <c r="O33" s="9" t="s">
        <v>53</v>
      </c>
      <c r="P33" s="9" t="s">
        <v>53</v>
      </c>
      <c r="Q33" s="9" t="s">
        <v>53</v>
      </c>
      <c r="R33" s="9" t="s">
        <v>53</v>
      </c>
      <c r="S33" s="9" t="s">
        <v>53</v>
      </c>
      <c r="T33" s="9" t="s">
        <v>53</v>
      </c>
      <c r="U33" s="9" t="s">
        <v>53</v>
      </c>
      <c r="V33" s="9" t="s">
        <v>53</v>
      </c>
      <c r="W33" s="9" t="s">
        <v>53</v>
      </c>
      <c r="X33" s="9" t="s">
        <v>53</v>
      </c>
      <c r="Y33" s="9" t="s">
        <v>53</v>
      </c>
      <c r="Z33" s="9" t="s">
        <v>53</v>
      </c>
      <c r="AA33" s="9" t="s">
        <v>53</v>
      </c>
      <c r="AB33" s="9">
        <v>21451</v>
      </c>
      <c r="AC33" s="9">
        <v>12987</v>
      </c>
      <c r="AD33" s="9" t="s">
        <v>53</v>
      </c>
      <c r="AE33" s="9" t="s">
        <v>53</v>
      </c>
      <c r="AF33" s="9">
        <v>23471</v>
      </c>
    </row>
    <row r="34" spans="1:32" x14ac:dyDescent="0.25">
      <c r="A34" s="8" t="s">
        <v>97</v>
      </c>
      <c r="C34" s="9"/>
      <c r="D34" s="9"/>
      <c r="E34" s="9">
        <v>479432</v>
      </c>
      <c r="F34" s="9">
        <v>490760</v>
      </c>
      <c r="G34" s="9">
        <v>503770</v>
      </c>
      <c r="H34" s="9">
        <v>516842</v>
      </c>
      <c r="I34" s="9">
        <v>552977</v>
      </c>
      <c r="J34" s="9">
        <v>585128</v>
      </c>
      <c r="K34" s="9">
        <v>639684</v>
      </c>
      <c r="L34" s="9">
        <v>650695</v>
      </c>
      <c r="M34" s="9">
        <v>658424</v>
      </c>
      <c r="N34" s="9">
        <v>668933</v>
      </c>
      <c r="O34" s="9">
        <v>675363</v>
      </c>
      <c r="P34" s="9">
        <v>662707</v>
      </c>
      <c r="Q34" s="9">
        <v>661418</v>
      </c>
      <c r="R34" s="9">
        <v>651162</v>
      </c>
      <c r="S34" s="9">
        <v>649863</v>
      </c>
      <c r="T34" s="9">
        <v>658710</v>
      </c>
      <c r="U34" s="9">
        <v>697966</v>
      </c>
      <c r="V34" s="9">
        <v>756262</v>
      </c>
      <c r="W34" s="9">
        <v>793712</v>
      </c>
      <c r="X34" s="9">
        <v>834504</v>
      </c>
      <c r="Y34" s="9">
        <v>866776</v>
      </c>
      <c r="Z34" s="9">
        <v>936060</v>
      </c>
      <c r="AA34" s="9">
        <v>941146</v>
      </c>
      <c r="AB34" s="9">
        <v>918094</v>
      </c>
      <c r="AC34" s="9">
        <v>917266</v>
      </c>
      <c r="AD34" s="9">
        <v>925399</v>
      </c>
      <c r="AE34" s="9">
        <v>894316</v>
      </c>
      <c r="AF34" s="9">
        <v>870975</v>
      </c>
    </row>
    <row r="35" spans="1:32" x14ac:dyDescent="0.25">
      <c r="A35" s="8" t="s">
        <v>98</v>
      </c>
      <c r="C35" s="10"/>
      <c r="D35" s="10"/>
      <c r="E35" s="10">
        <v>0.4</v>
      </c>
      <c r="F35" s="10">
        <v>0.6</v>
      </c>
      <c r="G35" s="10">
        <v>0.64</v>
      </c>
      <c r="H35" s="10">
        <v>0.64</v>
      </c>
      <c r="I35" s="10">
        <v>1.42</v>
      </c>
      <c r="J35" s="10">
        <v>1.31</v>
      </c>
      <c r="K35" s="10">
        <v>2.09</v>
      </c>
      <c r="L35" s="10">
        <v>0.56999999999999995</v>
      </c>
      <c r="M35" s="10">
        <v>0.46</v>
      </c>
      <c r="N35" s="10">
        <v>0.56000000000000005</v>
      </c>
      <c r="O35" s="10">
        <v>0.41</v>
      </c>
      <c r="P35" s="10">
        <v>-0.25</v>
      </c>
      <c r="Q35" s="10">
        <v>0.14000000000000001</v>
      </c>
      <c r="R35" s="10">
        <v>-0.18</v>
      </c>
      <c r="S35" s="10">
        <v>0.14000000000000001</v>
      </c>
      <c r="T35" s="10">
        <v>0.5</v>
      </c>
      <c r="U35" s="10">
        <v>1.54</v>
      </c>
      <c r="V35" s="10">
        <v>2.15</v>
      </c>
      <c r="W35" s="10">
        <v>1.43</v>
      </c>
      <c r="X35" s="10">
        <v>1.55</v>
      </c>
      <c r="Y35" s="10">
        <v>1.27</v>
      </c>
      <c r="Z35" s="10">
        <v>2.52</v>
      </c>
      <c r="AA35" s="10">
        <v>0.36</v>
      </c>
      <c r="AB35" s="10">
        <v>-0.64</v>
      </c>
      <c r="AC35" s="10">
        <v>0.15</v>
      </c>
      <c r="AD35" s="10">
        <v>0.47</v>
      </c>
      <c r="AE35" s="10">
        <v>-0.92</v>
      </c>
      <c r="AF35" s="10">
        <v>-0.64</v>
      </c>
    </row>
    <row r="36" spans="1:32" x14ac:dyDescent="0.25">
      <c r="A36" s="8" t="s">
        <v>95</v>
      </c>
      <c r="C36" s="9"/>
      <c r="D36" s="9"/>
      <c r="E36" s="9">
        <v>26769</v>
      </c>
      <c r="F36" s="9">
        <v>31465</v>
      </c>
      <c r="G36" s="9">
        <v>34489</v>
      </c>
      <c r="H36" s="9">
        <v>38945</v>
      </c>
      <c r="I36" s="9">
        <v>45518</v>
      </c>
      <c r="J36" s="9">
        <v>63561</v>
      </c>
      <c r="K36" s="9">
        <v>50636</v>
      </c>
      <c r="L36" s="9">
        <v>35986</v>
      </c>
      <c r="M36" s="9">
        <v>32229</v>
      </c>
      <c r="N36" s="9">
        <v>37613</v>
      </c>
      <c r="O36" s="9">
        <v>30901</v>
      </c>
      <c r="P36" s="9">
        <v>6177</v>
      </c>
      <c r="Q36" s="9">
        <v>22076</v>
      </c>
      <c r="R36" s="9">
        <v>17037</v>
      </c>
      <c r="S36" s="9">
        <v>25737</v>
      </c>
      <c r="T36" s="9">
        <v>37596</v>
      </c>
      <c r="U36" s="9">
        <v>73053</v>
      </c>
      <c r="V36" s="9">
        <v>95706</v>
      </c>
      <c r="W36" s="9">
        <v>65973</v>
      </c>
      <c r="X36" s="9">
        <v>77041</v>
      </c>
      <c r="Y36" s="9">
        <v>70761</v>
      </c>
      <c r="Z36" s="9">
        <v>116594</v>
      </c>
      <c r="AA36" s="9">
        <v>36563</v>
      </c>
      <c r="AB36" s="9">
        <v>5140</v>
      </c>
      <c r="AC36" s="9">
        <v>30941</v>
      </c>
      <c r="AD36" s="9">
        <v>50054</v>
      </c>
      <c r="AE36" s="9">
        <v>-300</v>
      </c>
      <c r="AF36" s="9">
        <v>484</v>
      </c>
    </row>
    <row r="37" spans="1:32" x14ac:dyDescent="0.25">
      <c r="A37" s="8" t="s">
        <v>99</v>
      </c>
      <c r="C37" s="9"/>
      <c r="D37" s="9"/>
      <c r="E37" s="9" t="s">
        <v>53</v>
      </c>
      <c r="F37" s="9" t="s">
        <v>53</v>
      </c>
      <c r="G37" s="9" t="s">
        <v>53</v>
      </c>
      <c r="H37" s="9" t="s">
        <v>53</v>
      </c>
      <c r="I37" s="9" t="s">
        <v>53</v>
      </c>
      <c r="J37" s="9" t="s">
        <v>53</v>
      </c>
      <c r="K37" s="9" t="s">
        <v>53</v>
      </c>
      <c r="L37" s="9" t="s">
        <v>53</v>
      </c>
      <c r="M37" s="9" t="s">
        <v>53</v>
      </c>
      <c r="N37" s="9" t="s">
        <v>53</v>
      </c>
      <c r="O37" s="9" t="s">
        <v>53</v>
      </c>
      <c r="P37" s="9" t="s">
        <v>53</v>
      </c>
      <c r="Q37" s="9" t="s">
        <v>53</v>
      </c>
      <c r="R37" s="9" t="s">
        <v>53</v>
      </c>
      <c r="S37" s="9" t="s">
        <v>53</v>
      </c>
      <c r="T37" s="9" t="s">
        <v>53</v>
      </c>
      <c r="U37" s="9" t="s">
        <v>53</v>
      </c>
      <c r="V37" s="9" t="s">
        <v>53</v>
      </c>
      <c r="W37" s="9" t="s">
        <v>53</v>
      </c>
      <c r="X37" s="9" t="s">
        <v>53</v>
      </c>
      <c r="Y37" s="9" t="s">
        <v>53</v>
      </c>
      <c r="Z37" s="9" t="s">
        <v>53</v>
      </c>
      <c r="AA37" s="9" t="s">
        <v>53</v>
      </c>
      <c r="AB37" s="9">
        <v>21451</v>
      </c>
      <c r="AC37" s="9">
        <v>12987</v>
      </c>
      <c r="AD37" s="9" t="s">
        <v>53</v>
      </c>
      <c r="AE37" s="9" t="s">
        <v>53</v>
      </c>
      <c r="AF37" s="9">
        <v>23471</v>
      </c>
    </row>
    <row r="38" spans="1:32" x14ac:dyDescent="0.25">
      <c r="A38" s="8" t="s">
        <v>100</v>
      </c>
      <c r="C38" s="9"/>
      <c r="D38" s="9"/>
      <c r="E38" s="9">
        <v>-4937</v>
      </c>
      <c r="F38" s="9">
        <v>-5200</v>
      </c>
      <c r="G38" s="9">
        <v>-5074</v>
      </c>
      <c r="H38" s="9">
        <v>-5478</v>
      </c>
      <c r="I38" s="9">
        <v>-5155</v>
      </c>
      <c r="J38" s="9">
        <v>-5088</v>
      </c>
      <c r="K38" s="9">
        <v>-5015</v>
      </c>
      <c r="L38" s="9">
        <v>-5554</v>
      </c>
      <c r="M38" s="9">
        <v>-5020</v>
      </c>
      <c r="N38" s="9">
        <v>-5026</v>
      </c>
      <c r="O38" s="9">
        <v>-5015</v>
      </c>
      <c r="P38" s="9">
        <v>-5653</v>
      </c>
      <c r="Q38" s="9">
        <v>-5081</v>
      </c>
      <c r="R38" s="9">
        <v>-5069</v>
      </c>
      <c r="S38" s="9">
        <v>-5081</v>
      </c>
      <c r="T38" s="9">
        <v>-5680</v>
      </c>
      <c r="U38" s="9">
        <v>-5148</v>
      </c>
      <c r="V38" s="9">
        <v>-5239</v>
      </c>
      <c r="W38" s="9">
        <v>-5192</v>
      </c>
      <c r="X38" s="9">
        <v>-5568</v>
      </c>
      <c r="Y38" s="9">
        <v>-5273</v>
      </c>
      <c r="Z38" s="9">
        <v>-5331</v>
      </c>
      <c r="AA38" s="9">
        <v>-5119</v>
      </c>
      <c r="AB38" s="9">
        <v>-5540</v>
      </c>
      <c r="AC38" s="9">
        <v>-5131</v>
      </c>
      <c r="AD38" s="9">
        <v>-5352</v>
      </c>
      <c r="AE38" s="9">
        <v>-5163</v>
      </c>
      <c r="AF38" s="9">
        <v>-5551</v>
      </c>
    </row>
    <row r="39" spans="1:32" x14ac:dyDescent="0.25">
      <c r="A39" s="8" t="s">
        <v>97</v>
      </c>
      <c r="C39" s="9"/>
      <c r="D39" s="9"/>
      <c r="E39" s="9">
        <v>479432</v>
      </c>
      <c r="F39" s="9">
        <v>490760</v>
      </c>
      <c r="G39" s="9">
        <v>503770</v>
      </c>
      <c r="H39" s="9">
        <v>516842</v>
      </c>
      <c r="I39" s="9">
        <v>552977</v>
      </c>
      <c r="J39" s="9">
        <v>585128</v>
      </c>
      <c r="K39" s="9">
        <v>639684</v>
      </c>
      <c r="L39" s="9">
        <v>650695</v>
      </c>
      <c r="M39" s="9">
        <v>658424</v>
      </c>
      <c r="N39" s="9">
        <v>668933</v>
      </c>
      <c r="O39" s="9">
        <v>675363</v>
      </c>
      <c r="P39" s="9">
        <v>662707</v>
      </c>
      <c r="Q39" s="9">
        <v>661418</v>
      </c>
      <c r="R39" s="9">
        <v>651162</v>
      </c>
      <c r="S39" s="9">
        <v>649863</v>
      </c>
      <c r="T39" s="9">
        <v>658710</v>
      </c>
      <c r="U39" s="9">
        <v>697966</v>
      </c>
      <c r="V39" s="9">
        <v>756262</v>
      </c>
      <c r="W39" s="9">
        <v>793712</v>
      </c>
      <c r="X39" s="9">
        <v>834504</v>
      </c>
      <c r="Y39" s="9">
        <v>866776</v>
      </c>
      <c r="Z39" s="9">
        <v>936060</v>
      </c>
      <c r="AA39" s="9">
        <v>941146</v>
      </c>
      <c r="AB39" s="9">
        <v>918094</v>
      </c>
      <c r="AC39" s="9">
        <v>917266</v>
      </c>
      <c r="AD39" s="9">
        <v>925399</v>
      </c>
      <c r="AE39" s="9">
        <v>894316</v>
      </c>
      <c r="AF39" s="9">
        <v>870975</v>
      </c>
    </row>
    <row r="40" spans="1:32" x14ac:dyDescent="0.25">
      <c r="A40" s="8" t="s">
        <v>101</v>
      </c>
      <c r="C40" s="10"/>
      <c r="D40" s="10"/>
      <c r="E40" s="10">
        <v>0.1875</v>
      </c>
      <c r="F40" s="10">
        <v>0.1875</v>
      </c>
      <c r="G40" s="10">
        <v>0.1875</v>
      </c>
      <c r="H40" s="10">
        <v>0.1875</v>
      </c>
      <c r="I40" s="10">
        <v>0.1875</v>
      </c>
      <c r="J40" s="10">
        <v>0.1875</v>
      </c>
      <c r="K40" s="10">
        <v>0.1875</v>
      </c>
      <c r="L40" s="10">
        <v>0.1875</v>
      </c>
      <c r="M40" s="10">
        <v>0.1875</v>
      </c>
      <c r="N40" s="10">
        <v>0.1875</v>
      </c>
      <c r="O40" s="10">
        <v>0.1875</v>
      </c>
      <c r="P40" s="10">
        <v>0.1875</v>
      </c>
      <c r="Q40" s="10">
        <v>0.1875</v>
      </c>
      <c r="R40" s="10">
        <v>0.1875</v>
      </c>
      <c r="S40" s="10">
        <v>0.1875</v>
      </c>
      <c r="T40" s="10">
        <v>0.1875</v>
      </c>
      <c r="U40" s="10">
        <v>0.1875</v>
      </c>
      <c r="V40" s="10">
        <v>0.1875</v>
      </c>
      <c r="W40" s="10">
        <v>0.1875</v>
      </c>
      <c r="X40" s="10">
        <v>0.1875</v>
      </c>
      <c r="Y40" s="10">
        <v>0.1875</v>
      </c>
      <c r="Z40" s="10">
        <v>0.1875</v>
      </c>
      <c r="AA40" s="10">
        <v>0.1875</v>
      </c>
      <c r="AB40" s="10">
        <v>0.1875</v>
      </c>
      <c r="AC40" s="10">
        <v>0.1875</v>
      </c>
      <c r="AD40" s="10">
        <v>0.1875</v>
      </c>
      <c r="AE40" s="10">
        <v>0.1875</v>
      </c>
      <c r="AF40" s="10">
        <v>0.1875</v>
      </c>
    </row>
    <row r="41" spans="1:32" x14ac:dyDescent="0.25">
      <c r="A41" s="8" t="s">
        <v>102</v>
      </c>
      <c r="C41" s="10"/>
      <c r="D41" s="10"/>
      <c r="E41" s="10">
        <v>12.273899999999999</v>
      </c>
      <c r="F41" s="10">
        <v>13.9084</v>
      </c>
      <c r="G41" s="10">
        <v>15.814399999999999</v>
      </c>
      <c r="H41" s="10">
        <v>14.959199999999999</v>
      </c>
      <c r="I41" s="10">
        <v>14.917199999999999</v>
      </c>
      <c r="J41" s="10">
        <v>12.7555</v>
      </c>
      <c r="K41" s="10">
        <v>11.2982</v>
      </c>
      <c r="L41" s="10">
        <v>8.9890000000000008</v>
      </c>
      <c r="M41" s="10">
        <v>9.4519000000000002</v>
      </c>
      <c r="N41" s="10">
        <v>9.5172000000000008</v>
      </c>
      <c r="O41" s="10">
        <v>9.1</v>
      </c>
      <c r="P41" s="10">
        <v>8.8187999999999995</v>
      </c>
      <c r="Q41" s="10">
        <v>9.11</v>
      </c>
      <c r="R41" s="10">
        <v>9.3725000000000005</v>
      </c>
      <c r="S41" s="10">
        <v>9.1364000000000001</v>
      </c>
      <c r="T41" s="10">
        <v>9.4482999999999997</v>
      </c>
      <c r="U41" s="10">
        <v>10.391299999999999</v>
      </c>
      <c r="V41" s="10">
        <v>11.1561</v>
      </c>
      <c r="W41" s="10">
        <v>11.6637</v>
      </c>
      <c r="X41" s="10">
        <v>10.975099999999999</v>
      </c>
      <c r="Y41" s="10">
        <v>10.9901</v>
      </c>
      <c r="Z41" s="10">
        <v>11.158799999999999</v>
      </c>
      <c r="AA41" s="10">
        <v>9.9757999999999996</v>
      </c>
      <c r="AB41" s="10">
        <v>9.6135999999999999</v>
      </c>
      <c r="AC41" s="10">
        <v>10.4131</v>
      </c>
      <c r="AD41" s="10">
        <v>10.4049</v>
      </c>
      <c r="AE41" s="10">
        <v>11.0379</v>
      </c>
      <c r="AF41" s="10">
        <v>12.1852</v>
      </c>
    </row>
    <row r="42" spans="1:32" x14ac:dyDescent="0.25">
      <c r="A42" s="8" t="s">
        <v>103</v>
      </c>
      <c r="C42" s="10"/>
      <c r="D42" s="10"/>
      <c r="E42" s="10">
        <v>3.2467000000000001</v>
      </c>
      <c r="F42" s="10">
        <v>2.9937999999999998</v>
      </c>
      <c r="G42" s="10">
        <v>2.8388</v>
      </c>
      <c r="H42" s="10">
        <v>2.9975000000000001</v>
      </c>
      <c r="I42" s="10">
        <v>3.9470999999999998</v>
      </c>
      <c r="J42" s="10">
        <v>3.7347999999999999</v>
      </c>
      <c r="K42" s="10">
        <v>3.9466000000000001</v>
      </c>
      <c r="L42" s="10">
        <v>3.3083</v>
      </c>
      <c r="M42" s="10">
        <v>2.9117000000000002</v>
      </c>
      <c r="N42" s="10">
        <v>2.1703999999999999</v>
      </c>
      <c r="O42" s="10">
        <v>1.5872999999999999</v>
      </c>
      <c r="P42" s="10">
        <v>1.855</v>
      </c>
      <c r="Q42" s="10">
        <v>1.1667000000000001</v>
      </c>
      <c r="R42" s="10">
        <v>0.69610000000000005</v>
      </c>
      <c r="S42" s="10">
        <v>0.56820000000000004</v>
      </c>
      <c r="T42" s="10">
        <v>0.7591</v>
      </c>
      <c r="U42" s="10">
        <v>1.3953</v>
      </c>
      <c r="V42" s="10">
        <v>1.6166</v>
      </c>
      <c r="W42" s="10">
        <v>1.3291999999999999</v>
      </c>
      <c r="X42" s="10">
        <v>1.5782</v>
      </c>
      <c r="Y42" s="10">
        <v>2.0232000000000001</v>
      </c>
      <c r="Z42" s="10">
        <v>3.1427</v>
      </c>
      <c r="AA42" s="10">
        <v>3.5259999999999998</v>
      </c>
      <c r="AB42" s="10">
        <v>4.0094000000000003</v>
      </c>
      <c r="AC42" s="10">
        <v>4.5644999999999998</v>
      </c>
      <c r="AD42" s="10">
        <v>4.3150000000000004</v>
      </c>
      <c r="AE42" s="10">
        <v>5.7462999999999997</v>
      </c>
      <c r="AF42" s="10">
        <v>6.0057999999999998</v>
      </c>
    </row>
    <row r="43" spans="1:32" x14ac:dyDescent="0.25">
      <c r="A43" s="8" t="s">
        <v>104</v>
      </c>
      <c r="C43" s="10"/>
      <c r="D43" s="10"/>
      <c r="E43" s="10">
        <v>10.0573</v>
      </c>
      <c r="F43" s="10">
        <v>11.058400000000001</v>
      </c>
      <c r="G43" s="10">
        <v>13.657500000000001</v>
      </c>
      <c r="H43" s="10">
        <v>12.700799999999999</v>
      </c>
      <c r="I43" s="10">
        <v>12.8749</v>
      </c>
      <c r="J43" s="10">
        <v>11.2164</v>
      </c>
      <c r="K43" s="10">
        <v>10.3248</v>
      </c>
      <c r="L43" s="10">
        <v>7.9545000000000003</v>
      </c>
      <c r="M43" s="10">
        <v>8.1410999999999998</v>
      </c>
      <c r="N43" s="10">
        <v>8.0411000000000001</v>
      </c>
      <c r="O43" s="10">
        <v>7.9645999999999999</v>
      </c>
      <c r="P43" s="10">
        <v>6.6786000000000003</v>
      </c>
      <c r="Q43" s="10">
        <v>6.1464999999999996</v>
      </c>
      <c r="R43" s="10">
        <v>4.4463999999999997</v>
      </c>
      <c r="S43" s="10">
        <v>6.4135</v>
      </c>
      <c r="T43" s="10">
        <v>6.9273999999999996</v>
      </c>
      <c r="U43" s="10">
        <v>8.1709999999999994</v>
      </c>
      <c r="V43" s="10">
        <v>9.609</v>
      </c>
      <c r="W43" s="10">
        <v>10.2316</v>
      </c>
      <c r="X43" s="10">
        <v>8.8521000000000001</v>
      </c>
      <c r="Y43" s="10">
        <v>8.9726999999999997</v>
      </c>
      <c r="Z43" s="10">
        <v>8.8515999999999995</v>
      </c>
      <c r="AA43" s="10">
        <v>8.0754999999999999</v>
      </c>
      <c r="AB43" s="10">
        <v>7.7272999999999996</v>
      </c>
      <c r="AC43" s="10">
        <v>8.5373999999999999</v>
      </c>
      <c r="AD43" s="10">
        <v>8.0739000000000001</v>
      </c>
      <c r="AE43" s="10">
        <v>9.5260999999999996</v>
      </c>
      <c r="AF43" s="10">
        <v>9.9697999999999993</v>
      </c>
    </row>
    <row r="44" spans="1:32" x14ac:dyDescent="0.25">
      <c r="A44" s="8" t="s">
        <v>105</v>
      </c>
      <c r="C44" s="10"/>
      <c r="D44" s="10"/>
      <c r="E44" s="10">
        <v>5.1242999999999999</v>
      </c>
      <c r="F44" s="10">
        <v>0.91790000000000005</v>
      </c>
      <c r="G44" s="10">
        <v>3.0152000000000001</v>
      </c>
      <c r="H44" s="10">
        <v>23.6267</v>
      </c>
      <c r="I44" s="10" t="s">
        <v>53</v>
      </c>
      <c r="J44" s="10">
        <v>21.666599999999999</v>
      </c>
      <c r="K44" s="10" t="s">
        <v>53</v>
      </c>
      <c r="L44" s="10">
        <v>19.782800000000002</v>
      </c>
      <c r="M44" s="10">
        <v>22.296099999999999</v>
      </c>
      <c r="N44" s="10">
        <v>25.962</v>
      </c>
      <c r="O44" s="10">
        <v>24.683399999999999</v>
      </c>
      <c r="P44" s="10" t="s">
        <v>53</v>
      </c>
      <c r="Q44" s="10">
        <v>28.216200000000001</v>
      </c>
      <c r="R44" s="10" t="s">
        <v>53</v>
      </c>
      <c r="S44" s="10">
        <v>37.111400000000003</v>
      </c>
      <c r="T44" s="10">
        <v>27.462199999999999</v>
      </c>
      <c r="U44" s="10">
        <v>20.079499999999999</v>
      </c>
      <c r="V44" s="10">
        <v>18.0276</v>
      </c>
      <c r="W44" s="10">
        <v>12.6508</v>
      </c>
      <c r="X44" s="10">
        <v>19.001100000000001</v>
      </c>
      <c r="Y44" s="10">
        <v>24.045500000000001</v>
      </c>
      <c r="Z44" s="10">
        <v>20.9621</v>
      </c>
      <c r="AA44" s="10">
        <v>11.1396</v>
      </c>
      <c r="AB44" s="10" t="s">
        <v>53</v>
      </c>
      <c r="AC44" s="10" t="s">
        <v>53</v>
      </c>
      <c r="AD44" s="10">
        <v>34.284500000000001</v>
      </c>
      <c r="AE44" s="10" t="s">
        <v>53</v>
      </c>
      <c r="AF44" s="10" t="s">
        <v>53</v>
      </c>
    </row>
    <row r="45" spans="1:32" x14ac:dyDescent="0.25">
      <c r="A45" s="8" t="s">
        <v>106</v>
      </c>
      <c r="C45" s="10"/>
      <c r="D45" s="10"/>
      <c r="E45" s="10">
        <v>91.326700000000002</v>
      </c>
      <c r="F45" s="10">
        <v>92.227400000000003</v>
      </c>
      <c r="G45" s="10">
        <v>91.418999999999997</v>
      </c>
      <c r="H45" s="10">
        <v>86.038399999999996</v>
      </c>
      <c r="I45" s="10">
        <v>100.87179999999999</v>
      </c>
      <c r="J45" s="10">
        <v>92.028300000000002</v>
      </c>
      <c r="K45" s="10">
        <v>110.29089999999999</v>
      </c>
      <c r="L45" s="10">
        <v>112.2441</v>
      </c>
      <c r="M45" s="10">
        <v>102.0986</v>
      </c>
      <c r="N45" s="10">
        <v>108.11709999999999</v>
      </c>
      <c r="O45" s="10">
        <v>73.904799999999994</v>
      </c>
      <c r="P45" s="10">
        <v>71.613399999999999</v>
      </c>
      <c r="Q45" s="10">
        <v>68.441500000000005</v>
      </c>
      <c r="R45" s="10">
        <v>52.197499999999998</v>
      </c>
      <c r="S45" s="10">
        <v>213.77</v>
      </c>
      <c r="T45" s="10">
        <v>60.521900000000002</v>
      </c>
      <c r="U45" s="10">
        <v>73.117500000000007</v>
      </c>
      <c r="V45" s="10">
        <v>76.449399999999997</v>
      </c>
      <c r="W45" s="10">
        <v>79.385000000000005</v>
      </c>
      <c r="X45" s="10">
        <v>80.307100000000005</v>
      </c>
      <c r="Y45" s="10">
        <v>79.7102</v>
      </c>
      <c r="Z45" s="10">
        <v>79.113200000000006</v>
      </c>
      <c r="AA45" s="10">
        <v>77.904300000000006</v>
      </c>
      <c r="AB45" s="10">
        <v>77.7804</v>
      </c>
      <c r="AC45" s="10">
        <v>81.233199999999997</v>
      </c>
      <c r="AD45" s="10">
        <v>76.549099999999996</v>
      </c>
      <c r="AE45" s="10">
        <v>91.861400000000003</v>
      </c>
      <c r="AF45" s="10">
        <v>79.839500000000001</v>
      </c>
    </row>
    <row r="50" spans="1:32" x14ac:dyDescent="0.25">
      <c r="C50" s="5" t="s">
        <v>27</v>
      </c>
      <c r="D50" s="5" t="s">
        <v>28</v>
      </c>
      <c r="E50" s="5" t="s">
        <v>29</v>
      </c>
      <c r="F50" s="5" t="s">
        <v>30</v>
      </c>
      <c r="G50" s="5" t="s">
        <v>31</v>
      </c>
      <c r="H50" s="5" t="s">
        <v>32</v>
      </c>
      <c r="I50" s="5" t="s">
        <v>1</v>
      </c>
      <c r="J50" s="5" t="s">
        <v>2</v>
      </c>
      <c r="K50" s="5" t="s">
        <v>3</v>
      </c>
      <c r="L50" s="5" t="s">
        <v>4</v>
      </c>
      <c r="M50" s="5" t="s">
        <v>5</v>
      </c>
      <c r="N50" s="5" t="s">
        <v>6</v>
      </c>
      <c r="O50" s="5" t="s">
        <v>7</v>
      </c>
      <c r="P50" s="5" t="s">
        <v>8</v>
      </c>
      <c r="Q50" s="5" t="s">
        <v>9</v>
      </c>
      <c r="R50" s="5" t="s">
        <v>10</v>
      </c>
      <c r="S50" s="5" t="s">
        <v>11</v>
      </c>
      <c r="T50" s="5" t="s">
        <v>12</v>
      </c>
      <c r="U50" s="5" t="s">
        <v>13</v>
      </c>
      <c r="V50" s="5" t="s">
        <v>14</v>
      </c>
      <c r="W50" s="5" t="s">
        <v>15</v>
      </c>
      <c r="X50" s="5" t="s">
        <v>16</v>
      </c>
      <c r="Y50" s="5" t="s">
        <v>17</v>
      </c>
      <c r="Z50" s="5" t="s">
        <v>18</v>
      </c>
      <c r="AA50" s="5" t="s">
        <v>19</v>
      </c>
      <c r="AB50" s="5" t="s">
        <v>20</v>
      </c>
      <c r="AC50" s="5" t="s">
        <v>21</v>
      </c>
      <c r="AD50" s="5" t="s">
        <v>22</v>
      </c>
      <c r="AE50" s="5" t="s">
        <v>23</v>
      </c>
      <c r="AF50" s="5" t="s">
        <v>24</v>
      </c>
    </row>
    <row r="51" spans="1:32" x14ac:dyDescent="0.25">
      <c r="I51" s="7"/>
      <c r="J51" s="7"/>
      <c r="K51" s="7"/>
      <c r="L51" s="7"/>
      <c r="M51" s="7"/>
      <c r="N51" s="7"/>
      <c r="O51" s="7"/>
      <c r="P51" s="7"/>
      <c r="Q51" s="7"/>
      <c r="R51" s="7"/>
      <c r="S51" s="7"/>
      <c r="T51" s="7"/>
      <c r="U51" s="7"/>
      <c r="V51" s="7"/>
      <c r="W51" s="7"/>
      <c r="X51" s="7"/>
      <c r="Y51" s="7"/>
      <c r="Z51" s="7"/>
      <c r="AA51" s="7"/>
      <c r="AB51" s="7"/>
      <c r="AC51" s="7"/>
      <c r="AD51" s="7"/>
      <c r="AE51" s="7"/>
      <c r="AF51" s="7"/>
    </row>
    <row r="52" spans="1:32" x14ac:dyDescent="0.25">
      <c r="A52" t="s">
        <v>107</v>
      </c>
      <c r="C52" s="13" t="e">
        <f t="shared" ref="C52:H52" si="1">C19/C24</f>
        <v>#DIV/0!</v>
      </c>
      <c r="D52" s="13" t="e">
        <f t="shared" si="1"/>
        <v>#DIV/0!</v>
      </c>
      <c r="E52" s="13">
        <f t="shared" si="1"/>
        <v>2.4551224606178206</v>
      </c>
      <c r="F52" s="13">
        <f t="shared" si="1"/>
        <v>2.3055260507911108</v>
      </c>
      <c r="G52" s="13">
        <f t="shared" si="1"/>
        <v>1.9173380233745603</v>
      </c>
      <c r="H52" s="13">
        <f t="shared" si="1"/>
        <v>2.3058711016771243</v>
      </c>
      <c r="I52" s="13">
        <f>I19/I24</f>
        <v>2.4173203936548635</v>
      </c>
      <c r="J52" s="13">
        <f t="shared" ref="J52:AE52" si="2">J19/J24</f>
        <v>2.1984965873455082</v>
      </c>
      <c r="K52" s="13">
        <f t="shared" si="2"/>
        <v>1.760500555605728</v>
      </c>
      <c r="L52" s="13">
        <f t="shared" si="2"/>
        <v>2.3021007277300183</v>
      </c>
      <c r="M52" s="13">
        <f t="shared" si="2"/>
        <v>2.4507341327873648</v>
      </c>
      <c r="N52" s="13">
        <f t="shared" si="2"/>
        <v>2.3587301766720548</v>
      </c>
      <c r="O52" s="13">
        <f t="shared" si="2"/>
        <v>1.7383886962681281</v>
      </c>
      <c r="P52" s="13">
        <f t="shared" si="2"/>
        <v>2.1589140639391227</v>
      </c>
      <c r="Q52" s="13">
        <f t="shared" si="2"/>
        <v>2.1139375567690606</v>
      </c>
      <c r="R52" s="13">
        <f t="shared" si="2"/>
        <v>3.9525316455696204</v>
      </c>
      <c r="S52" s="13">
        <f t="shared" si="2"/>
        <v>1.6213203734172688</v>
      </c>
      <c r="T52" s="13">
        <f t="shared" si="2"/>
        <v>1.8790647549433044</v>
      </c>
      <c r="U52" s="13">
        <f t="shared" si="2"/>
        <v>1.9480834234465862</v>
      </c>
      <c r="V52" s="13">
        <f t="shared" si="2"/>
        <v>1.9722989915875755</v>
      </c>
      <c r="W52" s="13">
        <f t="shared" si="2"/>
        <v>1.5392206319965991</v>
      </c>
      <c r="X52" s="13">
        <f t="shared" si="2"/>
        <v>1.9287283658121031</v>
      </c>
      <c r="Y52" s="13">
        <f t="shared" si="2"/>
        <v>2.0029255311069321</v>
      </c>
      <c r="Z52" s="13">
        <f t="shared" si="2"/>
        <v>2.0687885145052158</v>
      </c>
      <c r="AA52" s="13">
        <f t="shared" si="2"/>
        <v>1.7595217690979184</v>
      </c>
      <c r="AB52" s="13">
        <f t="shared" si="2"/>
        <v>2.0535586572472466</v>
      </c>
      <c r="AC52" s="13">
        <f t="shared" si="2"/>
        <v>1.8476409881232196</v>
      </c>
      <c r="AD52" s="13">
        <f t="shared" si="2"/>
        <v>1.9271180397245702</v>
      </c>
      <c r="AE52" s="13">
        <f t="shared" si="2"/>
        <v>1.6989473034297533</v>
      </c>
      <c r="AF52" s="13">
        <f>AF19/AF24</f>
        <v>1.7546492156547897</v>
      </c>
    </row>
    <row r="53" spans="1:32" x14ac:dyDescent="0.25">
      <c r="A53" t="s">
        <v>108</v>
      </c>
      <c r="C53" s="13" t="e">
        <f>(C19-C18)/C24</f>
        <v>#DIV/0!</v>
      </c>
      <c r="D53" s="13" t="e">
        <f t="shared" ref="D53:H53" si="3">(D19-D18)/D24</f>
        <v>#DIV/0!</v>
      </c>
      <c r="E53" s="13">
        <f t="shared" si="3"/>
        <v>1.204305933063256</v>
      </c>
      <c r="F53" s="13">
        <f t="shared" si="3"/>
        <v>1.161746651400825</v>
      </c>
      <c r="G53" s="13">
        <f t="shared" si="3"/>
        <v>0.97020310904345852</v>
      </c>
      <c r="H53" s="13">
        <f t="shared" si="3"/>
        <v>1.0441498915350704</v>
      </c>
      <c r="I53" s="13">
        <f>(I19-I18)/I24</f>
        <v>1.2511467588627514</v>
      </c>
      <c r="J53" s="13">
        <f t="shared" ref="J53:AF53" si="4">(J19-J18)/J24</f>
        <v>1.1173445858697657</v>
      </c>
      <c r="K53" s="13">
        <f t="shared" si="4"/>
        <v>0.95211581729013617</v>
      </c>
      <c r="L53" s="13">
        <f t="shared" si="4"/>
        <v>1.2684251757478302</v>
      </c>
      <c r="M53" s="13">
        <f t="shared" si="4"/>
        <v>1.2891956712489032</v>
      </c>
      <c r="N53" s="13">
        <f t="shared" si="4"/>
        <v>1.2160022154653043</v>
      </c>
      <c r="O53" s="13">
        <f t="shared" si="4"/>
        <v>1.0400328076650636</v>
      </c>
      <c r="P53" s="13">
        <f t="shared" si="4"/>
        <v>1.0286792309011568</v>
      </c>
      <c r="Q53" s="13">
        <f t="shared" si="4"/>
        <v>1.1095164096783725</v>
      </c>
      <c r="R53" s="13">
        <f t="shared" si="4"/>
        <v>2.9750707941041217</v>
      </c>
      <c r="S53" s="13">
        <f t="shared" si="4"/>
        <v>0.9181719007082052</v>
      </c>
      <c r="T53" s="13">
        <f t="shared" si="4"/>
        <v>1.0106035048261643</v>
      </c>
      <c r="U53" s="13">
        <f t="shared" si="4"/>
        <v>0.99426425994963741</v>
      </c>
      <c r="V53" s="13">
        <f t="shared" si="4"/>
        <v>1.1053440465918896</v>
      </c>
      <c r="W53" s="13">
        <f t="shared" si="4"/>
        <v>0.81248972651268248</v>
      </c>
      <c r="X53" s="13">
        <f t="shared" si="4"/>
        <v>1.0284478456163699</v>
      </c>
      <c r="Y53" s="13">
        <f t="shared" si="4"/>
        <v>1.0188443088850476</v>
      </c>
      <c r="Z53" s="13">
        <f t="shared" si="4"/>
        <v>0.91429464138023386</v>
      </c>
      <c r="AA53" s="13">
        <f t="shared" si="4"/>
        <v>0.93349634277058391</v>
      </c>
      <c r="AB53" s="13">
        <f t="shared" si="4"/>
        <v>0.93643833311219482</v>
      </c>
      <c r="AC53" s="13">
        <f t="shared" si="4"/>
        <v>0.95498964867767699</v>
      </c>
      <c r="AD53" s="13">
        <f t="shared" si="4"/>
        <v>1.0533090169396415</v>
      </c>
      <c r="AE53" s="13">
        <f t="shared" si="4"/>
        <v>0.83875528663600163</v>
      </c>
      <c r="AF53" s="13">
        <f t="shared" si="4"/>
        <v>0.83361460746692706</v>
      </c>
    </row>
    <row r="54" spans="1:32" x14ac:dyDescent="0.25">
      <c r="A54" t="s">
        <v>109</v>
      </c>
      <c r="C54" s="13" t="e">
        <f t="shared" ref="C54:AF54" si="5">C16/C24</f>
        <v>#DIV/0!</v>
      </c>
      <c r="D54" s="13" t="e">
        <f t="shared" si="5"/>
        <v>#DIV/0!</v>
      </c>
      <c r="E54" s="13">
        <f t="shared" si="5"/>
        <v>7.2802411441013751E-2</v>
      </c>
      <c r="F54" s="13">
        <f t="shared" si="5"/>
        <v>0.1048997834273654</v>
      </c>
      <c r="G54" s="13">
        <f t="shared" si="5"/>
        <v>4.1342335186656073E-2</v>
      </c>
      <c r="H54" s="13">
        <f t="shared" si="5"/>
        <v>5.3614331366191599E-2</v>
      </c>
      <c r="I54" s="13">
        <f t="shared" si="5"/>
        <v>7.8851822466490473E-2</v>
      </c>
      <c r="J54" s="13">
        <f t="shared" si="5"/>
        <v>4.6532005165098693E-2</v>
      </c>
      <c r="K54" s="13">
        <f t="shared" si="5"/>
        <v>1.8545059035562694E-2</v>
      </c>
      <c r="L54" s="13">
        <f t="shared" si="5"/>
        <v>5.7806089842703114E-2</v>
      </c>
      <c r="M54" s="13">
        <f t="shared" si="5"/>
        <v>7.7057619186896756E-2</v>
      </c>
      <c r="N54" s="13">
        <f t="shared" si="5"/>
        <v>4.5886129604720299E-2</v>
      </c>
      <c r="O54" s="13">
        <f t="shared" si="5"/>
        <v>4.614323528315252E-2</v>
      </c>
      <c r="P54" s="13">
        <f t="shared" si="5"/>
        <v>6.1131543342797801E-2</v>
      </c>
      <c r="Q54" s="13">
        <f t="shared" si="5"/>
        <v>5.6500946606988477E-2</v>
      </c>
      <c r="R54" s="13">
        <f t="shared" si="5"/>
        <v>1.861552145605925</v>
      </c>
      <c r="S54" s="13">
        <f t="shared" si="5"/>
        <v>7.9972637527720158E-2</v>
      </c>
      <c r="T54" s="13">
        <f t="shared" si="5"/>
        <v>3.4008059225939462E-2</v>
      </c>
      <c r="U54" s="13">
        <f t="shared" si="5"/>
        <v>4.282333013210729E-2</v>
      </c>
      <c r="V54" s="13">
        <f t="shared" si="5"/>
        <v>6.042048641069888E-2</v>
      </c>
      <c r="W54" s="13">
        <f t="shared" si="5"/>
        <v>7.8838033158565968E-2</v>
      </c>
      <c r="X54" s="13">
        <f t="shared" si="5"/>
        <v>5.4730121214554922E-2</v>
      </c>
      <c r="Y54" s="13">
        <f t="shared" si="5"/>
        <v>5.414510998842547E-2</v>
      </c>
      <c r="Z54" s="13">
        <f t="shared" si="5"/>
        <v>4.2338058566991278E-2</v>
      </c>
      <c r="AA54" s="13">
        <f t="shared" si="5"/>
        <v>0.11479585819751398</v>
      </c>
      <c r="AB54" s="13">
        <f t="shared" si="5"/>
        <v>1.1452814984773808E-2</v>
      </c>
      <c r="AC54" s="13">
        <f t="shared" si="5"/>
        <v>3.5673925563874664E-2</v>
      </c>
      <c r="AD54" s="13">
        <f t="shared" si="5"/>
        <v>1.3184044704754556E-2</v>
      </c>
      <c r="AE54" s="13">
        <f t="shared" si="5"/>
        <v>1.8621307072515667E-2</v>
      </c>
      <c r="AF54" s="13">
        <f t="shared" si="5"/>
        <v>1.4444928709295811E-2</v>
      </c>
    </row>
    <row r="55" spans="1:32" x14ac:dyDescent="0.25">
      <c r="A55" t="s">
        <v>110</v>
      </c>
      <c r="C55" s="13" t="e">
        <f t="shared" ref="C55:AF55" si="6">(C19-C24)/C21</f>
        <v>#DIV/0!</v>
      </c>
      <c r="D55" s="13" t="e">
        <f t="shared" si="6"/>
        <v>#DIV/0!</v>
      </c>
      <c r="E55" s="13">
        <f t="shared" si="6"/>
        <v>0.21345537508827203</v>
      </c>
      <c r="F55" s="13">
        <f t="shared" si="6"/>
        <v>0.20546880512361257</v>
      </c>
      <c r="G55" s="13">
        <f t="shared" si="6"/>
        <v>0.1731610540238071</v>
      </c>
      <c r="H55" s="13">
        <f t="shared" si="6"/>
        <v>0.2271356600430261</v>
      </c>
      <c r="I55" s="13">
        <f t="shared" si="6"/>
        <v>0.25648356893668045</v>
      </c>
      <c r="J55" s="13">
        <f t="shared" si="6"/>
        <v>0.24124128584291774</v>
      </c>
      <c r="K55" s="13">
        <f t="shared" si="6"/>
        <v>0.17530686077422777</v>
      </c>
      <c r="L55" s="13">
        <f t="shared" si="6"/>
        <v>0.22777054536406288</v>
      </c>
      <c r="M55" s="13">
        <f t="shared" si="6"/>
        <v>0.22810075309127967</v>
      </c>
      <c r="N55" s="13">
        <f t="shared" si="6"/>
        <v>0.22003126424326069</v>
      </c>
      <c r="O55" s="13">
        <f t="shared" si="6"/>
        <v>0.17062992248088729</v>
      </c>
      <c r="P55" s="13">
        <f t="shared" si="6"/>
        <v>0.15747476247030878</v>
      </c>
      <c r="Q55" s="13">
        <f t="shared" si="6"/>
        <v>0.17004093557970912</v>
      </c>
      <c r="R55" s="13">
        <f t="shared" si="6"/>
        <v>0.33102253855922548</v>
      </c>
      <c r="S55" s="13">
        <f t="shared" si="6"/>
        <v>0.11298800660527007</v>
      </c>
      <c r="T55" s="13">
        <f t="shared" si="6"/>
        <v>0.14685334938510394</v>
      </c>
      <c r="U55" s="13">
        <f t="shared" si="6"/>
        <v>0.17842868111310589</v>
      </c>
      <c r="V55" s="13">
        <f t="shared" si="6"/>
        <v>0.19416949690995317</v>
      </c>
      <c r="W55" s="13">
        <f t="shared" si="6"/>
        <v>0.12732113950894128</v>
      </c>
      <c r="X55" s="13">
        <f t="shared" si="6"/>
        <v>0.18827539528587578</v>
      </c>
      <c r="Y55" s="13">
        <f t="shared" si="6"/>
        <v>0.19145650279036078</v>
      </c>
      <c r="Z55" s="13">
        <f t="shared" si="6"/>
        <v>0.21284944215272522</v>
      </c>
      <c r="AA55" s="13">
        <f t="shared" si="6"/>
        <v>0.15866280301566246</v>
      </c>
      <c r="AB55" s="13">
        <f t="shared" si="6"/>
        <v>0.17862043575755548</v>
      </c>
      <c r="AC55" s="13">
        <f t="shared" si="6"/>
        <v>0.15286944267430991</v>
      </c>
      <c r="AD55" s="13">
        <f t="shared" si="6"/>
        <v>0.169960480661456</v>
      </c>
      <c r="AE55" s="13">
        <f t="shared" si="6"/>
        <v>0.13194448086743837</v>
      </c>
      <c r="AF55" s="13">
        <f t="shared" si="6"/>
        <v>0.1360514316570309</v>
      </c>
    </row>
    <row r="56" spans="1:32" x14ac:dyDescent="0.25">
      <c r="A56" t="s">
        <v>111</v>
      </c>
      <c r="C56" s="13" t="e">
        <f>(SUM(C19-C18)/((SUM(C8,C10))/365))</f>
        <v>#DIV/0!</v>
      </c>
      <c r="D56" s="13" t="e">
        <f t="shared" ref="D56:H56" si="7">(SUM(D19-D18)/((SUM(D8,D10))/365))</f>
        <v>#DIV/0!</v>
      </c>
      <c r="E56" s="13">
        <f t="shared" si="7"/>
        <v>160.14020834963455</v>
      </c>
      <c r="F56" s="13">
        <f t="shared" si="7"/>
        <v>133.77906040560538</v>
      </c>
      <c r="G56" s="13">
        <f t="shared" si="7"/>
        <v>132.09918138952145</v>
      </c>
      <c r="H56" s="13">
        <f t="shared" si="7"/>
        <v>142.9169746377604</v>
      </c>
      <c r="I56" s="13">
        <f t="shared" ref="I56:AF56" si="8">(SUM(I19-I18)/((SUM(I8,I10))/365))</f>
        <v>165.20187226762971</v>
      </c>
      <c r="J56" s="13">
        <f t="shared" si="8"/>
        <v>146.57192603285992</v>
      </c>
      <c r="K56" s="13">
        <f t="shared" si="8"/>
        <v>139.90400225095991</v>
      </c>
      <c r="L56" s="13">
        <f t="shared" si="8"/>
        <v>165.87569776438414</v>
      </c>
      <c r="M56" s="13">
        <f t="shared" si="8"/>
        <v>177.11513352723716</v>
      </c>
      <c r="N56" s="13">
        <f t="shared" si="8"/>
        <v>150.10771771479034</v>
      </c>
      <c r="O56" s="13">
        <f t="shared" si="8"/>
        <v>191.74358192147844</v>
      </c>
      <c r="P56" s="13">
        <f t="shared" si="8"/>
        <v>143.63403752788349</v>
      </c>
      <c r="Q56" s="13">
        <f t="shared" si="8"/>
        <v>173.35247314648691</v>
      </c>
      <c r="R56" s="13">
        <f t="shared" si="8"/>
        <v>446.69507493260915</v>
      </c>
      <c r="S56" s="13">
        <f t="shared" si="8"/>
        <v>166.06950106345266</v>
      </c>
      <c r="T56" s="13">
        <f t="shared" si="8"/>
        <v>167.49850000000001</v>
      </c>
      <c r="U56" s="13">
        <f t="shared" si="8"/>
        <v>177.36156306648408</v>
      </c>
      <c r="V56" s="13">
        <f t="shared" si="8"/>
        <v>161.72384163937616</v>
      </c>
      <c r="W56" s="13">
        <f t="shared" si="8"/>
        <v>131.38082587018454</v>
      </c>
      <c r="X56" s="13">
        <f t="shared" si="8"/>
        <v>177.21190341105279</v>
      </c>
      <c r="Y56" s="13">
        <f t="shared" si="8"/>
        <v>167.31569667313633</v>
      </c>
      <c r="Z56" s="13">
        <f t="shared" si="8"/>
        <v>139.3575824491501</v>
      </c>
      <c r="AA56" s="13">
        <f t="shared" si="8"/>
        <v>147.93850076920975</v>
      </c>
      <c r="AB56" s="13">
        <f t="shared" si="8"/>
        <v>171.95031575657032</v>
      </c>
      <c r="AC56" s="13">
        <f t="shared" si="8"/>
        <v>149.90923076099153</v>
      </c>
      <c r="AD56" s="13">
        <f t="shared" si="8"/>
        <v>168.1699334707215</v>
      </c>
      <c r="AE56" s="13">
        <f t="shared" si="8"/>
        <v>142.26107700936885</v>
      </c>
      <c r="AF56" s="13">
        <f t="shared" si="8"/>
        <v>133.30594726369017</v>
      </c>
    </row>
    <row r="57" spans="1:32" x14ac:dyDescent="0.25">
      <c r="A57" t="s">
        <v>112</v>
      </c>
      <c r="C57" s="13" t="e">
        <f t="shared" ref="C57:AF57" si="9">(C21-C25)/C21</f>
        <v>#DIV/0!</v>
      </c>
      <c r="D57" s="13" t="e">
        <f t="shared" si="9"/>
        <v>#DIV/0!</v>
      </c>
      <c r="E57" s="13">
        <f t="shared" si="9"/>
        <v>0.453871475908523</v>
      </c>
      <c r="F57" s="13">
        <f t="shared" si="9"/>
        <v>0.43818502537382292</v>
      </c>
      <c r="G57" s="13">
        <f t="shared" si="9"/>
        <v>0.42437470214349587</v>
      </c>
      <c r="H57" s="13">
        <f t="shared" si="9"/>
        <v>0.44050134241053723</v>
      </c>
      <c r="I57" s="13">
        <f t="shared" si="9"/>
        <v>0.4417631694299784</v>
      </c>
      <c r="J57" s="13">
        <f t="shared" si="9"/>
        <v>0.42487770011232096</v>
      </c>
      <c r="K57" s="13">
        <f t="shared" si="9"/>
        <v>0.39346516210376919</v>
      </c>
      <c r="L57" s="13">
        <f t="shared" si="9"/>
        <v>0.39056927310034945</v>
      </c>
      <c r="M57" s="13">
        <f t="shared" si="9"/>
        <v>0.37379098865764332</v>
      </c>
      <c r="N57" s="67">
        <f>(N21-N25)/N21</f>
        <v>0.36510156302911712</v>
      </c>
      <c r="O57" s="13">
        <f t="shared" si="9"/>
        <v>0.39582303105072081</v>
      </c>
      <c r="P57" s="13">
        <f t="shared" si="9"/>
        <v>0.40873404960503784</v>
      </c>
      <c r="Q57" s="13">
        <f t="shared" si="9"/>
        <v>0.42789750151806605</v>
      </c>
      <c r="R57" s="13">
        <f t="shared" si="9"/>
        <v>0.54253522158665379</v>
      </c>
      <c r="S57" s="13">
        <f t="shared" si="9"/>
        <v>0.44676716585618498</v>
      </c>
      <c r="T57" s="13">
        <f t="shared" si="9"/>
        <v>0.46103310051482038</v>
      </c>
      <c r="U57" s="13">
        <f t="shared" si="9"/>
        <v>0.47767462281074397</v>
      </c>
      <c r="V57" s="13">
        <f t="shared" si="9"/>
        <v>0.45980852613314055</v>
      </c>
      <c r="W57" s="13">
        <f t="shared" si="9"/>
        <v>0.43803547063196829</v>
      </c>
      <c r="X57" s="13">
        <f t="shared" si="9"/>
        <v>0.49135232194109901</v>
      </c>
      <c r="Y57" s="13">
        <f t="shared" si="9"/>
        <v>0.47536172041414371</v>
      </c>
      <c r="Z57" s="13">
        <f t="shared" si="9"/>
        <v>0.49390857025131757</v>
      </c>
      <c r="AA57" s="13">
        <f t="shared" si="9"/>
        <v>0.47526794361317792</v>
      </c>
      <c r="AB57" s="13">
        <f t="shared" si="9"/>
        <v>0.4905660480879438</v>
      </c>
      <c r="AC57" s="13">
        <f t="shared" si="9"/>
        <v>0.47872628916481152</v>
      </c>
      <c r="AD57" s="13">
        <f>(AD21-AD25)/AD21</f>
        <v>0.49658277736939221</v>
      </c>
      <c r="AE57" s="13">
        <f t="shared" si="9"/>
        <v>0.46871439652343982</v>
      </c>
      <c r="AF57" s="13">
        <f t="shared" si="9"/>
        <v>0.47758017881977061</v>
      </c>
    </row>
    <row r="58" spans="1:32" x14ac:dyDescent="0.25">
      <c r="A58" t="s">
        <v>113</v>
      </c>
      <c r="C58" s="13" t="e">
        <f t="shared" ref="C58:AF58" si="10">(C26-C25)/C25</f>
        <v>#DIV/0!</v>
      </c>
      <c r="D58" s="13" t="e">
        <f t="shared" si="10"/>
        <v>#DIV/0!</v>
      </c>
      <c r="E58" s="13">
        <f t="shared" si="10"/>
        <v>0.83107081188181842</v>
      </c>
      <c r="F58" s="13">
        <f t="shared" si="10"/>
        <v>0.77994543606706879</v>
      </c>
      <c r="G58" s="13">
        <f t="shared" si="10"/>
        <v>0.73724122918810109</v>
      </c>
      <c r="H58" s="13">
        <f t="shared" si="10"/>
        <v>0.78731438661245035</v>
      </c>
      <c r="I58" s="13">
        <f t="shared" si="10"/>
        <v>0.79135439519260908</v>
      </c>
      <c r="J58" s="13">
        <f t="shared" si="10"/>
        <v>0.73876060830070278</v>
      </c>
      <c r="K58" s="13">
        <f t="shared" si="10"/>
        <v>0.6487099132978168</v>
      </c>
      <c r="L58" s="13">
        <f t="shared" si="10"/>
        <v>0.64087558414930557</v>
      </c>
      <c r="M58" s="13">
        <f t="shared" si="10"/>
        <v>0.59691090656197354</v>
      </c>
      <c r="N58" s="13">
        <f>(N26-N25)/N25</f>
        <v>0.57505506671433348</v>
      </c>
      <c r="O58" s="13">
        <f t="shared" si="10"/>
        <v>0.6551441901850289</v>
      </c>
      <c r="P58" s="13">
        <f t="shared" si="10"/>
        <v>0.69128629736247438</v>
      </c>
      <c r="Q58" s="13">
        <f t="shared" si="10"/>
        <v>0.74793852964020624</v>
      </c>
      <c r="R58" s="13">
        <f t="shared" si="10"/>
        <v>1.1859606404417904</v>
      </c>
      <c r="S58" s="13">
        <f t="shared" si="10"/>
        <v>0.80755721331616792</v>
      </c>
      <c r="T58" s="13">
        <f t="shared" si="10"/>
        <v>0.8554015115867013</v>
      </c>
      <c r="U58" s="13">
        <f t="shared" si="10"/>
        <v>0.91451544127764328</v>
      </c>
      <c r="V58" s="13">
        <f t="shared" si="10"/>
        <v>0.85119545268215246</v>
      </c>
      <c r="W58" s="13">
        <f t="shared" si="10"/>
        <v>0.77947174197020885</v>
      </c>
      <c r="X58" s="13">
        <f t="shared" si="10"/>
        <v>0.96599737526807472</v>
      </c>
      <c r="Y58" s="13">
        <f t="shared" si="10"/>
        <v>0.90607517390722814</v>
      </c>
      <c r="Z58" s="13">
        <f t="shared" si="10"/>
        <v>0.97592755225391836</v>
      </c>
      <c r="AA58" s="13">
        <f t="shared" si="10"/>
        <v>0.9057345321834499</v>
      </c>
      <c r="AB58" s="13">
        <f t="shared" si="10"/>
        <v>0.9629630028518994</v>
      </c>
      <c r="AC58" s="13">
        <f t="shared" si="10"/>
        <v>0.9183779638489592</v>
      </c>
      <c r="AD58" s="13">
        <f t="shared" si="10"/>
        <v>0.98642389462660385</v>
      </c>
      <c r="AE58" s="13">
        <f t="shared" si="10"/>
        <v>0.88222679751968669</v>
      </c>
      <c r="AF58" s="13">
        <f t="shared" si="10"/>
        <v>0.91416933174710158</v>
      </c>
    </row>
    <row r="59" spans="1:32" x14ac:dyDescent="0.25">
      <c r="A59" t="s">
        <v>114</v>
      </c>
      <c r="C59" s="13" t="e">
        <f t="shared" ref="C59:AE59" si="11">C21/C25</f>
        <v>#DIV/0!</v>
      </c>
      <c r="D59" s="13" t="e">
        <f t="shared" si="11"/>
        <v>#DIV/0!</v>
      </c>
      <c r="E59" s="13">
        <f>E21/E25</f>
        <v>1.8310708118818184</v>
      </c>
      <c r="F59" s="13">
        <f t="shared" si="11"/>
        <v>1.7799454360670688</v>
      </c>
      <c r="G59" s="13">
        <f t="shared" si="11"/>
        <v>1.737241229188101</v>
      </c>
      <c r="H59" s="13">
        <f t="shared" si="11"/>
        <v>1.7873143866124503</v>
      </c>
      <c r="I59" s="13">
        <f t="shared" si="11"/>
        <v>1.791354395192609</v>
      </c>
      <c r="J59" s="13">
        <f t="shared" si="11"/>
        <v>1.7387606083007028</v>
      </c>
      <c r="K59" s="13">
        <f t="shared" si="11"/>
        <v>1.6487099132978167</v>
      </c>
      <c r="L59" s="13">
        <f t="shared" si="11"/>
        <v>1.6408755841493055</v>
      </c>
      <c r="M59" s="13">
        <f t="shared" si="11"/>
        <v>1.5969109065619735</v>
      </c>
      <c r="N59" s="13">
        <f t="shared" si="11"/>
        <v>1.5750550667143335</v>
      </c>
      <c r="O59" s="13">
        <f t="shared" si="11"/>
        <v>1.6551441901850288</v>
      </c>
      <c r="P59" s="13">
        <f t="shared" si="11"/>
        <v>1.6912862973624745</v>
      </c>
      <c r="Q59" s="13">
        <f t="shared" si="11"/>
        <v>1.7479385296402064</v>
      </c>
      <c r="R59" s="13">
        <f t="shared" si="11"/>
        <v>2.1859606404417904</v>
      </c>
      <c r="S59" s="13">
        <f t="shared" si="11"/>
        <v>1.8075572133161679</v>
      </c>
      <c r="T59" s="13">
        <f t="shared" si="11"/>
        <v>1.8554015115867013</v>
      </c>
      <c r="U59" s="13">
        <f t="shared" si="11"/>
        <v>1.9145154412776433</v>
      </c>
      <c r="V59" s="13">
        <f t="shared" si="11"/>
        <v>1.8511954526821526</v>
      </c>
      <c r="W59" s="13">
        <f t="shared" si="11"/>
        <v>1.7794717419702089</v>
      </c>
      <c r="X59" s="13">
        <f t="shared" si="11"/>
        <v>1.9659973752680748</v>
      </c>
      <c r="Y59" s="13">
        <f t="shared" si="11"/>
        <v>1.9060751739072281</v>
      </c>
      <c r="Z59" s="13">
        <f t="shared" si="11"/>
        <v>1.9759275522539184</v>
      </c>
      <c r="AA59" s="13">
        <f t="shared" si="11"/>
        <v>1.90573453218345</v>
      </c>
      <c r="AB59" s="13">
        <f t="shared" si="11"/>
        <v>1.9629630028518994</v>
      </c>
      <c r="AC59" s="13">
        <f t="shared" si="11"/>
        <v>1.9183779638489593</v>
      </c>
      <c r="AD59" s="13">
        <f t="shared" si="11"/>
        <v>1.986423894626604</v>
      </c>
      <c r="AE59" s="13">
        <f t="shared" si="11"/>
        <v>1.8822267975196867</v>
      </c>
      <c r="AF59" s="13">
        <f>AF21/AF25</f>
        <v>1.9141693317471016</v>
      </c>
    </row>
    <row r="60" spans="1:32" x14ac:dyDescent="0.25">
      <c r="A60" t="s">
        <v>115</v>
      </c>
      <c r="C60" s="13" t="e">
        <f t="shared" ref="C60:AF60" si="12">(C26-C25-C24)/((C26-C25-C24)+C25)</f>
        <v>#DIV/0!</v>
      </c>
      <c r="D60" s="13" t="e">
        <f t="shared" si="12"/>
        <v>#DIV/0!</v>
      </c>
      <c r="E60" s="13">
        <f t="shared" si="12"/>
        <v>0.35998635137320212</v>
      </c>
      <c r="F60" s="13">
        <f t="shared" si="12"/>
        <v>0.33324916681589045</v>
      </c>
      <c r="G60" s="13">
        <f t="shared" si="12"/>
        <v>0.29043360022178366</v>
      </c>
      <c r="H60" s="13">
        <f t="shared" si="12"/>
        <v>0.32269479598589934</v>
      </c>
      <c r="I60" s="13">
        <f t="shared" si="12"/>
        <v>0.31842234187546004</v>
      </c>
      <c r="J60" s="13">
        <f t="shared" si="12"/>
        <v>0.2799391002173332</v>
      </c>
      <c r="K60" s="13">
        <f t="shared" si="12"/>
        <v>0.2117651210388877</v>
      </c>
      <c r="L60" s="13">
        <f t="shared" si="12"/>
        <v>0.26136284168291124</v>
      </c>
      <c r="M60" s="13">
        <f t="shared" si="12"/>
        <v>0.25696222424484505</v>
      </c>
      <c r="N60" s="13">
        <f t="shared" si="12"/>
        <v>0.24241987410504059</v>
      </c>
      <c r="O60" s="13">
        <f t="shared" si="12"/>
        <v>0.2142482599751713</v>
      </c>
      <c r="P60" s="13">
        <f t="shared" si="12"/>
        <v>0.31575840449238435</v>
      </c>
      <c r="Q60" s="13">
        <f t="shared" si="12"/>
        <v>0.3248344733161227</v>
      </c>
      <c r="R60" s="13">
        <f t="shared" si="12"/>
        <v>0.48477034415522896</v>
      </c>
      <c r="S60" s="13">
        <f t="shared" si="12"/>
        <v>0.3237990465713238</v>
      </c>
      <c r="T60" s="13">
        <f t="shared" si="12"/>
        <v>0.35293714107430318</v>
      </c>
      <c r="U60" s="13">
        <f t="shared" si="12"/>
        <v>0.35658418701193062</v>
      </c>
      <c r="V60" s="13">
        <f t="shared" si="12"/>
        <v>0.32501257323171584</v>
      </c>
      <c r="W60" s="13">
        <f t="shared" si="12"/>
        <v>0.2643281329253368</v>
      </c>
      <c r="X60" s="13">
        <f t="shared" si="12"/>
        <v>0.36201818937664554</v>
      </c>
      <c r="Y60" s="13">
        <f t="shared" si="12"/>
        <v>0.35157953436098277</v>
      </c>
      <c r="Z60" s="13">
        <f t="shared" si="12"/>
        <v>0.36805699742357229</v>
      </c>
      <c r="AA60" s="13">
        <f t="shared" si="12"/>
        <v>0.33670721039927365</v>
      </c>
      <c r="AB60" s="13">
        <f t="shared" si="12"/>
        <v>0.38656406001009508</v>
      </c>
      <c r="AC60" s="13">
        <f t="shared" si="12"/>
        <v>0.36403129024303366</v>
      </c>
      <c r="AD60" s="13">
        <f t="shared" si="12"/>
        <v>0.38357983352052655</v>
      </c>
      <c r="AE60" s="13">
        <f t="shared" si="12"/>
        <v>0.34508149673244404</v>
      </c>
      <c r="AF60" s="13">
        <f t="shared" si="12"/>
        <v>0.36268166732132368</v>
      </c>
    </row>
    <row r="61" spans="1:32" x14ac:dyDescent="0.25">
      <c r="A61" t="s">
        <v>116</v>
      </c>
      <c r="C61" s="13" t="e">
        <f t="shared" ref="C61:H61" si="13">C36/C12</f>
        <v>#DIV/0!</v>
      </c>
      <c r="D61" s="13" t="e">
        <f t="shared" si="13"/>
        <v>#DIV/0!</v>
      </c>
      <c r="E61" s="13">
        <f t="shared" si="13"/>
        <v>12.765379113018598</v>
      </c>
      <c r="F61" s="13">
        <f t="shared" si="13"/>
        <v>14.7653683716565</v>
      </c>
      <c r="G61" s="13">
        <f t="shared" si="13"/>
        <v>16.330018939393938</v>
      </c>
      <c r="H61" s="13">
        <f t="shared" si="13"/>
        <v>18.914521612433219</v>
      </c>
      <c r="I61" s="13">
        <f>I36/I12</f>
        <v>19.9552827707146</v>
      </c>
      <c r="J61" s="13">
        <f>J36/J12</f>
        <v>25.59846959323399</v>
      </c>
      <c r="K61" s="13">
        <f t="shared" ref="K61:AF61" si="14">K36/K12</f>
        <v>23.442592592592593</v>
      </c>
      <c r="L61" s="13">
        <f t="shared" si="14"/>
        <v>18.880377754459602</v>
      </c>
      <c r="M61" s="13">
        <f t="shared" si="14"/>
        <v>15.592162554426706</v>
      </c>
      <c r="N61" s="13">
        <f t="shared" si="14"/>
        <v>16.396251089799478</v>
      </c>
      <c r="O61" s="13">
        <f t="shared" si="14"/>
        <v>15.458229114557279</v>
      </c>
      <c r="P61" s="13">
        <f t="shared" si="14"/>
        <v>4.3408292340126495</v>
      </c>
      <c r="Q61" s="13">
        <f t="shared" si="14"/>
        <v>16.724242424242423</v>
      </c>
      <c r="R61" s="13">
        <f t="shared" si="14"/>
        <v>6.4145331325301207</v>
      </c>
      <c r="S61" s="13">
        <f t="shared" si="14"/>
        <v>7.8706422018348627</v>
      </c>
      <c r="T61" s="13">
        <f t="shared" si="14"/>
        <v>21.121348314606742</v>
      </c>
      <c r="U61" s="13">
        <f t="shared" si="14"/>
        <v>59.683823529411768</v>
      </c>
      <c r="V61" s="13">
        <f t="shared" si="14"/>
        <v>69.20173535791757</v>
      </c>
      <c r="W61" s="13">
        <f t="shared" si="14"/>
        <v>73.466592427616931</v>
      </c>
      <c r="X61" s="13">
        <f t="shared" si="14"/>
        <v>56.152332361516038</v>
      </c>
      <c r="Y61" s="13">
        <f t="shared" si="14"/>
        <v>37.223040504997371</v>
      </c>
      <c r="Z61" s="13">
        <f t="shared" si="14"/>
        <v>52.448942869995498</v>
      </c>
      <c r="AA61" s="13">
        <f t="shared" si="14"/>
        <v>12.019395134779749</v>
      </c>
      <c r="AB61" s="13">
        <f t="shared" si="14"/>
        <v>1.5463297232250302</v>
      </c>
      <c r="AC61" s="13">
        <f t="shared" si="14"/>
        <v>6.3041972290138553</v>
      </c>
      <c r="AD61" s="13">
        <f t="shared" si="14"/>
        <v>9.7267780800621839</v>
      </c>
      <c r="AE61" s="13">
        <f t="shared" si="14"/>
        <v>-5.7570523891767415E-2</v>
      </c>
      <c r="AF61" s="13">
        <f t="shared" si="14"/>
        <v>0.10062370062370063</v>
      </c>
    </row>
    <row r="62" spans="1:32" x14ac:dyDescent="0.25">
      <c r="A62" t="s">
        <v>117</v>
      </c>
      <c r="I62" s="13"/>
      <c r="J62" s="13"/>
      <c r="K62" s="13"/>
      <c r="L62" s="13"/>
      <c r="M62" s="13"/>
      <c r="N62" s="13"/>
      <c r="O62" s="13"/>
      <c r="P62" s="13"/>
      <c r="Q62" s="13"/>
      <c r="R62" s="13"/>
      <c r="S62" s="13"/>
      <c r="T62" s="13"/>
      <c r="U62" s="13"/>
      <c r="V62" s="13"/>
      <c r="W62" s="13"/>
      <c r="X62" s="13"/>
      <c r="Y62" s="13"/>
      <c r="Z62" s="13"/>
      <c r="AA62" s="13"/>
      <c r="AB62" s="13"/>
      <c r="AC62" s="13"/>
      <c r="AD62" s="13"/>
      <c r="AE62" s="13"/>
      <c r="AF62" s="13"/>
    </row>
    <row r="63" spans="1:32" x14ac:dyDescent="0.25">
      <c r="A63" t="s">
        <v>118</v>
      </c>
      <c r="C63" s="13" t="e">
        <f t="shared" ref="C63:AF63" si="15">C8/C18</f>
        <v>#DIV/0!</v>
      </c>
      <c r="D63" s="13" t="e">
        <f t="shared" si="15"/>
        <v>#DIV/0!</v>
      </c>
      <c r="E63" s="13">
        <f t="shared" si="15"/>
        <v>1.9350224111694663</v>
      </c>
      <c r="F63" s="13">
        <f t="shared" si="15"/>
        <v>2.479069178445656</v>
      </c>
      <c r="G63" s="13">
        <f t="shared" si="15"/>
        <v>2.5799559128320015</v>
      </c>
      <c r="H63" s="13">
        <f t="shared" si="15"/>
        <v>1.8776188385367318</v>
      </c>
      <c r="I63" s="13">
        <f t="shared" si="15"/>
        <v>2.1287345964090201</v>
      </c>
      <c r="J63" s="13">
        <f t="shared" si="15"/>
        <v>2.3424800692723418</v>
      </c>
      <c r="K63" s="13">
        <f t="shared" si="15"/>
        <v>2.8298838626947158</v>
      </c>
      <c r="L63" s="13">
        <f t="shared" si="15"/>
        <v>2.4437929418334479</v>
      </c>
      <c r="M63" s="13">
        <f t="shared" si="15"/>
        <v>2.0884244453957144</v>
      </c>
      <c r="N63" s="13">
        <f t="shared" si="15"/>
        <v>2.3472639867057055</v>
      </c>
      <c r="O63" s="13">
        <f t="shared" si="15"/>
        <v>2.5577461029254751</v>
      </c>
      <c r="P63" s="13">
        <f t="shared" si="15"/>
        <v>2.0499735857115562</v>
      </c>
      <c r="Q63" s="13">
        <f t="shared" si="15"/>
        <v>2.0729328960700784</v>
      </c>
      <c r="R63" s="13">
        <f t="shared" si="15"/>
        <v>2.2050909045888711</v>
      </c>
      <c r="S63" s="13">
        <f t="shared" si="15"/>
        <v>2.5575796883047519</v>
      </c>
      <c r="T63" s="13">
        <f t="shared" si="15"/>
        <v>2.2665271086124945</v>
      </c>
      <c r="U63" s="13">
        <f t="shared" si="15"/>
        <v>1.9305857262910873</v>
      </c>
      <c r="V63" s="13">
        <f t="shared" si="15"/>
        <v>2.636938292338733</v>
      </c>
      <c r="W63" s="13">
        <f t="shared" si="15"/>
        <v>2.8075865645973317</v>
      </c>
      <c r="X63" s="13">
        <f t="shared" si="15"/>
        <v>2.1768236733445483</v>
      </c>
      <c r="Y63" s="13">
        <f t="shared" si="15"/>
        <v>2.0700056493512506</v>
      </c>
      <c r="Z63" s="13">
        <f t="shared" si="15"/>
        <v>1.8975833742699635</v>
      </c>
      <c r="AA63" s="13">
        <f t="shared" si="15"/>
        <v>2.5685763145287432</v>
      </c>
      <c r="AB63" s="13">
        <f t="shared" si="15"/>
        <v>1.5933203552743642</v>
      </c>
      <c r="AC63" s="13">
        <f t="shared" si="15"/>
        <v>2.3817872376043216</v>
      </c>
      <c r="AD63" s="13">
        <f t="shared" si="15"/>
        <v>2.387074008542406</v>
      </c>
      <c r="AE63" s="13">
        <f t="shared" si="15"/>
        <v>2.2533573545983736</v>
      </c>
      <c r="AF63" s="13">
        <f t="shared" si="15"/>
        <v>2.2536664508186806</v>
      </c>
    </row>
    <row r="64" spans="1:32" x14ac:dyDescent="0.25">
      <c r="A64" t="s">
        <v>119</v>
      </c>
      <c r="C64" s="13" t="e">
        <f t="shared" ref="C64:H64" si="16">365/C63</f>
        <v>#DIV/0!</v>
      </c>
      <c r="D64" s="13" t="e">
        <f t="shared" si="16"/>
        <v>#DIV/0!</v>
      </c>
      <c r="E64" s="13">
        <f t="shared" si="16"/>
        <v>188.62830626308124</v>
      </c>
      <c r="F64" s="13">
        <f t="shared" si="16"/>
        <v>147.23268038403438</v>
      </c>
      <c r="G64" s="13">
        <f t="shared" si="16"/>
        <v>141.47528575375605</v>
      </c>
      <c r="H64" s="13">
        <f t="shared" si="16"/>
        <v>194.39515225808677</v>
      </c>
      <c r="I64" s="13">
        <f>365/I63</f>
        <v>171.46336636597229</v>
      </c>
      <c r="J64" s="13">
        <f t="shared" ref="J64:AE64" si="17">365/J63</f>
        <v>155.81776117880997</v>
      </c>
      <c r="K64" s="13">
        <f t="shared" si="17"/>
        <v>128.98055811111416</v>
      </c>
      <c r="L64" s="13">
        <f t="shared" si="17"/>
        <v>149.35798927635821</v>
      </c>
      <c r="M64" s="13">
        <f t="shared" si="17"/>
        <v>174.77290155490391</v>
      </c>
      <c r="N64" s="13">
        <f t="shared" si="17"/>
        <v>155.50019174122099</v>
      </c>
      <c r="O64" s="13">
        <f t="shared" si="17"/>
        <v>142.70376546855988</v>
      </c>
      <c r="P64" s="13">
        <f t="shared" si="17"/>
        <v>178.05107467924114</v>
      </c>
      <c r="Q64" s="13">
        <f t="shared" si="17"/>
        <v>176.07902344160621</v>
      </c>
      <c r="R64" s="13">
        <f t="shared" si="17"/>
        <v>165.5260557469183</v>
      </c>
      <c r="S64" s="13">
        <f t="shared" si="17"/>
        <v>142.71305080700498</v>
      </c>
      <c r="T64" s="13">
        <f t="shared" si="17"/>
        <v>161.03932691254815</v>
      </c>
      <c r="U64" s="13">
        <f t="shared" si="17"/>
        <v>189.06179354242596</v>
      </c>
      <c r="V64" s="13">
        <f t="shared" si="17"/>
        <v>138.41810445866633</v>
      </c>
      <c r="W64" s="13">
        <f t="shared" si="17"/>
        <v>130.00489623455255</v>
      </c>
      <c r="X64" s="13">
        <f t="shared" si="17"/>
        <v>167.67550099232483</v>
      </c>
      <c r="Y64" s="13">
        <f t="shared" si="17"/>
        <v>176.32802118892414</v>
      </c>
      <c r="Z64" s="13">
        <f t="shared" si="17"/>
        <v>192.34991460674158</v>
      </c>
      <c r="AA64" s="13">
        <f t="shared" si="17"/>
        <v>142.10206562111298</v>
      </c>
      <c r="AB64" s="13">
        <f t="shared" si="17"/>
        <v>229.08136382726892</v>
      </c>
      <c r="AC64" s="13">
        <f t="shared" si="17"/>
        <v>153.24626576097063</v>
      </c>
      <c r="AD64" s="13">
        <f t="shared" si="17"/>
        <v>152.90686367234844</v>
      </c>
      <c r="AE64" s="13">
        <f t="shared" si="17"/>
        <v>161.98052175574949</v>
      </c>
      <c r="AF64" s="13">
        <f>365/AF63</f>
        <v>161.95830570553503</v>
      </c>
    </row>
    <row r="65" spans="1:32" x14ac:dyDescent="0.25">
      <c r="A65" t="s">
        <v>120</v>
      </c>
      <c r="C65" s="13" t="e">
        <f t="shared" ref="C65:AF65" si="18">C7/C17</f>
        <v>#DIV/0!</v>
      </c>
      <c r="D65" s="13" t="e">
        <f t="shared" si="18"/>
        <v>#DIV/0!</v>
      </c>
      <c r="E65" s="13">
        <f t="shared" si="18"/>
        <v>2.8773552225318171</v>
      </c>
      <c r="F65" s="13">
        <f t="shared" si="18"/>
        <v>3.7431290552892347</v>
      </c>
      <c r="G65" s="13">
        <f t="shared" si="18"/>
        <v>3.5558641131527073</v>
      </c>
      <c r="H65" s="13">
        <f t="shared" si="18"/>
        <v>3.3426869924884839</v>
      </c>
      <c r="I65" s="13">
        <f t="shared" si="18"/>
        <v>2.8787113173954655</v>
      </c>
      <c r="J65" s="13">
        <f t="shared" si="18"/>
        <v>3.4302479034674938</v>
      </c>
      <c r="K65" s="13">
        <f t="shared" si="18"/>
        <v>3.9522187725035121</v>
      </c>
      <c r="L65" s="13">
        <f t="shared" si="18"/>
        <v>2.9157512187304526</v>
      </c>
      <c r="M65" s="13">
        <f t="shared" si="18"/>
        <v>2.8647607179369294</v>
      </c>
      <c r="N65" s="13">
        <f t="shared" si="18"/>
        <v>3.2585422768292975</v>
      </c>
      <c r="O65" s="13">
        <f t="shared" si="18"/>
        <v>3.761923401800614</v>
      </c>
      <c r="P65" s="13">
        <f t="shared" si="18"/>
        <v>3.526449413974194</v>
      </c>
      <c r="Q65" s="13">
        <f t="shared" si="18"/>
        <v>2.7680941253535054</v>
      </c>
      <c r="R65" s="13">
        <f t="shared" si="18"/>
        <v>2.993080022001219</v>
      </c>
      <c r="S65" s="13">
        <f t="shared" si="18"/>
        <v>3.3388718405714819</v>
      </c>
      <c r="T65" s="13">
        <f t="shared" si="18"/>
        <v>2.9606654032427882</v>
      </c>
      <c r="U65" s="13">
        <f t="shared" si="18"/>
        <v>2.8511545039908781</v>
      </c>
      <c r="V65" s="13">
        <f t="shared" si="18"/>
        <v>3.0853248222791128</v>
      </c>
      <c r="W65" s="13">
        <f t="shared" si="18"/>
        <v>3.9496632383301105</v>
      </c>
      <c r="X65" s="13">
        <f t="shared" si="18"/>
        <v>2.6293581427220705</v>
      </c>
      <c r="Y65" s="13">
        <f t="shared" si="18"/>
        <v>2.7946006123016978</v>
      </c>
      <c r="Z65" s="13">
        <f t="shared" si="18"/>
        <v>3.558912546376388</v>
      </c>
      <c r="AA65" s="13">
        <f t="shared" si="18"/>
        <v>3.7635049273313306</v>
      </c>
      <c r="AB65" s="13">
        <f t="shared" si="18"/>
        <v>2.7440888404090034</v>
      </c>
      <c r="AC65" s="13">
        <f t="shared" si="18"/>
        <v>3.1415314671365406</v>
      </c>
      <c r="AD65" s="13">
        <f t="shared" si="18"/>
        <v>2.7218905071206683</v>
      </c>
      <c r="AE65" s="13">
        <f t="shared" si="18"/>
        <v>3.4115385711977648</v>
      </c>
      <c r="AF65" s="13">
        <f t="shared" si="18"/>
        <v>3.5153828069900479</v>
      </c>
    </row>
    <row r="66" spans="1:32" x14ac:dyDescent="0.25">
      <c r="A66" t="s">
        <v>121</v>
      </c>
      <c r="C66" s="13" t="e">
        <f t="shared" ref="C66:H66" si="19">365/C65</f>
        <v>#DIV/0!</v>
      </c>
      <c r="D66" s="13" t="e">
        <f t="shared" si="19"/>
        <v>#DIV/0!</v>
      </c>
      <c r="E66" s="13">
        <f t="shared" si="19"/>
        <v>126.85260309251369</v>
      </c>
      <c r="F66" s="13">
        <f t="shared" si="19"/>
        <v>97.51199988262124</v>
      </c>
      <c r="G66" s="13">
        <f t="shared" si="19"/>
        <v>102.64734207640544</v>
      </c>
      <c r="H66" s="13">
        <f t="shared" si="19"/>
        <v>109.19359210725067</v>
      </c>
      <c r="I66" s="13">
        <f>365/I65</f>
        <v>126.79284574121046</v>
      </c>
      <c r="J66" s="13">
        <f t="shared" ref="J66:AF66" si="20">365/J65</f>
        <v>106.406303646753</v>
      </c>
      <c r="K66" s="13">
        <f t="shared" si="20"/>
        <v>92.353187161446698</v>
      </c>
      <c r="L66" s="13">
        <f t="shared" si="20"/>
        <v>125.18214779617743</v>
      </c>
      <c r="M66" s="13">
        <f t="shared" si="20"/>
        <v>127.41029214574557</v>
      </c>
      <c r="N66" s="13">
        <f t="shared" si="20"/>
        <v>112.01327740794598</v>
      </c>
      <c r="O66" s="13">
        <f t="shared" si="20"/>
        <v>97.024835706462213</v>
      </c>
      <c r="P66" s="13">
        <f t="shared" si="20"/>
        <v>103.50354057359264</v>
      </c>
      <c r="Q66" s="13">
        <f t="shared" si="20"/>
        <v>131.85967798453635</v>
      </c>
      <c r="R66" s="13">
        <f t="shared" si="20"/>
        <v>121.94795906457436</v>
      </c>
      <c r="S66" s="13">
        <f t="shared" si="20"/>
        <v>109.31836183850847</v>
      </c>
      <c r="T66" s="13">
        <f t="shared" si="20"/>
        <v>123.28309696874865</v>
      </c>
      <c r="U66" s="13">
        <f t="shared" si="20"/>
        <v>128.01831661142688</v>
      </c>
      <c r="V66" s="13">
        <f t="shared" si="20"/>
        <v>118.30196852024692</v>
      </c>
      <c r="W66" s="13">
        <f t="shared" si="20"/>
        <v>92.412942059920894</v>
      </c>
      <c r="X66" s="13">
        <f t="shared" si="20"/>
        <v>138.81714859206284</v>
      </c>
      <c r="Y66" s="13">
        <f t="shared" si="20"/>
        <v>130.6090030873419</v>
      </c>
      <c r="Z66" s="13">
        <f t="shared" si="20"/>
        <v>102.55941814912973</v>
      </c>
      <c r="AA66" s="13">
        <f t="shared" si="20"/>
        <v>96.984063272854115</v>
      </c>
      <c r="AB66" s="13">
        <f t="shared" si="20"/>
        <v>133.01318624421691</v>
      </c>
      <c r="AC66" s="13">
        <f t="shared" si="20"/>
        <v>116.18537131276679</v>
      </c>
      <c r="AD66" s="13">
        <f t="shared" si="20"/>
        <v>134.09797309815838</v>
      </c>
      <c r="AE66" s="13">
        <f t="shared" si="20"/>
        <v>106.98984999951249</v>
      </c>
      <c r="AF66" s="13">
        <f t="shared" si="20"/>
        <v>103.8293750752344</v>
      </c>
    </row>
    <row r="67" spans="1:32" x14ac:dyDescent="0.25">
      <c r="A67" t="s">
        <v>122</v>
      </c>
      <c r="C67" s="13" t="e">
        <f t="shared" ref="C67:AF67" si="21">C7/(C19-C24)</f>
        <v>#DIV/0!</v>
      </c>
      <c r="D67" s="13" t="e">
        <f t="shared" si="21"/>
        <v>#DIV/0!</v>
      </c>
      <c r="E67" s="13">
        <f t="shared" si="21"/>
        <v>1.9446952538490903</v>
      </c>
      <c r="F67" s="13">
        <f t="shared" si="21"/>
        <v>2.5205010486942832</v>
      </c>
      <c r="G67" s="13">
        <f t="shared" si="21"/>
        <v>3.0568247881749024</v>
      </c>
      <c r="H67" s="13">
        <f t="shared" si="21"/>
        <v>2.1581121391826237</v>
      </c>
      <c r="I67" s="13">
        <f t="shared" si="21"/>
        <v>2.0739852378004247</v>
      </c>
      <c r="J67" s="13">
        <f t="shared" si="21"/>
        <v>2.5104316574445327</v>
      </c>
      <c r="K67" s="13">
        <f t="shared" si="21"/>
        <v>3.4570946190146734</v>
      </c>
      <c r="L67" s="13">
        <f t="shared" si="21"/>
        <v>2.2324694035876571</v>
      </c>
      <c r="M67" s="13">
        <f t="shared" si="21"/>
        <v>1.909513191372685</v>
      </c>
      <c r="N67" s="13">
        <f t="shared" si="21"/>
        <v>2.2769174455411774</v>
      </c>
      <c r="O67" s="13">
        <f t="shared" si="21"/>
        <v>2.7658564662876532</v>
      </c>
      <c r="P67" s="13">
        <f t="shared" si="21"/>
        <v>2.2229993039150666</v>
      </c>
      <c r="Q67" s="13">
        <f t="shared" si="21"/>
        <v>2.1587574478954323</v>
      </c>
      <c r="R67" s="13">
        <f t="shared" si="21"/>
        <v>0.82523941560663905</v>
      </c>
      <c r="S67" s="13">
        <f t="shared" si="21"/>
        <v>3.3431965862398987</v>
      </c>
      <c r="T67" s="13">
        <f t="shared" si="21"/>
        <v>2.6230318213314856</v>
      </c>
      <c r="U67" s="13">
        <f t="shared" si="21"/>
        <v>2.393254662992371</v>
      </c>
      <c r="V67" s="13">
        <f t="shared" si="21"/>
        <v>2.8449243461531797</v>
      </c>
      <c r="W67" s="13">
        <f t="shared" si="21"/>
        <v>4.4444298448471597</v>
      </c>
      <c r="X67" s="13">
        <f t="shared" si="21"/>
        <v>2.4649247969362857</v>
      </c>
      <c r="Y67" s="13">
        <f t="shared" si="21"/>
        <v>2.3723639491842707</v>
      </c>
      <c r="Z67" s="13">
        <f t="shared" si="21"/>
        <v>2.4814082375657764</v>
      </c>
      <c r="AA67" s="13">
        <f t="shared" si="21"/>
        <v>3.0861693574822384</v>
      </c>
      <c r="AB67" s="13">
        <f t="shared" si="21"/>
        <v>1.8390942292747507</v>
      </c>
      <c r="AC67" s="13">
        <f t="shared" si="21"/>
        <v>2.7764319162611328</v>
      </c>
      <c r="AD67" s="13">
        <f t="shared" si="21"/>
        <v>2.5522115636200859</v>
      </c>
      <c r="AE67" s="13">
        <f t="shared" si="21"/>
        <v>3.1709332626650766</v>
      </c>
      <c r="AF67" s="13">
        <f t="shared" si="21"/>
        <v>2.9219803029250331</v>
      </c>
    </row>
    <row r="69" spans="1:32" x14ac:dyDescent="0.25">
      <c r="C69" s="5" t="s">
        <v>27</v>
      </c>
      <c r="D69" s="5" t="s">
        <v>28</v>
      </c>
      <c r="E69" s="5" t="s">
        <v>29</v>
      </c>
      <c r="F69" s="5" t="s">
        <v>30</v>
      </c>
      <c r="G69" s="5" t="s">
        <v>31</v>
      </c>
      <c r="H69" s="5" t="s">
        <v>32</v>
      </c>
      <c r="I69" s="5" t="s">
        <v>1</v>
      </c>
      <c r="J69" s="5" t="s">
        <v>2</v>
      </c>
      <c r="K69" s="5" t="s">
        <v>3</v>
      </c>
      <c r="L69" s="5" t="s">
        <v>4</v>
      </c>
      <c r="M69" s="5" t="s">
        <v>5</v>
      </c>
      <c r="N69" s="5" t="s">
        <v>6</v>
      </c>
      <c r="O69" s="5" t="s">
        <v>7</v>
      </c>
      <c r="P69" s="5" t="s">
        <v>8</v>
      </c>
      <c r="Q69" s="5" t="s">
        <v>9</v>
      </c>
      <c r="R69" s="5" t="s">
        <v>10</v>
      </c>
      <c r="S69" s="5" t="s">
        <v>11</v>
      </c>
      <c r="T69" s="5" t="s">
        <v>12</v>
      </c>
      <c r="U69" s="5" t="s">
        <v>13</v>
      </c>
      <c r="V69" s="5" t="s">
        <v>14</v>
      </c>
      <c r="W69" s="5" t="s">
        <v>15</v>
      </c>
      <c r="X69" s="5" t="s">
        <v>16</v>
      </c>
      <c r="Y69" s="5" t="s">
        <v>17</v>
      </c>
      <c r="Z69" s="5" t="s">
        <v>18</v>
      </c>
      <c r="AA69" s="5" t="s">
        <v>19</v>
      </c>
      <c r="AB69" s="5" t="s">
        <v>20</v>
      </c>
      <c r="AC69" s="5" t="s">
        <v>21</v>
      </c>
      <c r="AD69" s="5" t="s">
        <v>22</v>
      </c>
      <c r="AE69" s="5" t="s">
        <v>23</v>
      </c>
      <c r="AF69" s="5" t="s">
        <v>24</v>
      </c>
    </row>
    <row r="70" spans="1:32" x14ac:dyDescent="0.25">
      <c r="I70" s="7"/>
      <c r="J70" s="7"/>
      <c r="K70" s="7"/>
      <c r="L70" s="7"/>
      <c r="M70" s="7"/>
      <c r="N70" s="7"/>
      <c r="O70" s="7"/>
      <c r="P70" s="7"/>
      <c r="Q70" s="7"/>
      <c r="R70" s="7"/>
      <c r="S70" s="7"/>
      <c r="T70" s="7"/>
      <c r="U70" s="7"/>
      <c r="V70" s="7"/>
      <c r="W70" s="7"/>
      <c r="X70" s="7"/>
      <c r="Y70" s="7"/>
      <c r="Z70" s="7"/>
      <c r="AA70" s="7"/>
      <c r="AB70" s="7"/>
      <c r="AC70" s="7"/>
      <c r="AD70" s="7"/>
      <c r="AE70" s="7"/>
      <c r="AF70" s="7"/>
    </row>
    <row r="71" spans="1:32" x14ac:dyDescent="0.25">
      <c r="A71" t="s">
        <v>123</v>
      </c>
      <c r="C71" s="14" t="e">
        <f t="shared" ref="C71:AE71" si="22">C15/C25</f>
        <v>#DIV/0!</v>
      </c>
      <c r="D71" s="14" t="e">
        <f t="shared" si="22"/>
        <v>#DIV/0!</v>
      </c>
      <c r="E71" s="14">
        <f t="shared" si="22"/>
        <v>2.1956139443467467E-2</v>
      </c>
      <c r="F71" s="14">
        <f t="shared" si="22"/>
        <v>3.2006074681484975E-2</v>
      </c>
      <c r="G71" s="14">
        <f t="shared" si="22"/>
        <v>3.3926023222628013E-2</v>
      </c>
      <c r="H71" s="14">
        <f t="shared" si="22"/>
        <v>3.3291214737761886E-2</v>
      </c>
      <c r="I71" s="14">
        <f t="shared" si="22"/>
        <v>6.9862509708804005E-2</v>
      </c>
      <c r="J71" s="14">
        <f t="shared" si="22"/>
        <v>6.0368453843198902E-2</v>
      </c>
      <c r="K71" s="14">
        <f t="shared" si="22"/>
        <v>8.9043589858381456E-2</v>
      </c>
      <c r="L71" s="14">
        <f t="shared" si="22"/>
        <v>2.3947347788331956E-2</v>
      </c>
      <c r="M71" s="14">
        <f t="shared" si="22"/>
        <v>1.8935238019701931E-2</v>
      </c>
      <c r="N71" s="14">
        <f t="shared" si="22"/>
        <v>2.261771591341552E-2</v>
      </c>
      <c r="O71" s="14">
        <f t="shared" si="22"/>
        <v>1.6505156168008944E-2</v>
      </c>
      <c r="P71" s="14">
        <f t="shared" si="22"/>
        <v>-1.0211142188147776E-2</v>
      </c>
      <c r="Q71" s="14">
        <f t="shared" si="22"/>
        <v>5.6690434894327742E-3</v>
      </c>
      <c r="R71" s="14">
        <f t="shared" si="22"/>
        <v>-7.4071657470115536E-3</v>
      </c>
      <c r="S71" s="14">
        <f t="shared" si="22"/>
        <v>5.8227371861571111E-3</v>
      </c>
      <c r="T71" s="14">
        <f t="shared" si="22"/>
        <v>2.0483684507107712E-2</v>
      </c>
      <c r="U71" s="14">
        <f t="shared" si="22"/>
        <v>6.0743366496875506E-2</v>
      </c>
      <c r="V71" s="14">
        <f t="shared" si="22"/>
        <v>7.9287749678226424E-2</v>
      </c>
      <c r="W71" s="14">
        <f t="shared" si="22"/>
        <v>5.0947927966762681E-2</v>
      </c>
      <c r="X71" s="14">
        <f t="shared" si="22"/>
        <v>5.2813584588159442E-2</v>
      </c>
      <c r="Y71" s="14">
        <f t="shared" si="22"/>
        <v>4.1579662388395944E-2</v>
      </c>
      <c r="Z71" s="14">
        <f t="shared" si="22"/>
        <v>7.7111595565520163E-2</v>
      </c>
      <c r="AA71" s="14">
        <f t="shared" si="22"/>
        <v>1.0800501630717161E-2</v>
      </c>
      <c r="AB71" s="14">
        <f t="shared" si="22"/>
        <v>-1.9157698835977014E-2</v>
      </c>
      <c r="AC71" s="14">
        <f t="shared" si="22"/>
        <v>4.688519858084223E-3</v>
      </c>
      <c r="AD71" s="14">
        <f t="shared" si="22"/>
        <v>1.4325366754931929E-2</v>
      </c>
      <c r="AE71" s="14">
        <f t="shared" si="22"/>
        <v>-2.8317605595951995E-2</v>
      </c>
      <c r="AF71" s="14">
        <f>AF15/AF25</f>
        <v>-2.031492429965305E-2</v>
      </c>
    </row>
    <row r="72" spans="1:32" x14ac:dyDescent="0.25">
      <c r="A72" t="s">
        <v>124</v>
      </c>
      <c r="C72" s="14" t="e">
        <f t="shared" ref="C72:AE72" si="23">C15/C21</f>
        <v>#DIV/0!</v>
      </c>
      <c r="D72" s="14" t="e">
        <f t="shared" si="23"/>
        <v>#DIV/0!</v>
      </c>
      <c r="E72" s="14">
        <f t="shared" si="23"/>
        <v>1.199087402900755E-2</v>
      </c>
      <c r="F72" s="14">
        <f t="shared" si="23"/>
        <v>1.7981492035062011E-2</v>
      </c>
      <c r="G72" s="14">
        <f t="shared" si="23"/>
        <v>1.9528677222611927E-2</v>
      </c>
      <c r="H72" s="14">
        <f t="shared" si="23"/>
        <v>1.8626389955300315E-2</v>
      </c>
      <c r="I72" s="14">
        <f t="shared" si="23"/>
        <v>3.8999825995510114E-2</v>
      </c>
      <c r="J72" s="14">
        <f t="shared" si="23"/>
        <v>3.4719244014963749E-2</v>
      </c>
      <c r="K72" s="14">
        <f t="shared" si="23"/>
        <v>5.4008039340451855E-2</v>
      </c>
      <c r="L72" s="14">
        <f t="shared" si="23"/>
        <v>1.4594249569961883E-2</v>
      </c>
      <c r="M72" s="14">
        <f t="shared" si="23"/>
        <v>1.185741667984975E-2</v>
      </c>
      <c r="N72" s="14">
        <f t="shared" si="23"/>
        <v>1.4359952481278979E-2</v>
      </c>
      <c r="O72" s="14">
        <f t="shared" si="23"/>
        <v>9.9720352256221431E-3</v>
      </c>
      <c r="P72" s="14">
        <f t="shared" si="23"/>
        <v>-6.0375006904932887E-3</v>
      </c>
      <c r="Q72" s="14">
        <f t="shared" si="23"/>
        <v>3.2432739443072314E-3</v>
      </c>
      <c r="R72" s="14">
        <f t="shared" si="23"/>
        <v>-3.3885174371275683E-3</v>
      </c>
      <c r="S72" s="14">
        <f t="shared" si="23"/>
        <v>3.2213293959722812E-3</v>
      </c>
      <c r="T72" s="14">
        <f t="shared" si="23"/>
        <v>1.1040027928828453E-2</v>
      </c>
      <c r="U72" s="14">
        <f t="shared" si="23"/>
        <v>3.1727801817225718E-2</v>
      </c>
      <c r="V72" s="14">
        <f t="shared" si="23"/>
        <v>4.2830566358267742E-2</v>
      </c>
      <c r="W72" s="14">
        <f t="shared" si="23"/>
        <v>2.8630928362118172E-2</v>
      </c>
      <c r="X72" s="14">
        <f t="shared" si="23"/>
        <v>2.6863507170734657E-2</v>
      </c>
      <c r="Y72" s="14">
        <f t="shared" si="23"/>
        <v>2.1814282541208783E-2</v>
      </c>
      <c r="Z72" s="14">
        <f t="shared" si="23"/>
        <v>3.9025517649956258E-2</v>
      </c>
      <c r="AA72" s="14">
        <f t="shared" si="23"/>
        <v>5.6673694306954405E-3</v>
      </c>
      <c r="AB72" s="14">
        <f t="shared" si="23"/>
        <v>-9.7595822275527693E-3</v>
      </c>
      <c r="AC72" s="14">
        <f t="shared" si="23"/>
        <v>2.4440021447480341E-3</v>
      </c>
      <c r="AD72" s="14">
        <f t="shared" si="23"/>
        <v>7.2116363449326731E-3</v>
      </c>
      <c r="AE72" s="14">
        <f t="shared" si="23"/>
        <v>-1.5044736178056574E-2</v>
      </c>
      <c r="AF72" s="14">
        <f>AF15/AF21</f>
        <v>-1.0612919119914643E-2</v>
      </c>
    </row>
    <row r="73" spans="1:32" x14ac:dyDescent="0.25">
      <c r="A73" t="s">
        <v>125</v>
      </c>
      <c r="C73" s="14" t="e">
        <f t="shared" ref="C73:H73" si="24">C11/C21</f>
        <v>#DIV/0!</v>
      </c>
      <c r="D73" s="14" t="e">
        <f t="shared" si="24"/>
        <v>#DIV/0!</v>
      </c>
      <c r="E73" s="14">
        <f t="shared" si="24"/>
        <v>1.5395730349285675E-2</v>
      </c>
      <c r="F73" s="14">
        <f t="shared" si="24"/>
        <v>2.0784281798691958E-2</v>
      </c>
      <c r="G73" s="14">
        <f t="shared" si="24"/>
        <v>2.3676446176995037E-2</v>
      </c>
      <c r="H73" s="14">
        <f t="shared" si="24"/>
        <v>2.680053919564911E-2</v>
      </c>
      <c r="I73" s="14">
        <f>I11/I21</f>
        <v>3.171826105808042E-2</v>
      </c>
      <c r="J73" s="14">
        <f t="shared" ref="J73:AF73" si="25">J11/J21</f>
        <v>4.755910774457657E-2</v>
      </c>
      <c r="K73" s="14">
        <f t="shared" si="25"/>
        <v>3.4370397993513858E-2</v>
      </c>
      <c r="L73" s="14">
        <f t="shared" si="25"/>
        <v>2.0455209321279044E-2</v>
      </c>
      <c r="M73" s="14">
        <f t="shared" si="25"/>
        <v>1.7508360527274267E-2</v>
      </c>
      <c r="N73" s="14">
        <f t="shared" si="25"/>
        <v>2.2385600875691684E-2</v>
      </c>
      <c r="O73" s="14">
        <f t="shared" si="25"/>
        <v>1.5232445341185754E-2</v>
      </c>
      <c r="P73" s="14">
        <f t="shared" si="25"/>
        <v>-6.8272523891067778E-3</v>
      </c>
      <c r="Q73" s="14">
        <f t="shared" si="25"/>
        <v>6.4239041734913517E-3</v>
      </c>
      <c r="R73" s="14">
        <f t="shared" si="25"/>
        <v>-2.5140832076065603E-3</v>
      </c>
      <c r="S73" s="14">
        <f t="shared" si="25"/>
        <v>8.7639347701123724E-3</v>
      </c>
      <c r="T73" s="14">
        <f t="shared" si="25"/>
        <v>1.7823414346243894E-2</v>
      </c>
      <c r="U73" s="14">
        <f t="shared" si="25"/>
        <v>4.1687035562491058E-2</v>
      </c>
      <c r="V73" s="14">
        <f t="shared" si="25"/>
        <v>5.4774125720685615E-2</v>
      </c>
      <c r="W73" s="14">
        <f t="shared" si="25"/>
        <v>3.412490807119823E-2</v>
      </c>
      <c r="X73" s="14">
        <f t="shared" si="25"/>
        <v>3.4784343004405242E-2</v>
      </c>
      <c r="Y73" s="14">
        <f t="shared" si="25"/>
        <v>3.0252347434857271E-2</v>
      </c>
      <c r="Z73" s="14">
        <f t="shared" si="25"/>
        <v>5.1161839763945657E-2</v>
      </c>
      <c r="AA73" s="14">
        <f t="shared" si="25"/>
        <v>8.8010655880853845E-3</v>
      </c>
      <c r="AB73" s="14">
        <f t="shared" si="25"/>
        <v>-8.9492099006978423E-3</v>
      </c>
      <c r="AC73" s="14">
        <f t="shared" si="25"/>
        <v>4.7959261016397216E-3</v>
      </c>
      <c r="AD73" s="14">
        <f t="shared" si="25"/>
        <v>1.4741527666751677E-2</v>
      </c>
      <c r="AE73" s="14">
        <f t="shared" si="25"/>
        <v>-1.3794116258699996E-2</v>
      </c>
      <c r="AF73" s="14">
        <f t="shared" si="25"/>
        <v>-1.3580448219187146E-2</v>
      </c>
    </row>
    <row r="74" spans="1:32" x14ac:dyDescent="0.25">
      <c r="A74" t="s">
        <v>126</v>
      </c>
      <c r="C74" s="14" t="e">
        <f t="shared" ref="C74:AE74" si="26">C15/C7</f>
        <v>#DIV/0!</v>
      </c>
      <c r="D74" s="14" t="e">
        <f t="shared" si="26"/>
        <v>#DIV/0!</v>
      </c>
      <c r="E74" s="14">
        <f t="shared" si="26"/>
        <v>2.8886318191811224E-2</v>
      </c>
      <c r="F74" s="14">
        <f t="shared" si="26"/>
        <v>3.4721057750352134E-2</v>
      </c>
      <c r="G74" s="14">
        <f t="shared" si="26"/>
        <v>3.6893687102687263E-2</v>
      </c>
      <c r="H74" s="14">
        <f t="shared" si="26"/>
        <v>3.7998754342729563E-2</v>
      </c>
      <c r="I74" s="14">
        <f t="shared" si="26"/>
        <v>7.3315780159909055E-2</v>
      </c>
      <c r="J74" s="14">
        <f t="shared" si="26"/>
        <v>5.7328453011575436E-2</v>
      </c>
      <c r="K74" s="14">
        <f t="shared" si="26"/>
        <v>8.9114470777819435E-2</v>
      </c>
      <c r="L74" s="14">
        <f t="shared" si="26"/>
        <v>2.8701109889720224E-2</v>
      </c>
      <c r="M74" s="14">
        <f t="shared" si="26"/>
        <v>2.7223295640513973E-2</v>
      </c>
      <c r="N74" s="14">
        <f t="shared" si="26"/>
        <v>2.8662978903755233E-2</v>
      </c>
      <c r="O74" s="14">
        <f t="shared" si="26"/>
        <v>2.1129974443227454E-2</v>
      </c>
      <c r="P74" s="14">
        <f t="shared" si="26"/>
        <v>-1.7246735571422936E-2</v>
      </c>
      <c r="Q74" s="14">
        <f t="shared" si="26"/>
        <v>8.835401677429338E-3</v>
      </c>
      <c r="R74" s="14">
        <f t="shared" si="26"/>
        <v>-1.240429817002456E-2</v>
      </c>
      <c r="S74" s="14">
        <f t="shared" si="26"/>
        <v>8.5278759519063965E-3</v>
      </c>
      <c r="T74" s="14">
        <f t="shared" si="26"/>
        <v>2.866043360488674E-2</v>
      </c>
      <c r="U74" s="14">
        <f t="shared" si="26"/>
        <v>7.4299587909570058E-2</v>
      </c>
      <c r="V74" s="14">
        <f t="shared" si="26"/>
        <v>7.7535767462148991E-2</v>
      </c>
      <c r="W74" s="14">
        <f t="shared" si="26"/>
        <v>5.0596311560225399E-2</v>
      </c>
      <c r="X74" s="14">
        <f t="shared" si="26"/>
        <v>5.7884924284379004E-2</v>
      </c>
      <c r="Y74" s="14">
        <f t="shared" si="26"/>
        <v>4.8027446443938825E-2</v>
      </c>
      <c r="Z74" s="14">
        <f t="shared" si="26"/>
        <v>7.3888684836058677E-2</v>
      </c>
      <c r="AA74" s="14">
        <f t="shared" si="26"/>
        <v>1.1574084426416461E-2</v>
      </c>
      <c r="AB74" s="14">
        <f t="shared" si="26"/>
        <v>-2.9709551884822875E-2</v>
      </c>
      <c r="AC74" s="14">
        <f t="shared" si="26"/>
        <v>5.7582944971446637E-3</v>
      </c>
      <c r="AD74" s="14">
        <f t="shared" si="26"/>
        <v>1.662528871925989E-2</v>
      </c>
      <c r="AE74" s="14">
        <f t="shared" si="26"/>
        <v>-3.5958887413971539E-2</v>
      </c>
      <c r="AF74" s="14">
        <f>AF15/AF7</f>
        <v>-2.6696507786481437E-2</v>
      </c>
    </row>
    <row r="75" spans="1:32" x14ac:dyDescent="0.25">
      <c r="A75" t="s">
        <v>127</v>
      </c>
      <c r="C75" s="12">
        <f t="shared" ref="C75:AF75" si="27">C15</f>
        <v>0</v>
      </c>
      <c r="D75" s="12">
        <f t="shared" si="27"/>
        <v>0</v>
      </c>
      <c r="E75" s="12">
        <f t="shared" si="27"/>
        <v>11037</v>
      </c>
      <c r="F75" s="12">
        <f t="shared" si="27"/>
        <v>16565</v>
      </c>
      <c r="G75" s="12">
        <f t="shared" si="27"/>
        <v>18235</v>
      </c>
      <c r="H75" s="12">
        <f t="shared" si="27"/>
        <v>18364</v>
      </c>
      <c r="I75" s="12">
        <f t="shared" si="27"/>
        <v>41016</v>
      </c>
      <c r="J75" s="12">
        <f t="shared" si="27"/>
        <v>37402</v>
      </c>
      <c r="K75" s="12">
        <f t="shared" si="27"/>
        <v>59669</v>
      </c>
      <c r="L75" s="12">
        <f t="shared" si="27"/>
        <v>16188</v>
      </c>
      <c r="M75" s="12">
        <f t="shared" si="27"/>
        <v>12892</v>
      </c>
      <c r="N75" s="12">
        <f t="shared" si="27"/>
        <v>15690</v>
      </c>
      <c r="O75" s="12">
        <f t="shared" si="27"/>
        <v>11575</v>
      </c>
      <c r="P75" s="12">
        <f t="shared" si="27"/>
        <v>-6995</v>
      </c>
      <c r="Q75" s="12">
        <f t="shared" si="27"/>
        <v>3883</v>
      </c>
      <c r="R75" s="12">
        <f t="shared" si="27"/>
        <v>-4995</v>
      </c>
      <c r="S75" s="12">
        <f t="shared" si="27"/>
        <v>3962</v>
      </c>
      <c r="T75" s="12">
        <f t="shared" si="27"/>
        <v>14104</v>
      </c>
      <c r="U75" s="12">
        <f t="shared" si="27"/>
        <v>44588</v>
      </c>
      <c r="V75" s="12">
        <f t="shared" si="27"/>
        <v>63635</v>
      </c>
      <c r="W75" s="12">
        <f t="shared" si="27"/>
        <v>42785</v>
      </c>
      <c r="X75" s="12">
        <f t="shared" si="27"/>
        <v>46199</v>
      </c>
      <c r="Y75" s="12">
        <f t="shared" si="27"/>
        <v>37615</v>
      </c>
      <c r="Z75" s="12">
        <f t="shared" si="27"/>
        <v>74634</v>
      </c>
      <c r="AA75" s="12">
        <f t="shared" si="27"/>
        <v>10352</v>
      </c>
      <c r="AB75" s="12">
        <f t="shared" si="27"/>
        <v>-17788</v>
      </c>
      <c r="AC75" s="12">
        <f t="shared" si="27"/>
        <v>4353</v>
      </c>
      <c r="AD75" s="12">
        <f t="shared" si="27"/>
        <v>13460</v>
      </c>
      <c r="AE75" s="12">
        <f t="shared" si="27"/>
        <v>-25816</v>
      </c>
      <c r="AF75" s="12">
        <f t="shared" si="27"/>
        <v>-17964</v>
      </c>
    </row>
    <row r="76" spans="1:32" x14ac:dyDescent="0.25">
      <c r="A76" t="s">
        <v>128</v>
      </c>
      <c r="C76" s="12">
        <f t="shared" ref="C76:AF76" si="28">C7</f>
        <v>0</v>
      </c>
      <c r="D76" s="12">
        <f t="shared" si="28"/>
        <v>0</v>
      </c>
      <c r="E76" s="12">
        <f t="shared" si="28"/>
        <v>382084</v>
      </c>
      <c r="F76" s="12">
        <f t="shared" si="28"/>
        <v>477088</v>
      </c>
      <c r="G76" s="12">
        <f t="shared" si="28"/>
        <v>494258</v>
      </c>
      <c r="H76" s="12">
        <f t="shared" si="28"/>
        <v>483279</v>
      </c>
      <c r="I76" s="12">
        <f t="shared" si="28"/>
        <v>559443</v>
      </c>
      <c r="J76" s="12">
        <f t="shared" si="28"/>
        <v>652416</v>
      </c>
      <c r="K76" s="12">
        <f t="shared" si="28"/>
        <v>669577</v>
      </c>
      <c r="L76" s="12">
        <f t="shared" si="28"/>
        <v>564020</v>
      </c>
      <c r="M76" s="12">
        <f t="shared" si="28"/>
        <v>473565</v>
      </c>
      <c r="N76" s="12">
        <f t="shared" si="28"/>
        <v>547396</v>
      </c>
      <c r="O76" s="12">
        <f t="shared" si="28"/>
        <v>547800</v>
      </c>
      <c r="P76" s="12">
        <f t="shared" si="28"/>
        <v>405584</v>
      </c>
      <c r="Q76" s="12">
        <f t="shared" si="28"/>
        <v>439482</v>
      </c>
      <c r="R76" s="12">
        <f t="shared" si="28"/>
        <v>402683</v>
      </c>
      <c r="S76" s="12">
        <f t="shared" si="28"/>
        <v>464594</v>
      </c>
      <c r="T76" s="12">
        <f t="shared" si="28"/>
        <v>492107</v>
      </c>
      <c r="U76" s="12">
        <f t="shared" si="28"/>
        <v>600111</v>
      </c>
      <c r="V76" s="12">
        <f t="shared" si="28"/>
        <v>820718</v>
      </c>
      <c r="W76" s="12">
        <f t="shared" si="28"/>
        <v>845615</v>
      </c>
      <c r="X76" s="12">
        <f t="shared" si="28"/>
        <v>798118</v>
      </c>
      <c r="Y76" s="12">
        <f t="shared" si="28"/>
        <v>783198</v>
      </c>
      <c r="Z76" s="12">
        <f t="shared" si="28"/>
        <v>1010087</v>
      </c>
      <c r="AA76" s="12">
        <f t="shared" si="28"/>
        <v>894412</v>
      </c>
      <c r="AB76" s="12">
        <f t="shared" si="28"/>
        <v>598730</v>
      </c>
      <c r="AC76" s="12">
        <f t="shared" si="28"/>
        <v>755953</v>
      </c>
      <c r="AD76" s="12">
        <f t="shared" si="28"/>
        <v>809610</v>
      </c>
      <c r="AE76" s="12">
        <f t="shared" si="28"/>
        <v>717931</v>
      </c>
      <c r="AF76" s="12">
        <f t="shared" si="28"/>
        <v>672897</v>
      </c>
    </row>
    <row r="77" spans="1:32" x14ac:dyDescent="0.25">
      <c r="A77" t="s">
        <v>129</v>
      </c>
      <c r="C77" s="23" t="e">
        <f t="shared" ref="C77:H77" si="29">C20/C21</f>
        <v>#DIV/0!</v>
      </c>
      <c r="D77" s="23" t="e">
        <f t="shared" si="29"/>
        <v>#DIV/0!</v>
      </c>
      <c r="E77" s="23">
        <f t="shared" si="29"/>
        <v>0.41814655874843826</v>
      </c>
      <c r="F77" s="23">
        <f t="shared" si="29"/>
        <v>0.4155608021927325</v>
      </c>
      <c r="G77" s="23">
        <f t="shared" si="29"/>
        <v>0.41834207045745403</v>
      </c>
      <c r="H77" s="23">
        <f t="shared" si="29"/>
        <v>0.39237437786092688</v>
      </c>
      <c r="I77" s="23">
        <f>I20/I21</f>
        <v>0.36767243797405524</v>
      </c>
      <c r="J77" s="23">
        <f t="shared" ref="J77:AF77" si="30">J20/J21</f>
        <v>0.36517029157035841</v>
      </c>
      <c r="K77" s="23">
        <f t="shared" si="30"/>
        <v>0.37627136439790482</v>
      </c>
      <c r="L77" s="23">
        <f t="shared" si="30"/>
        <v>0.38107147107294959</v>
      </c>
      <c r="M77" s="23">
        <f t="shared" si="30"/>
        <v>0.39436763510207384</v>
      </c>
      <c r="N77" s="23">
        <f t="shared" si="30"/>
        <v>0.40037268149460653</v>
      </c>
      <c r="O77" s="23">
        <f t="shared" si="30"/>
        <v>0.3931954105377059</v>
      </c>
      <c r="P77" s="23">
        <f t="shared" si="30"/>
        <v>0.39419743965088661</v>
      </c>
      <c r="Q77" s="23">
        <f t="shared" si="30"/>
        <v>0.37922166436833837</v>
      </c>
      <c r="R77" s="23">
        <f t="shared" si="30"/>
        <v>0.31158893314953706</v>
      </c>
      <c r="S77" s="23">
        <f t="shared" si="30"/>
        <v>0.39596171154873422</v>
      </c>
      <c r="T77" s="23">
        <f t="shared" si="30"/>
        <v>0.38775984651668488</v>
      </c>
      <c r="U77" s="23">
        <f t="shared" si="30"/>
        <v>0.35755613098427486</v>
      </c>
      <c r="V77" s="23">
        <f t="shared" si="30"/>
        <v>0.34377662818074251</v>
      </c>
      <c r="W77" s="23">
        <f t="shared" si="30"/>
        <v>0.37653100351119506</v>
      </c>
      <c r="X77" s="23">
        <f t="shared" si="30"/>
        <v>0.33718036386303268</v>
      </c>
      <c r="Y77" s="23">
        <f t="shared" si="30"/>
        <v>0.34637357488043174</v>
      </c>
      <c r="Z77" s="23">
        <f t="shared" si="30"/>
        <v>0.32895341607924111</v>
      </c>
      <c r="AA77" s="23">
        <f t="shared" si="30"/>
        <v>0.36358320965160895</v>
      </c>
      <c r="AB77" s="23">
        <f t="shared" si="30"/>
        <v>0.37459172761833381</v>
      </c>
      <c r="AC77" s="23">
        <f t="shared" si="30"/>
        <v>0.38705066265415378</v>
      </c>
      <c r="AD77" s="23">
        <f t="shared" si="30"/>
        <v>0.3736527741761268</v>
      </c>
      <c r="AE77" s="23">
        <f t="shared" si="30"/>
        <v>0.41190326752135409</v>
      </c>
      <c r="AF77" s="23">
        <f t="shared" si="30"/>
        <v>0.41279257308345357</v>
      </c>
    </row>
    <row r="78" spans="1:32" x14ac:dyDescent="0.25">
      <c r="A78" t="s">
        <v>130</v>
      </c>
      <c r="C78" s="23" t="e">
        <f t="shared" ref="C78:H78" si="31">(C29*1000)/C21</f>
        <v>#DIV/0!</v>
      </c>
      <c r="D78" s="23" t="e">
        <f t="shared" si="31"/>
        <v>#DIV/0!</v>
      </c>
      <c r="E78" s="23">
        <f t="shared" si="31"/>
        <v>0.6982240208593623</v>
      </c>
      <c r="F78" s="23">
        <f t="shared" si="31"/>
        <v>0.56653618822763163</v>
      </c>
      <c r="G78" s="23">
        <f t="shared" si="31"/>
        <v>0.77948434011062862</v>
      </c>
      <c r="H78" s="23">
        <f t="shared" si="31"/>
        <v>0.80151798383833062</v>
      </c>
      <c r="I78" s="23">
        <f>(I29*1000)/I21</f>
        <v>0.87944712212738074</v>
      </c>
      <c r="J78" s="23">
        <f t="shared" ref="J78:AF78" si="32">(J29*1000)/J21</f>
        <v>0.78379849062909024</v>
      </c>
      <c r="K78" s="23">
        <f t="shared" si="32"/>
        <v>0.64273992887509879</v>
      </c>
      <c r="L78" s="23">
        <f t="shared" si="32"/>
        <v>0.67429832564613901</v>
      </c>
      <c r="M78" s="23">
        <f t="shared" si="32"/>
        <v>0.60403393141608397</v>
      </c>
      <c r="N78" s="23">
        <f t="shared" si="32"/>
        <v>0.5173350893538663</v>
      </c>
      <c r="O78" s="23">
        <f t="shared" si="32"/>
        <v>0.5107729856488844</v>
      </c>
      <c r="P78" s="23">
        <f t="shared" si="32"/>
        <v>0.49597451044025859</v>
      </c>
      <c r="Q78" s="23">
        <f t="shared" si="32"/>
        <v>0.37362190091100667</v>
      </c>
      <c r="R78" s="23">
        <f t="shared" si="32"/>
        <v>0.28862543552116005</v>
      </c>
      <c r="S78" s="23">
        <f t="shared" si="32"/>
        <v>0.43493922810052954</v>
      </c>
      <c r="T78" s="23">
        <f t="shared" si="32"/>
        <v>0.54362775756086146</v>
      </c>
      <c r="U78" s="23">
        <f t="shared" si="32"/>
        <v>0.67475381209666918</v>
      </c>
      <c r="V78" s="23">
        <f t="shared" si="32"/>
        <v>1.0070908868185375</v>
      </c>
      <c r="W78" s="23">
        <f t="shared" si="32"/>
        <v>0.8713686032108664</v>
      </c>
      <c r="X78" s="23">
        <f t="shared" si="32"/>
        <v>0.77004933223551086</v>
      </c>
      <c r="Y78" s="23">
        <f t="shared" si="32"/>
        <v>0.78501457668461172</v>
      </c>
      <c r="Z78" s="23">
        <f t="shared" si="32"/>
        <v>0.58693136154265679</v>
      </c>
      <c r="AA78" s="23">
        <f t="shared" si="32"/>
        <v>0.49646922665481219</v>
      </c>
      <c r="AB78" s="23">
        <f t="shared" si="32"/>
        <v>0.50757004069418787</v>
      </c>
      <c r="AC78" s="23">
        <f t="shared" si="32"/>
        <v>0.5022571507976834</v>
      </c>
      <c r="AD78" s="23">
        <f t="shared" si="32"/>
        <v>0.4046691862745308</v>
      </c>
      <c r="AE78" s="23">
        <f t="shared" si="32"/>
        <v>0.53228167037598439</v>
      </c>
      <c r="AF78" s="23">
        <f t="shared" si="32"/>
        <v>0.41658750104864906</v>
      </c>
    </row>
    <row r="79" spans="1:32" x14ac:dyDescent="0.25">
      <c r="A79" t="s">
        <v>131</v>
      </c>
      <c r="C79" s="23" t="e">
        <f t="shared" ref="C79:H79" si="33">C37/C21</f>
        <v>#DIV/0!</v>
      </c>
      <c r="D79" s="23" t="e">
        <f t="shared" si="33"/>
        <v>#DIV/0!</v>
      </c>
      <c r="E79" s="23" t="e">
        <f t="shared" si="33"/>
        <v>#VALUE!</v>
      </c>
      <c r="F79" s="23" t="e">
        <f t="shared" si="33"/>
        <v>#VALUE!</v>
      </c>
      <c r="G79" s="23" t="e">
        <f t="shared" si="33"/>
        <v>#VALUE!</v>
      </c>
      <c r="H79" s="23" t="e">
        <f t="shared" si="33"/>
        <v>#VALUE!</v>
      </c>
      <c r="I79" s="23" t="e">
        <f>I37/I21</f>
        <v>#VALUE!</v>
      </c>
      <c r="J79" s="23" t="e">
        <f t="shared" ref="J79:AF79" si="34">J37/J21</f>
        <v>#VALUE!</v>
      </c>
      <c r="K79" s="23" t="e">
        <f t="shared" si="34"/>
        <v>#VALUE!</v>
      </c>
      <c r="L79" s="23" t="e">
        <f t="shared" si="34"/>
        <v>#VALUE!</v>
      </c>
      <c r="M79" s="23" t="e">
        <f t="shared" si="34"/>
        <v>#VALUE!</v>
      </c>
      <c r="N79" s="23" t="e">
        <f t="shared" si="34"/>
        <v>#VALUE!</v>
      </c>
      <c r="O79" s="23" t="e">
        <f t="shared" si="34"/>
        <v>#VALUE!</v>
      </c>
      <c r="P79" s="23" t="e">
        <f t="shared" si="34"/>
        <v>#VALUE!</v>
      </c>
      <c r="Q79" s="23" t="e">
        <f t="shared" si="34"/>
        <v>#VALUE!</v>
      </c>
      <c r="R79" s="23" t="e">
        <f t="shared" si="34"/>
        <v>#VALUE!</v>
      </c>
      <c r="S79" s="23" t="e">
        <f t="shared" si="34"/>
        <v>#VALUE!</v>
      </c>
      <c r="T79" s="23" t="e">
        <f t="shared" si="34"/>
        <v>#VALUE!</v>
      </c>
      <c r="U79" s="23" t="e">
        <f t="shared" si="34"/>
        <v>#VALUE!</v>
      </c>
      <c r="V79" s="23" t="e">
        <f t="shared" si="34"/>
        <v>#VALUE!</v>
      </c>
      <c r="W79" s="23" t="e">
        <f t="shared" si="34"/>
        <v>#VALUE!</v>
      </c>
      <c r="X79" s="23" t="e">
        <f t="shared" si="34"/>
        <v>#VALUE!</v>
      </c>
      <c r="Y79" s="23" t="e">
        <f t="shared" si="34"/>
        <v>#VALUE!</v>
      </c>
      <c r="Z79" s="23" t="e">
        <f t="shared" si="34"/>
        <v>#VALUE!</v>
      </c>
      <c r="AA79" s="23" t="e">
        <f t="shared" si="34"/>
        <v>#VALUE!</v>
      </c>
      <c r="AB79" s="23">
        <f t="shared" si="34"/>
        <v>1.1769327544593797E-2</v>
      </c>
      <c r="AC79" s="23">
        <f>AC37/AC21</f>
        <v>7.2915818639657064E-3</v>
      </c>
      <c r="AD79" s="23" t="e">
        <f t="shared" si="34"/>
        <v>#VALUE!</v>
      </c>
      <c r="AE79" s="23" t="e">
        <f t="shared" si="34"/>
        <v>#VALUE!</v>
      </c>
      <c r="AF79" s="23">
        <f t="shared" si="34"/>
        <v>1.3866389705161243E-2</v>
      </c>
    </row>
    <row r="80" spans="1:32" x14ac:dyDescent="0.25">
      <c r="A80" t="s">
        <v>132</v>
      </c>
      <c r="C80" s="23" t="e">
        <f t="shared" ref="C80:H80" si="35">C39/C21</f>
        <v>#DIV/0!</v>
      </c>
      <c r="D80" s="23" t="e">
        <f t="shared" si="35"/>
        <v>#DIV/0!</v>
      </c>
      <c r="E80" s="23">
        <f t="shared" si="35"/>
        <v>0.52086696724428272</v>
      </c>
      <c r="F80" s="23">
        <f t="shared" si="35"/>
        <v>0.53272544709490077</v>
      </c>
      <c r="G80" s="23">
        <f t="shared" si="35"/>
        <v>0.53950982859529539</v>
      </c>
      <c r="H80" s="23">
        <f t="shared" si="35"/>
        <v>0.52422678268772194</v>
      </c>
      <c r="I80" s="23">
        <f>I39/I21</f>
        <v>0.52579497707039191</v>
      </c>
      <c r="J80" s="23">
        <f t="shared" ref="J80:AF80" si="36">J39/J21</f>
        <v>0.54315816833291564</v>
      </c>
      <c r="K80" s="23">
        <f t="shared" si="36"/>
        <v>0.57899543544315479</v>
      </c>
      <c r="L80" s="23">
        <f t="shared" si="36"/>
        <v>0.58663239584422699</v>
      </c>
      <c r="M80" s="23">
        <f t="shared" si="36"/>
        <v>0.60558545764919269</v>
      </c>
      <c r="N80" s="23">
        <f t="shared" si="36"/>
        <v>0.61222728445885222</v>
      </c>
      <c r="O80" s="23">
        <f t="shared" si="36"/>
        <v>0.58183530246927406</v>
      </c>
      <c r="P80" s="23">
        <f t="shared" si="36"/>
        <v>0.57199341959896155</v>
      </c>
      <c r="Q80" s="23">
        <f t="shared" si="36"/>
        <v>0.55244907692397638</v>
      </c>
      <c r="R80" s="23">
        <f t="shared" si="36"/>
        <v>0.4417364947737461</v>
      </c>
      <c r="S80" s="23">
        <f t="shared" si="36"/>
        <v>0.52837526129599566</v>
      </c>
      <c r="T80" s="23">
        <f t="shared" si="36"/>
        <v>0.51561094703620181</v>
      </c>
      <c r="U80" s="23">
        <f t="shared" si="36"/>
        <v>0.49665665477621257</v>
      </c>
      <c r="V80" s="23">
        <f t="shared" si="36"/>
        <v>0.5090143753474704</v>
      </c>
      <c r="W80" s="23">
        <f t="shared" si="36"/>
        <v>0.5311373474851826</v>
      </c>
      <c r="X80" s="23">
        <f t="shared" si="36"/>
        <v>0.48524219545892239</v>
      </c>
      <c r="Y80" s="23">
        <f t="shared" si="36"/>
        <v>0.50267437362591483</v>
      </c>
      <c r="Z80" s="23">
        <f t="shared" si="36"/>
        <v>0.4894582368815561</v>
      </c>
      <c r="AA80" s="23">
        <f t="shared" si="36"/>
        <v>0.51524556319757453</v>
      </c>
      <c r="AB80" s="23">
        <f t="shared" si="36"/>
        <v>0.5037223906916366</v>
      </c>
      <c r="AC80" s="23">
        <f t="shared" si="36"/>
        <v>0.51500116501365734</v>
      </c>
      <c r="AD80" s="23">
        <f t="shared" si="36"/>
        <v>0.49581285750106618</v>
      </c>
      <c r="AE80" s="23">
        <f t="shared" si="36"/>
        <v>0.52117865973872179</v>
      </c>
      <c r="AF80" s="23">
        <f t="shared" si="36"/>
        <v>0.51456174740968919</v>
      </c>
    </row>
    <row r="81" spans="1:32" x14ac:dyDescent="0.25">
      <c r="A81" t="s">
        <v>133</v>
      </c>
      <c r="C81" s="23" t="e">
        <f t="shared" ref="C81:H81" si="37">C40/C35</f>
        <v>#DIV/0!</v>
      </c>
      <c r="D81" s="23" t="e">
        <f t="shared" si="37"/>
        <v>#DIV/0!</v>
      </c>
      <c r="E81" s="23">
        <f t="shared" si="37"/>
        <v>0.46875</v>
      </c>
      <c r="F81" s="23">
        <f t="shared" si="37"/>
        <v>0.3125</v>
      </c>
      <c r="G81" s="23">
        <f t="shared" si="37"/>
        <v>0.29296875</v>
      </c>
      <c r="H81" s="23">
        <f t="shared" si="37"/>
        <v>0.29296875</v>
      </c>
      <c r="I81" s="23">
        <f>I40/I35</f>
        <v>0.13204225352112678</v>
      </c>
      <c r="J81" s="23">
        <f t="shared" ref="J81:AF81" si="38">J40/J35</f>
        <v>0.1431297709923664</v>
      </c>
      <c r="K81" s="23">
        <f t="shared" si="38"/>
        <v>8.9712918660287091E-2</v>
      </c>
      <c r="L81" s="23">
        <f t="shared" si="38"/>
        <v>0.32894736842105265</v>
      </c>
      <c r="M81" s="23">
        <f t="shared" si="38"/>
        <v>0.40760869565217389</v>
      </c>
      <c r="N81" s="23">
        <f t="shared" si="38"/>
        <v>0.33482142857142855</v>
      </c>
      <c r="O81" s="23">
        <f t="shared" si="38"/>
        <v>0.45731707317073172</v>
      </c>
      <c r="P81" s="23">
        <f t="shared" si="38"/>
        <v>-0.75</v>
      </c>
      <c r="Q81" s="23">
        <f t="shared" si="38"/>
        <v>1.3392857142857142</v>
      </c>
      <c r="R81" s="23">
        <f t="shared" si="38"/>
        <v>-1.0416666666666667</v>
      </c>
      <c r="S81" s="23">
        <f t="shared" si="38"/>
        <v>1.3392857142857142</v>
      </c>
      <c r="T81" s="23">
        <f t="shared" si="38"/>
        <v>0.375</v>
      </c>
      <c r="U81" s="23">
        <f t="shared" si="38"/>
        <v>0.12175324675324675</v>
      </c>
      <c r="V81" s="23">
        <f t="shared" si="38"/>
        <v>8.7209302325581398E-2</v>
      </c>
      <c r="W81" s="23">
        <f t="shared" si="38"/>
        <v>0.13111888111888112</v>
      </c>
      <c r="X81" s="23">
        <f t="shared" si="38"/>
        <v>0.12096774193548386</v>
      </c>
      <c r="Y81" s="23">
        <f t="shared" si="38"/>
        <v>0.14763779527559054</v>
      </c>
      <c r="Z81" s="23">
        <f t="shared" si="38"/>
        <v>7.4404761904761904E-2</v>
      </c>
      <c r="AA81" s="23">
        <f t="shared" si="38"/>
        <v>0.52083333333333337</v>
      </c>
      <c r="AB81" s="23">
        <f t="shared" si="38"/>
        <v>-0.29296875</v>
      </c>
      <c r="AC81" s="23">
        <f t="shared" si="38"/>
        <v>1.25</v>
      </c>
      <c r="AD81" s="23">
        <f t="shared" si="38"/>
        <v>0.39893617021276601</v>
      </c>
      <c r="AE81" s="23">
        <f t="shared" si="38"/>
        <v>-0.20380434782608695</v>
      </c>
      <c r="AF81" s="23">
        <f t="shared" si="38"/>
        <v>-0.29296875</v>
      </c>
    </row>
    <row r="82" spans="1:32" x14ac:dyDescent="0.25">
      <c r="A82" t="s">
        <v>134</v>
      </c>
      <c r="C82" s="12">
        <f t="shared" ref="C82:AF82" si="39">C7-C15</f>
        <v>0</v>
      </c>
      <c r="D82" s="12">
        <f t="shared" si="39"/>
        <v>0</v>
      </c>
      <c r="E82" s="12">
        <f t="shared" si="39"/>
        <v>371047</v>
      </c>
      <c r="F82" s="12">
        <f t="shared" si="39"/>
        <v>460523</v>
      </c>
      <c r="G82" s="12">
        <f t="shared" si="39"/>
        <v>476023</v>
      </c>
      <c r="H82" s="12">
        <f t="shared" si="39"/>
        <v>464915</v>
      </c>
      <c r="I82" s="12">
        <f t="shared" si="39"/>
        <v>518427</v>
      </c>
      <c r="J82" s="12">
        <f t="shared" si="39"/>
        <v>615014</v>
      </c>
      <c r="K82" s="12">
        <f t="shared" si="39"/>
        <v>609908</v>
      </c>
      <c r="L82" s="12">
        <f t="shared" si="39"/>
        <v>547832</v>
      </c>
      <c r="M82" s="12">
        <f t="shared" si="39"/>
        <v>460673</v>
      </c>
      <c r="N82" s="12">
        <f t="shared" si="39"/>
        <v>531706</v>
      </c>
      <c r="O82" s="12">
        <f t="shared" si="39"/>
        <v>536225</v>
      </c>
      <c r="P82" s="12">
        <f t="shared" si="39"/>
        <v>412579</v>
      </c>
      <c r="Q82" s="12">
        <f t="shared" si="39"/>
        <v>435599</v>
      </c>
      <c r="R82" s="12">
        <f t="shared" si="39"/>
        <v>407678</v>
      </c>
      <c r="S82" s="12">
        <f t="shared" si="39"/>
        <v>460632</v>
      </c>
      <c r="T82" s="12">
        <f t="shared" si="39"/>
        <v>478003</v>
      </c>
      <c r="U82" s="12">
        <f t="shared" si="39"/>
        <v>555523</v>
      </c>
      <c r="V82" s="12">
        <f t="shared" si="39"/>
        <v>757083</v>
      </c>
      <c r="W82" s="12">
        <f t="shared" si="39"/>
        <v>802830</v>
      </c>
      <c r="X82" s="12">
        <f t="shared" si="39"/>
        <v>751919</v>
      </c>
      <c r="Y82" s="12">
        <f t="shared" si="39"/>
        <v>745583</v>
      </c>
      <c r="Z82" s="12">
        <f t="shared" si="39"/>
        <v>935453</v>
      </c>
      <c r="AA82" s="12">
        <f t="shared" si="39"/>
        <v>884060</v>
      </c>
      <c r="AB82" s="12">
        <f t="shared" si="39"/>
        <v>616518</v>
      </c>
      <c r="AC82" s="12">
        <f t="shared" si="39"/>
        <v>751600</v>
      </c>
      <c r="AD82" s="12">
        <f t="shared" si="39"/>
        <v>796150</v>
      </c>
      <c r="AE82" s="12">
        <f t="shared" si="39"/>
        <v>743747</v>
      </c>
      <c r="AF82" s="12">
        <f t="shared" si="39"/>
        <v>690861</v>
      </c>
    </row>
    <row r="83" spans="1:32" x14ac:dyDescent="0.25">
      <c r="A83" t="s">
        <v>128</v>
      </c>
      <c r="C83" s="12">
        <f t="shared" ref="C83:H83" si="40">C76</f>
        <v>0</v>
      </c>
      <c r="D83" s="12">
        <f t="shared" si="40"/>
        <v>0</v>
      </c>
      <c r="E83" s="12">
        <f t="shared" si="40"/>
        <v>382084</v>
      </c>
      <c r="F83" s="12">
        <f t="shared" si="40"/>
        <v>477088</v>
      </c>
      <c r="G83" s="12">
        <f t="shared" si="40"/>
        <v>494258</v>
      </c>
      <c r="H83" s="12">
        <f t="shared" si="40"/>
        <v>483279</v>
      </c>
      <c r="I83" s="12">
        <f>I76</f>
        <v>559443</v>
      </c>
      <c r="J83" s="12">
        <f t="shared" ref="J83:AF83" si="41">J76</f>
        <v>652416</v>
      </c>
      <c r="K83" s="12">
        <f t="shared" si="41"/>
        <v>669577</v>
      </c>
      <c r="L83" s="12">
        <f t="shared" si="41"/>
        <v>564020</v>
      </c>
      <c r="M83" s="12">
        <f t="shared" si="41"/>
        <v>473565</v>
      </c>
      <c r="N83" s="12">
        <f t="shared" si="41"/>
        <v>547396</v>
      </c>
      <c r="O83" s="12">
        <f t="shared" si="41"/>
        <v>547800</v>
      </c>
      <c r="P83" s="12">
        <f t="shared" si="41"/>
        <v>405584</v>
      </c>
      <c r="Q83" s="12">
        <f t="shared" si="41"/>
        <v>439482</v>
      </c>
      <c r="R83" s="12">
        <f t="shared" si="41"/>
        <v>402683</v>
      </c>
      <c r="S83" s="12">
        <f t="shared" si="41"/>
        <v>464594</v>
      </c>
      <c r="T83" s="12">
        <f t="shared" si="41"/>
        <v>492107</v>
      </c>
      <c r="U83" s="12">
        <f t="shared" si="41"/>
        <v>600111</v>
      </c>
      <c r="V83" s="12">
        <f t="shared" si="41"/>
        <v>820718</v>
      </c>
      <c r="W83" s="12">
        <f t="shared" si="41"/>
        <v>845615</v>
      </c>
      <c r="X83" s="12">
        <f t="shared" si="41"/>
        <v>798118</v>
      </c>
      <c r="Y83" s="12">
        <f t="shared" si="41"/>
        <v>783198</v>
      </c>
      <c r="Z83" s="12">
        <f t="shared" si="41"/>
        <v>1010087</v>
      </c>
      <c r="AA83" s="12">
        <f t="shared" si="41"/>
        <v>894412</v>
      </c>
      <c r="AB83" s="12">
        <f t="shared" si="41"/>
        <v>598730</v>
      </c>
      <c r="AC83" s="12">
        <f t="shared" si="41"/>
        <v>755953</v>
      </c>
      <c r="AD83" s="12">
        <f t="shared" si="41"/>
        <v>809610</v>
      </c>
      <c r="AE83" s="12">
        <f t="shared" si="41"/>
        <v>717931</v>
      </c>
      <c r="AF83" s="12">
        <f t="shared" si="41"/>
        <v>672897</v>
      </c>
    </row>
    <row r="84" spans="1:32" x14ac:dyDescent="0.25">
      <c r="A84" t="s">
        <v>135</v>
      </c>
      <c r="C84" s="12">
        <f t="shared" ref="C84:AF84" si="42">C8</f>
        <v>0</v>
      </c>
      <c r="D84" s="12">
        <f t="shared" si="42"/>
        <v>0</v>
      </c>
      <c r="E84" s="12">
        <f t="shared" si="42"/>
        <v>326804</v>
      </c>
      <c r="F84" s="12">
        <f t="shared" si="42"/>
        <v>411109</v>
      </c>
      <c r="G84" s="12">
        <f t="shared" si="42"/>
        <v>430703</v>
      </c>
      <c r="H84" s="12">
        <f t="shared" si="42"/>
        <v>406251</v>
      </c>
      <c r="I84" s="12">
        <f t="shared" si="42"/>
        <v>472462</v>
      </c>
      <c r="J84" s="12">
        <f t="shared" si="42"/>
        <v>549164</v>
      </c>
      <c r="K84" s="12">
        <f t="shared" si="42"/>
        <v>582608</v>
      </c>
      <c r="L84" s="12">
        <f t="shared" si="42"/>
        <v>490132</v>
      </c>
      <c r="M84" s="12">
        <f t="shared" si="42"/>
        <v>414688</v>
      </c>
      <c r="N84" s="12">
        <f t="shared" si="42"/>
        <v>474598</v>
      </c>
      <c r="O84" s="12">
        <f t="shared" si="42"/>
        <v>479117</v>
      </c>
      <c r="P84" s="12">
        <f t="shared" si="42"/>
        <v>364760</v>
      </c>
      <c r="Q84" s="12">
        <f t="shared" si="42"/>
        <v>380520</v>
      </c>
      <c r="R84" s="12">
        <f t="shared" si="42"/>
        <v>356217</v>
      </c>
      <c r="S84" s="12">
        <f t="shared" si="42"/>
        <v>402228</v>
      </c>
      <c r="T84" s="12">
        <f t="shared" si="42"/>
        <v>420094</v>
      </c>
      <c r="U84" s="12">
        <f t="shared" si="42"/>
        <v>487025</v>
      </c>
      <c r="V84" s="12">
        <f t="shared" si="42"/>
        <v>678297</v>
      </c>
      <c r="W84" s="12">
        <f t="shared" si="42"/>
        <v>719941</v>
      </c>
      <c r="X84" s="12">
        <f t="shared" si="42"/>
        <v>683244</v>
      </c>
      <c r="Y84" s="12">
        <f t="shared" si="42"/>
        <v>670539</v>
      </c>
      <c r="Z84" s="12">
        <f t="shared" si="42"/>
        <v>834375</v>
      </c>
      <c r="AA84" s="12">
        <f t="shared" si="42"/>
        <v>809587</v>
      </c>
      <c r="AB84" s="12">
        <f t="shared" si="42"/>
        <v>550011</v>
      </c>
      <c r="AC84" s="12">
        <f t="shared" si="42"/>
        <v>682937</v>
      </c>
      <c r="AD84" s="12">
        <f t="shared" si="42"/>
        <v>713685</v>
      </c>
      <c r="AE84" s="12">
        <f t="shared" si="42"/>
        <v>627880</v>
      </c>
      <c r="AF84" s="12">
        <f t="shared" si="42"/>
        <v>633420</v>
      </c>
    </row>
    <row r="85" spans="1:32" x14ac:dyDescent="0.25">
      <c r="A85" t="s">
        <v>136</v>
      </c>
      <c r="C85" s="12">
        <f t="shared" ref="C85:H85" si="43">C82-C84-C86-C87-C88</f>
        <v>0</v>
      </c>
      <c r="D85" s="12">
        <f t="shared" si="43"/>
        <v>0</v>
      </c>
      <c r="E85" s="12">
        <f t="shared" si="43"/>
        <v>-2314</v>
      </c>
      <c r="F85" s="12">
        <f t="shared" si="43"/>
        <v>-1329</v>
      </c>
      <c r="G85" s="12">
        <f t="shared" si="43"/>
        <v>817</v>
      </c>
      <c r="H85" s="12">
        <f t="shared" si="43"/>
        <v>-395</v>
      </c>
      <c r="I85" s="12">
        <f>I82-I84-I86-I87-I88</f>
        <v>623</v>
      </c>
      <c r="J85" s="12">
        <f t="shared" ref="J85:AF85" si="44">J82-J84-J86-J87-J88</f>
        <v>-1468</v>
      </c>
      <c r="K85" s="12">
        <f t="shared" si="44"/>
        <v>-1251</v>
      </c>
      <c r="L85" s="12">
        <f t="shared" si="44"/>
        <v>259</v>
      </c>
      <c r="M85" s="12">
        <f t="shared" si="44"/>
        <v>574</v>
      </c>
      <c r="N85" s="12">
        <f t="shared" si="44"/>
        <v>477</v>
      </c>
      <c r="O85" s="12">
        <f t="shared" si="44"/>
        <v>-750</v>
      </c>
      <c r="P85" s="12">
        <f t="shared" si="44"/>
        <v>2156</v>
      </c>
      <c r="Q85" s="12">
        <f t="shared" si="44"/>
        <v>5563</v>
      </c>
      <c r="R85" s="12">
        <f t="shared" si="44"/>
        <v>5065</v>
      </c>
      <c r="S85" s="12">
        <f t="shared" si="44"/>
        <v>3268</v>
      </c>
      <c r="T85" s="12">
        <f t="shared" si="44"/>
        <v>504</v>
      </c>
      <c r="U85" s="12">
        <f t="shared" si="44"/>
        <v>1663</v>
      </c>
      <c r="V85" s="12">
        <f t="shared" si="44"/>
        <v>1115</v>
      </c>
      <c r="W85" s="12">
        <f t="shared" si="44"/>
        <v>-883</v>
      </c>
      <c r="X85" s="12">
        <f t="shared" si="44"/>
        <v>939</v>
      </c>
      <c r="Y85" s="12">
        <f t="shared" si="44"/>
        <v>-11</v>
      </c>
      <c r="Z85" s="12">
        <f t="shared" si="44"/>
        <v>1146</v>
      </c>
      <c r="AA85" s="12">
        <f t="shared" si="44"/>
        <v>804</v>
      </c>
      <c r="AB85" s="12">
        <f t="shared" si="44"/>
        <v>4987</v>
      </c>
      <c r="AC85" s="12">
        <f t="shared" si="44"/>
        <v>311</v>
      </c>
      <c r="AD85" s="12">
        <f t="shared" si="44"/>
        <v>1571</v>
      </c>
      <c r="AE85" s="12">
        <f t="shared" si="44"/>
        <v>44862</v>
      </c>
      <c r="AF85" s="12">
        <f t="shared" si="44"/>
        <v>-301</v>
      </c>
    </row>
    <row r="86" spans="1:32" x14ac:dyDescent="0.25">
      <c r="A86" t="s">
        <v>137</v>
      </c>
      <c r="C86" s="12">
        <f t="shared" ref="C86:AF86" si="45">C10</f>
        <v>0</v>
      </c>
      <c r="D86" s="12">
        <f t="shared" si="45"/>
        <v>0</v>
      </c>
      <c r="E86" s="12">
        <f t="shared" si="45"/>
        <v>43823</v>
      </c>
      <c r="F86" s="12">
        <f t="shared" si="45"/>
        <v>48451</v>
      </c>
      <c r="G86" s="12">
        <f t="shared" si="45"/>
        <v>41805</v>
      </c>
      <c r="H86" s="12">
        <f t="shared" si="45"/>
        <v>51043</v>
      </c>
      <c r="I86" s="12">
        <f t="shared" si="45"/>
        <v>53638</v>
      </c>
      <c r="J86" s="12">
        <f t="shared" si="45"/>
        <v>54185</v>
      </c>
      <c r="K86" s="12">
        <f t="shared" si="45"/>
        <v>50011</v>
      </c>
      <c r="L86" s="12">
        <f t="shared" si="45"/>
        <v>51419</v>
      </c>
      <c r="M86" s="12">
        <f t="shared" si="45"/>
        <v>39489</v>
      </c>
      <c r="N86" s="12">
        <f t="shared" si="45"/>
        <v>48575</v>
      </c>
      <c r="O86" s="12">
        <f t="shared" si="45"/>
        <v>51922</v>
      </c>
      <c r="P86" s="12">
        <f t="shared" si="45"/>
        <v>46774</v>
      </c>
      <c r="Q86" s="12">
        <f t="shared" si="45"/>
        <v>46426</v>
      </c>
      <c r="R86" s="12">
        <f t="shared" si="45"/>
        <v>45544</v>
      </c>
      <c r="S86" s="12">
        <f t="shared" si="45"/>
        <v>49132</v>
      </c>
      <c r="T86" s="12">
        <f t="shared" si="45"/>
        <v>49906</v>
      </c>
      <c r="U86" s="12">
        <f t="shared" si="45"/>
        <v>54142</v>
      </c>
      <c r="V86" s="12">
        <f t="shared" si="45"/>
        <v>61887</v>
      </c>
      <c r="W86" s="12">
        <f t="shared" si="45"/>
        <v>76528</v>
      </c>
      <c r="X86" s="12">
        <f t="shared" si="45"/>
        <v>55267</v>
      </c>
      <c r="Y86" s="12">
        <f t="shared" si="45"/>
        <v>61081</v>
      </c>
      <c r="Z86" s="12">
        <f t="shared" si="45"/>
        <v>77672</v>
      </c>
      <c r="AA86" s="12">
        <f t="shared" si="45"/>
        <v>69237</v>
      </c>
      <c r="AB86" s="12">
        <f t="shared" si="45"/>
        <v>64228</v>
      </c>
      <c r="AC86" s="12">
        <f t="shared" si="45"/>
        <v>63957</v>
      </c>
      <c r="AD86" s="12">
        <f t="shared" si="45"/>
        <v>68527</v>
      </c>
      <c r="AE86" s="12">
        <f t="shared" si="45"/>
        <v>69217</v>
      </c>
      <c r="AF86" s="12">
        <f t="shared" si="45"/>
        <v>63102</v>
      </c>
    </row>
    <row r="87" spans="1:32" x14ac:dyDescent="0.25">
      <c r="A87" t="s">
        <v>138</v>
      </c>
      <c r="C87" s="12">
        <f t="shared" ref="C87:AF87" si="46">C12</f>
        <v>0</v>
      </c>
      <c r="D87" s="12">
        <f t="shared" si="46"/>
        <v>0</v>
      </c>
      <c r="E87" s="12">
        <f t="shared" si="46"/>
        <v>2097</v>
      </c>
      <c r="F87" s="12">
        <f t="shared" si="46"/>
        <v>2131</v>
      </c>
      <c r="G87" s="12">
        <f t="shared" si="46"/>
        <v>2112</v>
      </c>
      <c r="H87" s="12">
        <f t="shared" si="46"/>
        <v>2059</v>
      </c>
      <c r="I87" s="12">
        <f t="shared" si="46"/>
        <v>2281</v>
      </c>
      <c r="J87" s="12">
        <f t="shared" si="46"/>
        <v>2483</v>
      </c>
      <c r="K87" s="12">
        <f t="shared" si="46"/>
        <v>2160</v>
      </c>
      <c r="L87" s="12">
        <f t="shared" si="46"/>
        <v>1906</v>
      </c>
      <c r="M87" s="12">
        <f t="shared" si="46"/>
        <v>2067</v>
      </c>
      <c r="N87" s="12">
        <f t="shared" si="46"/>
        <v>2294</v>
      </c>
      <c r="O87" s="12">
        <f t="shared" si="46"/>
        <v>1999</v>
      </c>
      <c r="P87" s="12">
        <f t="shared" si="46"/>
        <v>1423</v>
      </c>
      <c r="Q87" s="12">
        <f t="shared" si="46"/>
        <v>1320</v>
      </c>
      <c r="R87" s="12">
        <f t="shared" si="46"/>
        <v>2656</v>
      </c>
      <c r="S87" s="12">
        <f t="shared" si="46"/>
        <v>3270</v>
      </c>
      <c r="T87" s="12">
        <f t="shared" si="46"/>
        <v>1780</v>
      </c>
      <c r="U87" s="12">
        <f t="shared" si="46"/>
        <v>1224</v>
      </c>
      <c r="V87" s="12">
        <f t="shared" si="46"/>
        <v>1383</v>
      </c>
      <c r="W87" s="12">
        <f t="shared" si="46"/>
        <v>898</v>
      </c>
      <c r="X87" s="12">
        <f t="shared" si="46"/>
        <v>1372</v>
      </c>
      <c r="Y87" s="12">
        <f t="shared" si="46"/>
        <v>1901</v>
      </c>
      <c r="Z87" s="12">
        <f t="shared" si="46"/>
        <v>2223</v>
      </c>
      <c r="AA87" s="12">
        <f t="shared" si="46"/>
        <v>3042</v>
      </c>
      <c r="AB87" s="12">
        <f t="shared" si="46"/>
        <v>3324</v>
      </c>
      <c r="AC87" s="12">
        <f t="shared" si="46"/>
        <v>4908</v>
      </c>
      <c r="AD87" s="12">
        <f t="shared" si="46"/>
        <v>5146</v>
      </c>
      <c r="AE87" s="12">
        <f t="shared" si="46"/>
        <v>5211</v>
      </c>
      <c r="AF87" s="12">
        <f t="shared" si="46"/>
        <v>4810</v>
      </c>
    </row>
    <row r="88" spans="1:32" x14ac:dyDescent="0.25">
      <c r="A88" t="s">
        <v>139</v>
      </c>
      <c r="C88" s="12">
        <f t="shared" ref="C88:AF88" si="47">C14</f>
        <v>0</v>
      </c>
      <c r="D88" s="12">
        <f t="shared" si="47"/>
        <v>0</v>
      </c>
      <c r="E88" s="12">
        <f t="shared" si="47"/>
        <v>637</v>
      </c>
      <c r="F88" s="12">
        <f t="shared" si="47"/>
        <v>161</v>
      </c>
      <c r="G88" s="12">
        <f t="shared" si="47"/>
        <v>586</v>
      </c>
      <c r="H88" s="12">
        <f t="shared" si="47"/>
        <v>5957</v>
      </c>
      <c r="I88" s="12">
        <f t="shared" si="47"/>
        <v>-10577</v>
      </c>
      <c r="J88" s="12">
        <f t="shared" si="47"/>
        <v>10650</v>
      </c>
      <c r="K88" s="12">
        <f t="shared" si="47"/>
        <v>-23620</v>
      </c>
      <c r="L88" s="12">
        <f t="shared" si="47"/>
        <v>4116</v>
      </c>
      <c r="M88" s="12">
        <f t="shared" si="47"/>
        <v>3855</v>
      </c>
      <c r="N88" s="12">
        <f t="shared" si="47"/>
        <v>5762</v>
      </c>
      <c r="O88" s="12">
        <f t="shared" si="47"/>
        <v>3937</v>
      </c>
      <c r="P88" s="12">
        <f t="shared" si="47"/>
        <v>-2534</v>
      </c>
      <c r="Q88" s="12">
        <f t="shared" si="47"/>
        <v>1770</v>
      </c>
      <c r="R88" s="12">
        <f t="shared" si="47"/>
        <v>-1804</v>
      </c>
      <c r="S88" s="12">
        <f t="shared" si="47"/>
        <v>2734</v>
      </c>
      <c r="T88" s="12">
        <f t="shared" si="47"/>
        <v>5719</v>
      </c>
      <c r="U88" s="12">
        <f t="shared" si="47"/>
        <v>11469</v>
      </c>
      <c r="V88" s="12">
        <f t="shared" si="47"/>
        <v>14401</v>
      </c>
      <c r="W88" s="12">
        <f t="shared" si="47"/>
        <v>6346</v>
      </c>
      <c r="X88" s="12">
        <f t="shared" si="47"/>
        <v>11097</v>
      </c>
      <c r="Y88" s="12">
        <f t="shared" si="47"/>
        <v>12073</v>
      </c>
      <c r="Z88" s="12">
        <f t="shared" si="47"/>
        <v>20037</v>
      </c>
      <c r="AA88" s="12">
        <f t="shared" si="47"/>
        <v>1390</v>
      </c>
      <c r="AB88" s="12">
        <f t="shared" si="47"/>
        <v>-6032</v>
      </c>
      <c r="AC88" s="12">
        <f t="shared" si="47"/>
        <v>-513</v>
      </c>
      <c r="AD88" s="12">
        <f t="shared" si="47"/>
        <v>7221</v>
      </c>
      <c r="AE88" s="12">
        <f t="shared" si="47"/>
        <v>-3423</v>
      </c>
      <c r="AF88" s="12">
        <f t="shared" si="47"/>
        <v>-10170</v>
      </c>
    </row>
    <row r="90" spans="1:32" x14ac:dyDescent="0.25">
      <c r="A90" t="s">
        <v>140</v>
      </c>
      <c r="C90" s="13" t="e">
        <f t="shared" ref="C90:H90" si="48">C59</f>
        <v>#DIV/0!</v>
      </c>
      <c r="D90" s="13" t="e">
        <f t="shared" si="48"/>
        <v>#DIV/0!</v>
      </c>
      <c r="E90" s="13">
        <f t="shared" si="48"/>
        <v>1.8310708118818184</v>
      </c>
      <c r="F90" s="13">
        <f t="shared" si="48"/>
        <v>1.7799454360670688</v>
      </c>
      <c r="G90" s="13">
        <f t="shared" si="48"/>
        <v>1.737241229188101</v>
      </c>
      <c r="H90" s="13">
        <f t="shared" si="48"/>
        <v>1.7873143866124503</v>
      </c>
      <c r="I90" s="13">
        <f>I59</f>
        <v>1.791354395192609</v>
      </c>
      <c r="J90" s="13">
        <f t="shared" ref="J90:AE90" si="49">J59</f>
        <v>1.7387606083007028</v>
      </c>
      <c r="K90" s="13">
        <f t="shared" si="49"/>
        <v>1.6487099132978167</v>
      </c>
      <c r="L90" s="13">
        <f t="shared" si="49"/>
        <v>1.6408755841493055</v>
      </c>
      <c r="M90" s="13">
        <f t="shared" si="49"/>
        <v>1.5969109065619735</v>
      </c>
      <c r="N90" s="13">
        <f t="shared" si="49"/>
        <v>1.5750550667143335</v>
      </c>
      <c r="O90" s="13">
        <f t="shared" si="49"/>
        <v>1.6551441901850288</v>
      </c>
      <c r="P90" s="13">
        <f t="shared" si="49"/>
        <v>1.6912862973624745</v>
      </c>
      <c r="Q90" s="13">
        <f t="shared" si="49"/>
        <v>1.7479385296402064</v>
      </c>
      <c r="R90" s="13">
        <f t="shared" si="49"/>
        <v>2.1859606404417904</v>
      </c>
      <c r="S90" s="13">
        <f t="shared" si="49"/>
        <v>1.8075572133161679</v>
      </c>
      <c r="T90" s="13">
        <f t="shared" si="49"/>
        <v>1.8554015115867013</v>
      </c>
      <c r="U90" s="13">
        <f t="shared" si="49"/>
        <v>1.9145154412776433</v>
      </c>
      <c r="V90" s="13">
        <f t="shared" si="49"/>
        <v>1.8511954526821526</v>
      </c>
      <c r="W90" s="13">
        <f t="shared" si="49"/>
        <v>1.7794717419702089</v>
      </c>
      <c r="X90" s="13">
        <f t="shared" si="49"/>
        <v>1.9659973752680748</v>
      </c>
      <c r="Y90" s="13">
        <f t="shared" si="49"/>
        <v>1.9060751739072281</v>
      </c>
      <c r="Z90" s="13">
        <f t="shared" si="49"/>
        <v>1.9759275522539184</v>
      </c>
      <c r="AA90" s="13">
        <f t="shared" si="49"/>
        <v>1.90573453218345</v>
      </c>
      <c r="AB90" s="13">
        <f t="shared" si="49"/>
        <v>1.9629630028518994</v>
      </c>
      <c r="AC90" s="13">
        <f t="shared" si="49"/>
        <v>1.9183779638489593</v>
      </c>
      <c r="AD90" s="13">
        <f t="shared" si="49"/>
        <v>1.986423894626604</v>
      </c>
      <c r="AE90" s="13">
        <f t="shared" si="49"/>
        <v>1.8822267975196867</v>
      </c>
      <c r="AF90" s="13">
        <f>AF59</f>
        <v>1.9141693317471016</v>
      </c>
    </row>
    <row r="91" spans="1:32" x14ac:dyDescent="0.25">
      <c r="A91" t="s">
        <v>141</v>
      </c>
      <c r="C91" s="13" t="e">
        <f t="shared" ref="C91:AE91" si="50">C7/C21</f>
        <v>#DIV/0!</v>
      </c>
      <c r="D91" s="13" t="e">
        <f t="shared" si="50"/>
        <v>#DIV/0!</v>
      </c>
      <c r="E91" s="13">
        <f t="shared" si="50"/>
        <v>0.41510565484273998</v>
      </c>
      <c r="F91" s="13">
        <f t="shared" si="50"/>
        <v>0.51788433878802687</v>
      </c>
      <c r="G91" s="13">
        <f t="shared" si="50"/>
        <v>0.529323002286467</v>
      </c>
      <c r="H91" s="13">
        <f t="shared" si="50"/>
        <v>0.49018422518011223</v>
      </c>
      <c r="I91" s="13">
        <f t="shared" si="50"/>
        <v>0.53194313571304286</v>
      </c>
      <c r="J91" s="13">
        <f t="shared" si="50"/>
        <v>0.60561976106268622</v>
      </c>
      <c r="K91" s="13">
        <f t="shared" si="50"/>
        <v>0.60605240505893732</v>
      </c>
      <c r="L91" s="13">
        <f t="shared" si="50"/>
        <v>0.50849077356374484</v>
      </c>
      <c r="M91" s="13">
        <f t="shared" si="50"/>
        <v>0.43556139698984231</v>
      </c>
      <c r="N91" s="13">
        <f t="shared" si="50"/>
        <v>0.50099302411996094</v>
      </c>
      <c r="O91" s="13">
        <f t="shared" si="50"/>
        <v>0.47193787443592311</v>
      </c>
      <c r="P91" s="13">
        <f t="shared" si="50"/>
        <v>0.3500662873556869</v>
      </c>
      <c r="Q91" s="13">
        <f t="shared" si="50"/>
        <v>0.36707713612980447</v>
      </c>
      <c r="R91" s="13">
        <f t="shared" si="50"/>
        <v>0.27317284627324134</v>
      </c>
      <c r="S91" s="13">
        <f t="shared" si="50"/>
        <v>0.37774111796879001</v>
      </c>
      <c r="T91" s="13">
        <f t="shared" si="50"/>
        <v>0.38520100850623817</v>
      </c>
      <c r="U91" s="13">
        <f t="shared" si="50"/>
        <v>0.42702527308551946</v>
      </c>
      <c r="V91" s="13">
        <f t="shared" si="50"/>
        <v>0.55239752903944028</v>
      </c>
      <c r="W91" s="13">
        <f t="shared" si="50"/>
        <v>0.5658698723134874</v>
      </c>
      <c r="X91" s="13">
        <f t="shared" si="50"/>
        <v>0.46408469049313628</v>
      </c>
      <c r="Y91" s="13">
        <f t="shared" si="50"/>
        <v>0.45420450505674959</v>
      </c>
      <c r="Z91" s="13">
        <f t="shared" si="50"/>
        <v>0.52816635911905252</v>
      </c>
      <c r="AA91" s="13">
        <f t="shared" si="50"/>
        <v>0.48966028083917801</v>
      </c>
      <c r="AB91" s="13">
        <f t="shared" si="50"/>
        <v>0.32849981263226158</v>
      </c>
      <c r="AC91" s="13">
        <f t="shared" si="50"/>
        <v>0.42443159966200567</v>
      </c>
      <c r="AD91" s="13">
        <f t="shared" si="50"/>
        <v>0.43377510410259595</v>
      </c>
      <c r="AE91" s="13">
        <f t="shared" si="50"/>
        <v>0.41838714320763615</v>
      </c>
      <c r="AF91" s="13">
        <f>AF7/AF21</f>
        <v>0.39753960348659562</v>
      </c>
    </row>
    <row r="92" spans="1:32" x14ac:dyDescent="0.25">
      <c r="A92" t="s">
        <v>128</v>
      </c>
      <c r="C92" s="12">
        <f t="shared" ref="C92:AF92" si="51">C7</f>
        <v>0</v>
      </c>
      <c r="D92" s="12">
        <f t="shared" si="51"/>
        <v>0</v>
      </c>
      <c r="E92" s="12">
        <f t="shared" si="51"/>
        <v>382084</v>
      </c>
      <c r="F92" s="12">
        <f t="shared" si="51"/>
        <v>477088</v>
      </c>
      <c r="G92" s="12">
        <f t="shared" si="51"/>
        <v>494258</v>
      </c>
      <c r="H92" s="12">
        <f t="shared" si="51"/>
        <v>483279</v>
      </c>
      <c r="I92" s="12">
        <f t="shared" si="51"/>
        <v>559443</v>
      </c>
      <c r="J92" s="12">
        <f t="shared" si="51"/>
        <v>652416</v>
      </c>
      <c r="K92" s="12">
        <f t="shared" si="51"/>
        <v>669577</v>
      </c>
      <c r="L92" s="12">
        <f t="shared" si="51"/>
        <v>564020</v>
      </c>
      <c r="M92" s="12">
        <f t="shared" si="51"/>
        <v>473565</v>
      </c>
      <c r="N92" s="12">
        <f t="shared" si="51"/>
        <v>547396</v>
      </c>
      <c r="O92" s="12">
        <f t="shared" si="51"/>
        <v>547800</v>
      </c>
      <c r="P92" s="12">
        <f t="shared" si="51"/>
        <v>405584</v>
      </c>
      <c r="Q92" s="12">
        <f t="shared" si="51"/>
        <v>439482</v>
      </c>
      <c r="R92" s="12">
        <f t="shared" si="51"/>
        <v>402683</v>
      </c>
      <c r="S92" s="12">
        <f t="shared" si="51"/>
        <v>464594</v>
      </c>
      <c r="T92" s="12">
        <f t="shared" si="51"/>
        <v>492107</v>
      </c>
      <c r="U92" s="12">
        <f t="shared" si="51"/>
        <v>600111</v>
      </c>
      <c r="V92" s="12">
        <f t="shared" si="51"/>
        <v>820718</v>
      </c>
      <c r="W92" s="12">
        <f t="shared" si="51"/>
        <v>845615</v>
      </c>
      <c r="X92" s="12">
        <f t="shared" si="51"/>
        <v>798118</v>
      </c>
      <c r="Y92" s="12">
        <f t="shared" si="51"/>
        <v>783198</v>
      </c>
      <c r="Z92" s="12">
        <f t="shared" si="51"/>
        <v>1010087</v>
      </c>
      <c r="AA92" s="12">
        <f t="shared" si="51"/>
        <v>894412</v>
      </c>
      <c r="AB92" s="12">
        <f t="shared" si="51"/>
        <v>598730</v>
      </c>
      <c r="AC92" s="12">
        <f t="shared" si="51"/>
        <v>755953</v>
      </c>
      <c r="AD92" s="12">
        <f t="shared" si="51"/>
        <v>809610</v>
      </c>
      <c r="AE92" s="12">
        <f t="shared" si="51"/>
        <v>717931</v>
      </c>
      <c r="AF92" s="12">
        <f t="shared" si="51"/>
        <v>672897</v>
      </c>
    </row>
    <row r="93" spans="1:32" x14ac:dyDescent="0.25">
      <c r="A93" t="s">
        <v>142</v>
      </c>
      <c r="C93" s="12">
        <f t="shared" ref="C93:AF93" si="52">C21</f>
        <v>0</v>
      </c>
      <c r="D93" s="12">
        <f t="shared" si="52"/>
        <v>0</v>
      </c>
      <c r="E93" s="12">
        <f t="shared" si="52"/>
        <v>920450</v>
      </c>
      <c r="F93" s="12">
        <f t="shared" si="52"/>
        <v>921225</v>
      </c>
      <c r="G93" s="12">
        <f t="shared" si="52"/>
        <v>933755</v>
      </c>
      <c r="H93" s="12">
        <f t="shared" si="52"/>
        <v>985913</v>
      </c>
      <c r="I93" s="12">
        <f t="shared" si="52"/>
        <v>1051697</v>
      </c>
      <c r="J93" s="12">
        <f t="shared" si="52"/>
        <v>1077270</v>
      </c>
      <c r="K93" s="12">
        <f t="shared" si="52"/>
        <v>1104817</v>
      </c>
      <c r="L93" s="12">
        <f t="shared" si="52"/>
        <v>1109204</v>
      </c>
      <c r="M93" s="12">
        <f t="shared" si="52"/>
        <v>1087252</v>
      </c>
      <c r="N93" s="12">
        <f t="shared" si="52"/>
        <v>1092622</v>
      </c>
      <c r="O93" s="12">
        <f t="shared" si="52"/>
        <v>1160746</v>
      </c>
      <c r="P93" s="12">
        <f t="shared" si="52"/>
        <v>1158592</v>
      </c>
      <c r="Q93" s="12">
        <f t="shared" si="52"/>
        <v>1197247</v>
      </c>
      <c r="R93" s="12">
        <f t="shared" si="52"/>
        <v>1474096</v>
      </c>
      <c r="S93" s="12">
        <f t="shared" si="52"/>
        <v>1229927</v>
      </c>
      <c r="T93" s="12">
        <f t="shared" si="52"/>
        <v>1277533</v>
      </c>
      <c r="U93" s="12">
        <f t="shared" si="52"/>
        <v>1405329</v>
      </c>
      <c r="V93" s="12">
        <f t="shared" si="52"/>
        <v>1485738</v>
      </c>
      <c r="W93" s="12">
        <f t="shared" si="52"/>
        <v>1494363</v>
      </c>
      <c r="X93" s="12">
        <f t="shared" si="52"/>
        <v>1719768</v>
      </c>
      <c r="Y93" s="12">
        <f t="shared" si="52"/>
        <v>1724329</v>
      </c>
      <c r="Z93" s="12">
        <f t="shared" si="52"/>
        <v>1912441</v>
      </c>
      <c r="AA93" s="12">
        <f t="shared" si="52"/>
        <v>1826597</v>
      </c>
      <c r="AB93" s="12">
        <f t="shared" si="52"/>
        <v>1822619</v>
      </c>
      <c r="AC93" s="12">
        <f t="shared" si="52"/>
        <v>1781095</v>
      </c>
      <c r="AD93" s="12">
        <f t="shared" si="52"/>
        <v>1866428</v>
      </c>
      <c r="AE93" s="12">
        <f t="shared" si="52"/>
        <v>1715949</v>
      </c>
      <c r="AF93" s="12">
        <f t="shared" si="52"/>
        <v>1692654</v>
      </c>
    </row>
    <row r="94" spans="1:32" x14ac:dyDescent="0.25">
      <c r="A94" t="s">
        <v>143</v>
      </c>
      <c r="C94" s="12">
        <f t="shared" ref="C94:AF94" si="53">C20</f>
        <v>0</v>
      </c>
      <c r="D94" s="12">
        <f t="shared" si="53"/>
        <v>0</v>
      </c>
      <c r="E94" s="12">
        <f t="shared" si="53"/>
        <v>384883</v>
      </c>
      <c r="F94" s="12">
        <f t="shared" si="53"/>
        <v>382825</v>
      </c>
      <c r="G94" s="12">
        <f t="shared" si="53"/>
        <v>390629</v>
      </c>
      <c r="H94" s="12">
        <f t="shared" si="53"/>
        <v>386847</v>
      </c>
      <c r="I94" s="12">
        <f t="shared" si="53"/>
        <v>386680</v>
      </c>
      <c r="J94" s="12">
        <f t="shared" si="53"/>
        <v>393387</v>
      </c>
      <c r="K94" s="12">
        <f t="shared" si="53"/>
        <v>415711</v>
      </c>
      <c r="L94" s="12">
        <f t="shared" si="53"/>
        <v>422686</v>
      </c>
      <c r="M94" s="12">
        <f t="shared" si="53"/>
        <v>428777</v>
      </c>
      <c r="N94" s="12">
        <f t="shared" si="53"/>
        <v>437456</v>
      </c>
      <c r="O94" s="12">
        <f t="shared" si="53"/>
        <v>456400</v>
      </c>
      <c r="P94" s="12">
        <f t="shared" si="53"/>
        <v>456714</v>
      </c>
      <c r="Q94" s="12">
        <f t="shared" si="53"/>
        <v>454022</v>
      </c>
      <c r="R94" s="12">
        <f t="shared" si="53"/>
        <v>459312</v>
      </c>
      <c r="S94" s="12">
        <f t="shared" si="53"/>
        <v>487004</v>
      </c>
      <c r="T94" s="12">
        <f t="shared" si="53"/>
        <v>495376</v>
      </c>
      <c r="U94" s="12">
        <f t="shared" si="53"/>
        <v>502484</v>
      </c>
      <c r="V94" s="12">
        <f t="shared" si="53"/>
        <v>510762</v>
      </c>
      <c r="W94" s="12">
        <f t="shared" si="53"/>
        <v>562674</v>
      </c>
      <c r="X94" s="12">
        <f t="shared" si="53"/>
        <v>579872</v>
      </c>
      <c r="Y94" s="12">
        <f t="shared" si="53"/>
        <v>597262</v>
      </c>
      <c r="Z94" s="12">
        <f t="shared" si="53"/>
        <v>629104</v>
      </c>
      <c r="AA94" s="12">
        <f t="shared" si="53"/>
        <v>664120</v>
      </c>
      <c r="AB94" s="12">
        <f t="shared" si="53"/>
        <v>682738</v>
      </c>
      <c r="AC94" s="12">
        <f t="shared" si="53"/>
        <v>689374</v>
      </c>
      <c r="AD94" s="12">
        <f t="shared" si="53"/>
        <v>697396</v>
      </c>
      <c r="AE94" s="12">
        <f t="shared" si="53"/>
        <v>706805</v>
      </c>
      <c r="AF94" s="12">
        <f t="shared" si="53"/>
        <v>698715</v>
      </c>
    </row>
    <row r="95" spans="1:32" x14ac:dyDescent="0.25">
      <c r="A95" t="s">
        <v>144</v>
      </c>
      <c r="C95" s="12">
        <f t="shared" ref="C95:AF95" si="54">C19</f>
        <v>0</v>
      </c>
      <c r="D95" s="12">
        <f t="shared" si="54"/>
        <v>0</v>
      </c>
      <c r="E95" s="12">
        <f t="shared" si="54"/>
        <v>331498</v>
      </c>
      <c r="F95" s="12">
        <f t="shared" si="54"/>
        <v>334269</v>
      </c>
      <c r="G95" s="12">
        <f t="shared" si="54"/>
        <v>337950</v>
      </c>
      <c r="H95" s="12">
        <f t="shared" si="54"/>
        <v>395420</v>
      </c>
      <c r="I95" s="12">
        <f t="shared" si="54"/>
        <v>460062</v>
      </c>
      <c r="J95" s="12">
        <f t="shared" si="54"/>
        <v>476722</v>
      </c>
      <c r="K95" s="12">
        <f t="shared" si="54"/>
        <v>448359</v>
      </c>
      <c r="L95" s="12">
        <f t="shared" si="54"/>
        <v>446672</v>
      </c>
      <c r="M95" s="12">
        <f t="shared" si="54"/>
        <v>418953</v>
      </c>
      <c r="N95" s="12">
        <f t="shared" si="54"/>
        <v>417349</v>
      </c>
      <c r="O95" s="12">
        <f t="shared" si="54"/>
        <v>466288</v>
      </c>
      <c r="P95" s="12">
        <f t="shared" si="54"/>
        <v>339880</v>
      </c>
      <c r="Q95" s="12">
        <f t="shared" si="54"/>
        <v>386339</v>
      </c>
      <c r="R95" s="12">
        <f t="shared" si="54"/>
        <v>653227</v>
      </c>
      <c r="S95" s="12">
        <f t="shared" si="54"/>
        <v>362631</v>
      </c>
      <c r="T95" s="12">
        <f t="shared" si="54"/>
        <v>401030</v>
      </c>
      <c r="U95" s="12">
        <f t="shared" si="54"/>
        <v>515233</v>
      </c>
      <c r="V95" s="12">
        <f t="shared" si="54"/>
        <v>585189</v>
      </c>
      <c r="W95" s="12">
        <f t="shared" si="54"/>
        <v>543114</v>
      </c>
      <c r="X95" s="12">
        <f t="shared" si="54"/>
        <v>672428</v>
      </c>
      <c r="Y95" s="12">
        <f t="shared" si="54"/>
        <v>659305</v>
      </c>
      <c r="Z95" s="12">
        <f t="shared" si="54"/>
        <v>787925</v>
      </c>
      <c r="AA95" s="12">
        <f t="shared" si="54"/>
        <v>671386</v>
      </c>
      <c r="AB95" s="12">
        <f t="shared" si="54"/>
        <v>634564</v>
      </c>
      <c r="AC95" s="12">
        <f t="shared" si="54"/>
        <v>593490</v>
      </c>
      <c r="AD95" s="12">
        <f t="shared" si="54"/>
        <v>659375</v>
      </c>
      <c r="AE95" s="12">
        <f t="shared" si="54"/>
        <v>550340</v>
      </c>
      <c r="AF95" s="12">
        <f t="shared" si="54"/>
        <v>535447</v>
      </c>
    </row>
    <row r="96" spans="1:32" x14ac:dyDescent="0.25">
      <c r="A96" t="s">
        <v>145</v>
      </c>
      <c r="C96" s="12">
        <f t="shared" ref="C96:AF98" si="55">C16</f>
        <v>0</v>
      </c>
      <c r="D96" s="12">
        <f t="shared" si="55"/>
        <v>0</v>
      </c>
      <c r="E96" s="12">
        <f t="shared" si="55"/>
        <v>9830</v>
      </c>
      <c r="F96" s="12">
        <f t="shared" si="55"/>
        <v>15209</v>
      </c>
      <c r="G96" s="12">
        <f t="shared" si="55"/>
        <v>7287</v>
      </c>
      <c r="H96" s="12">
        <f t="shared" si="55"/>
        <v>9194</v>
      </c>
      <c r="I96" s="12">
        <f t="shared" si="55"/>
        <v>15007</v>
      </c>
      <c r="J96" s="12">
        <f t="shared" si="55"/>
        <v>10090</v>
      </c>
      <c r="K96" s="12">
        <f t="shared" si="55"/>
        <v>4723</v>
      </c>
      <c r="L96" s="12">
        <f t="shared" si="55"/>
        <v>11216</v>
      </c>
      <c r="M96" s="12">
        <f t="shared" si="55"/>
        <v>13173</v>
      </c>
      <c r="N96" s="12">
        <f t="shared" si="55"/>
        <v>8119</v>
      </c>
      <c r="O96" s="12">
        <f t="shared" si="55"/>
        <v>12377</v>
      </c>
      <c r="P96" s="12">
        <f t="shared" si="55"/>
        <v>9624</v>
      </c>
      <c r="Q96" s="12">
        <f t="shared" si="55"/>
        <v>10326</v>
      </c>
      <c r="R96" s="12">
        <f t="shared" si="55"/>
        <v>307655</v>
      </c>
      <c r="S96" s="12">
        <f t="shared" si="55"/>
        <v>17887</v>
      </c>
      <c r="T96" s="12">
        <f t="shared" si="55"/>
        <v>7258</v>
      </c>
      <c r="U96" s="12">
        <f t="shared" si="55"/>
        <v>11326</v>
      </c>
      <c r="V96" s="12">
        <f t="shared" si="55"/>
        <v>17927</v>
      </c>
      <c r="W96" s="12">
        <f t="shared" si="55"/>
        <v>27818</v>
      </c>
      <c r="X96" s="12">
        <f t="shared" si="55"/>
        <v>19081</v>
      </c>
      <c r="Y96" s="12">
        <f t="shared" si="55"/>
        <v>17823</v>
      </c>
      <c r="Z96" s="12">
        <f t="shared" si="55"/>
        <v>16125</v>
      </c>
      <c r="AA96" s="12">
        <f t="shared" si="55"/>
        <v>43803</v>
      </c>
      <c r="AB96" s="12">
        <f t="shared" si="55"/>
        <v>3539</v>
      </c>
      <c r="AC96" s="12">
        <f t="shared" si="55"/>
        <v>11459</v>
      </c>
      <c r="AD96" s="12">
        <f t="shared" si="55"/>
        <v>4511</v>
      </c>
      <c r="AE96" s="12">
        <f t="shared" si="55"/>
        <v>6032</v>
      </c>
      <c r="AF96" s="12">
        <f t="shared" si="55"/>
        <v>4408</v>
      </c>
    </row>
    <row r="97" spans="1:32" x14ac:dyDescent="0.25">
      <c r="A97" t="s">
        <v>146</v>
      </c>
      <c r="C97" s="12">
        <f t="shared" si="55"/>
        <v>0</v>
      </c>
      <c r="D97" s="12">
        <f t="shared" si="55"/>
        <v>0</v>
      </c>
      <c r="E97" s="12">
        <f t="shared" si="55"/>
        <v>132790</v>
      </c>
      <c r="F97" s="12">
        <f t="shared" si="55"/>
        <v>127457</v>
      </c>
      <c r="G97" s="12">
        <f t="shared" si="55"/>
        <v>138998</v>
      </c>
      <c r="H97" s="12">
        <f t="shared" si="55"/>
        <v>144578</v>
      </c>
      <c r="I97" s="12">
        <f t="shared" si="55"/>
        <v>194338</v>
      </c>
      <c r="J97" s="12">
        <f t="shared" si="55"/>
        <v>190195</v>
      </c>
      <c r="K97" s="12">
        <f t="shared" si="55"/>
        <v>169418</v>
      </c>
      <c r="L97" s="12">
        <f t="shared" si="55"/>
        <v>193439</v>
      </c>
      <c r="M97" s="12">
        <f t="shared" si="55"/>
        <v>165307</v>
      </c>
      <c r="N97" s="12">
        <f t="shared" si="55"/>
        <v>167988</v>
      </c>
      <c r="O97" s="12">
        <f t="shared" si="55"/>
        <v>145617</v>
      </c>
      <c r="P97" s="12">
        <f t="shared" si="55"/>
        <v>115012</v>
      </c>
      <c r="Q97" s="12">
        <f t="shared" si="55"/>
        <v>158767</v>
      </c>
      <c r="R97" s="12">
        <f t="shared" si="55"/>
        <v>134538</v>
      </c>
      <c r="S97" s="12">
        <f t="shared" si="55"/>
        <v>139147</v>
      </c>
      <c r="T97" s="12">
        <f t="shared" si="55"/>
        <v>166215</v>
      </c>
      <c r="U97" s="12">
        <f t="shared" si="55"/>
        <v>210480</v>
      </c>
      <c r="V97" s="12">
        <f t="shared" si="55"/>
        <v>266007</v>
      </c>
      <c r="W97" s="12">
        <f t="shared" si="55"/>
        <v>214098</v>
      </c>
      <c r="X97" s="12">
        <f t="shared" si="55"/>
        <v>303541</v>
      </c>
      <c r="Y97" s="12">
        <f t="shared" si="55"/>
        <v>280254</v>
      </c>
      <c r="Z97" s="12">
        <f t="shared" si="55"/>
        <v>283819</v>
      </c>
      <c r="AA97" s="12">
        <f t="shared" si="55"/>
        <v>237654</v>
      </c>
      <c r="AB97" s="12">
        <f t="shared" si="55"/>
        <v>218189</v>
      </c>
      <c r="AC97" s="12">
        <f t="shared" si="55"/>
        <v>240632</v>
      </c>
      <c r="AD97" s="12">
        <f t="shared" si="55"/>
        <v>297444</v>
      </c>
      <c r="AE97" s="12">
        <f t="shared" si="55"/>
        <v>210442</v>
      </c>
      <c r="AF97" s="12">
        <f t="shared" si="55"/>
        <v>191415</v>
      </c>
    </row>
    <row r="98" spans="1:32" x14ac:dyDescent="0.25">
      <c r="A98" t="s">
        <v>147</v>
      </c>
      <c r="C98" s="12">
        <f t="shared" si="55"/>
        <v>0</v>
      </c>
      <c r="D98" s="12">
        <f t="shared" si="55"/>
        <v>0</v>
      </c>
      <c r="E98" s="12">
        <f t="shared" si="55"/>
        <v>168889</v>
      </c>
      <c r="F98" s="12">
        <f t="shared" si="55"/>
        <v>165832</v>
      </c>
      <c r="G98" s="12">
        <f t="shared" si="55"/>
        <v>166942</v>
      </c>
      <c r="H98" s="12">
        <f t="shared" si="55"/>
        <v>216365</v>
      </c>
      <c r="I98" s="12">
        <f t="shared" si="55"/>
        <v>221945</v>
      </c>
      <c r="J98" s="12">
        <f t="shared" si="55"/>
        <v>234437</v>
      </c>
      <c r="K98" s="12">
        <f t="shared" si="55"/>
        <v>205877</v>
      </c>
      <c r="L98" s="12">
        <f t="shared" si="55"/>
        <v>200562</v>
      </c>
      <c r="M98" s="12">
        <f t="shared" si="55"/>
        <v>198565</v>
      </c>
      <c r="N98" s="12">
        <f t="shared" si="55"/>
        <v>202192</v>
      </c>
      <c r="O98" s="12">
        <f t="shared" si="55"/>
        <v>187320</v>
      </c>
      <c r="P98" s="12">
        <f t="shared" si="55"/>
        <v>177934</v>
      </c>
      <c r="Q98" s="12">
        <f t="shared" si="55"/>
        <v>183566</v>
      </c>
      <c r="R98" s="12">
        <f t="shared" si="55"/>
        <v>161543</v>
      </c>
      <c r="S98" s="12">
        <f t="shared" si="55"/>
        <v>157269</v>
      </c>
      <c r="T98" s="12">
        <f t="shared" si="55"/>
        <v>185347</v>
      </c>
      <c r="U98" s="12">
        <f t="shared" si="55"/>
        <v>252268</v>
      </c>
      <c r="V98" s="12">
        <f t="shared" si="55"/>
        <v>257229</v>
      </c>
      <c r="W98" s="12">
        <f t="shared" si="55"/>
        <v>256427</v>
      </c>
      <c r="X98" s="12">
        <f t="shared" si="55"/>
        <v>313872</v>
      </c>
      <c r="Y98" s="12">
        <f t="shared" si="55"/>
        <v>323931</v>
      </c>
      <c r="Z98" s="12">
        <f t="shared" si="55"/>
        <v>439704</v>
      </c>
      <c r="AA98" s="12">
        <f t="shared" si="55"/>
        <v>315189</v>
      </c>
      <c r="AB98" s="12">
        <f t="shared" si="55"/>
        <v>345198</v>
      </c>
      <c r="AC98" s="12">
        <f t="shared" si="55"/>
        <v>286733</v>
      </c>
      <c r="AD98" s="12">
        <f t="shared" si="55"/>
        <v>298979</v>
      </c>
      <c r="AE98" s="12">
        <f t="shared" si="55"/>
        <v>278642</v>
      </c>
      <c r="AF98" s="12">
        <f t="shared" si="55"/>
        <v>281062</v>
      </c>
    </row>
    <row r="99" spans="1:32" x14ac:dyDescent="0.25">
      <c r="A99" t="s">
        <v>148</v>
      </c>
      <c r="C99" s="12">
        <f t="shared" ref="C99:G99" si="56">C93-C94-C95</f>
        <v>0</v>
      </c>
      <c r="D99" s="12">
        <f t="shared" si="56"/>
        <v>0</v>
      </c>
      <c r="E99" s="12">
        <f t="shared" si="56"/>
        <v>204069</v>
      </c>
      <c r="F99" s="12">
        <f t="shared" si="56"/>
        <v>204131</v>
      </c>
      <c r="G99" s="12">
        <f t="shared" si="56"/>
        <v>205176</v>
      </c>
      <c r="H99" s="12">
        <f>H93-H94-H95</f>
        <v>203646</v>
      </c>
      <c r="I99" s="12">
        <f>I93-I94-I95</f>
        <v>204955</v>
      </c>
      <c r="J99" s="12">
        <f t="shared" ref="J99:AF99" si="57">J93-J94-J95</f>
        <v>207161</v>
      </c>
      <c r="K99" s="12">
        <f t="shared" si="57"/>
        <v>240747</v>
      </c>
      <c r="L99" s="12">
        <f t="shared" si="57"/>
        <v>239846</v>
      </c>
      <c r="M99" s="12">
        <f t="shared" si="57"/>
        <v>239522</v>
      </c>
      <c r="N99" s="12">
        <f t="shared" si="57"/>
        <v>237817</v>
      </c>
      <c r="O99" s="12">
        <f t="shared" si="57"/>
        <v>238058</v>
      </c>
      <c r="P99" s="12">
        <f t="shared" si="57"/>
        <v>361998</v>
      </c>
      <c r="Q99" s="12">
        <f t="shared" si="57"/>
        <v>356886</v>
      </c>
      <c r="R99" s="12">
        <f t="shared" si="57"/>
        <v>361557</v>
      </c>
      <c r="S99" s="12">
        <f t="shared" si="57"/>
        <v>380292</v>
      </c>
      <c r="T99" s="12">
        <f t="shared" si="57"/>
        <v>381127</v>
      </c>
      <c r="U99" s="12">
        <f t="shared" si="57"/>
        <v>387612</v>
      </c>
      <c r="V99" s="12">
        <f t="shared" si="57"/>
        <v>389787</v>
      </c>
      <c r="W99" s="12">
        <f t="shared" si="57"/>
        <v>388575</v>
      </c>
      <c r="X99" s="12">
        <f t="shared" si="57"/>
        <v>467468</v>
      </c>
      <c r="Y99" s="12">
        <f t="shared" si="57"/>
        <v>467762</v>
      </c>
      <c r="Z99" s="12">
        <f t="shared" si="57"/>
        <v>495412</v>
      </c>
      <c r="AA99" s="12">
        <f t="shared" si="57"/>
        <v>491091</v>
      </c>
      <c r="AB99" s="12">
        <f t="shared" si="57"/>
        <v>505317</v>
      </c>
      <c r="AC99" s="12">
        <f t="shared" si="57"/>
        <v>498231</v>
      </c>
      <c r="AD99" s="12">
        <f t="shared" si="57"/>
        <v>509657</v>
      </c>
      <c r="AE99" s="12">
        <f t="shared" si="57"/>
        <v>458804</v>
      </c>
      <c r="AF99" s="12">
        <f t="shared" si="57"/>
        <v>458492</v>
      </c>
    </row>
    <row r="100" spans="1:32" x14ac:dyDescent="0.25">
      <c r="I100" s="12"/>
      <c r="J100" s="12"/>
    </row>
    <row r="101" spans="1:32" x14ac:dyDescent="0.25">
      <c r="I101" s="5" t="s">
        <v>1</v>
      </c>
      <c r="J101" s="5" t="s">
        <v>2</v>
      </c>
      <c r="K101" s="5" t="s">
        <v>3</v>
      </c>
      <c r="L101" s="5" t="s">
        <v>4</v>
      </c>
      <c r="M101" s="5" t="s">
        <v>5</v>
      </c>
      <c r="N101" s="5" t="s">
        <v>6</v>
      </c>
      <c r="O101" s="5" t="s">
        <v>7</v>
      </c>
      <c r="P101" s="5" t="s">
        <v>8</v>
      </c>
      <c r="Q101" s="5" t="s">
        <v>9</v>
      </c>
      <c r="R101" s="5" t="s">
        <v>10</v>
      </c>
      <c r="S101" s="5" t="s">
        <v>11</v>
      </c>
      <c r="T101" s="5" t="s">
        <v>12</v>
      </c>
      <c r="U101" s="5" t="s">
        <v>13</v>
      </c>
      <c r="V101" s="5" t="s">
        <v>14</v>
      </c>
      <c r="W101" s="5" t="s">
        <v>15</v>
      </c>
      <c r="X101" s="5" t="s">
        <v>16</v>
      </c>
      <c r="Y101" s="5" t="s">
        <v>17</v>
      </c>
      <c r="Z101" s="5" t="s">
        <v>18</v>
      </c>
      <c r="AA101" s="5" t="s">
        <v>19</v>
      </c>
      <c r="AB101" s="5" t="s">
        <v>20</v>
      </c>
      <c r="AC101" s="5" t="s">
        <v>21</v>
      </c>
      <c r="AD101" s="5" t="s">
        <v>22</v>
      </c>
      <c r="AE101" s="5" t="s">
        <v>23</v>
      </c>
      <c r="AF101" s="5" t="s">
        <v>24</v>
      </c>
    </row>
    <row r="102" spans="1:32" x14ac:dyDescent="0.25">
      <c r="I102" s="7" t="s">
        <v>149</v>
      </c>
      <c r="J102" s="7" t="s">
        <v>150</v>
      </c>
      <c r="K102" s="7" t="s">
        <v>151</v>
      </c>
      <c r="L102" s="7" t="s">
        <v>152</v>
      </c>
      <c r="M102" s="7" t="s">
        <v>153</v>
      </c>
      <c r="N102" s="7" t="s">
        <v>154</v>
      </c>
      <c r="O102" s="7" t="s">
        <v>155</v>
      </c>
      <c r="P102" s="7" t="s">
        <v>156</v>
      </c>
      <c r="Q102" s="7" t="s">
        <v>157</v>
      </c>
      <c r="R102" s="7" t="s">
        <v>158</v>
      </c>
      <c r="S102" s="7" t="s">
        <v>159</v>
      </c>
      <c r="T102" s="7" t="s">
        <v>160</v>
      </c>
      <c r="U102" s="7" t="s">
        <v>161</v>
      </c>
      <c r="V102" s="7" t="s">
        <v>162</v>
      </c>
      <c r="W102" s="7" t="s">
        <v>163</v>
      </c>
      <c r="X102" s="7" t="s">
        <v>164</v>
      </c>
      <c r="Y102" s="7" t="s">
        <v>165</v>
      </c>
      <c r="Z102" s="7" t="s">
        <v>166</v>
      </c>
      <c r="AA102" s="7" t="s">
        <v>167</v>
      </c>
      <c r="AB102" s="7" t="s">
        <v>168</v>
      </c>
      <c r="AC102" s="7" t="s">
        <v>169</v>
      </c>
      <c r="AD102" s="7" t="s">
        <v>170</v>
      </c>
      <c r="AE102" s="7" t="s">
        <v>171</v>
      </c>
      <c r="AF102" s="7" t="s">
        <v>172</v>
      </c>
    </row>
  </sheetData>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6453F-165D-4007-8503-43D69EA1F7BA}">
  <dimension ref="A2:AD45"/>
  <sheetViews>
    <sheetView topLeftCell="O1" workbookViewId="0">
      <selection activeCell="C7" sqref="C7:AD45"/>
    </sheetView>
  </sheetViews>
  <sheetFormatPr defaultRowHeight="14.3" x14ac:dyDescent="0.25"/>
  <cols>
    <col min="1" max="1" width="35.125" customWidth="1"/>
    <col min="2" max="2" width="0" hidden="1" customWidth="1"/>
    <col min="3" max="30" width="11.875" customWidth="1"/>
  </cols>
  <sheetData>
    <row r="2" spans="1:30"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21.1" x14ac:dyDescent="0.25">
      <c r="A3" s="2" t="s">
        <v>933</v>
      </c>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row>
    <row r="5" spans="1:30" x14ac:dyDescent="0.25">
      <c r="A5" s="4" t="s">
        <v>0</v>
      </c>
      <c r="B5" s="4"/>
      <c r="C5" s="5" t="s">
        <v>28</v>
      </c>
      <c r="D5" s="5" t="s">
        <v>29</v>
      </c>
      <c r="E5" s="5" t="s">
        <v>30</v>
      </c>
      <c r="F5" s="5" t="s">
        <v>31</v>
      </c>
      <c r="G5" s="5" t="s">
        <v>32</v>
      </c>
      <c r="H5" s="5" t="s">
        <v>1</v>
      </c>
      <c r="I5" s="5" t="s">
        <v>2</v>
      </c>
      <c r="J5" s="5" t="s">
        <v>3</v>
      </c>
      <c r="K5" s="5" t="s">
        <v>4</v>
      </c>
      <c r="L5" s="5" t="s">
        <v>5</v>
      </c>
      <c r="M5" s="5" t="s">
        <v>6</v>
      </c>
      <c r="N5" s="5" t="s">
        <v>7</v>
      </c>
      <c r="O5" s="5" t="s">
        <v>8</v>
      </c>
      <c r="P5" s="5" t="s">
        <v>9</v>
      </c>
      <c r="Q5" s="5" t="s">
        <v>10</v>
      </c>
      <c r="R5" s="5" t="s">
        <v>11</v>
      </c>
      <c r="S5" s="5" t="s">
        <v>12</v>
      </c>
      <c r="T5" s="5" t="s">
        <v>13</v>
      </c>
      <c r="U5" s="5" t="s">
        <v>14</v>
      </c>
      <c r="V5" s="5" t="s">
        <v>15</v>
      </c>
      <c r="W5" s="5" t="s">
        <v>16</v>
      </c>
      <c r="X5" s="5" t="s">
        <v>17</v>
      </c>
      <c r="Y5" s="5" t="s">
        <v>18</v>
      </c>
      <c r="Z5" s="5" t="s">
        <v>19</v>
      </c>
      <c r="AA5" s="5" t="s">
        <v>20</v>
      </c>
      <c r="AB5" s="5" t="s">
        <v>21</v>
      </c>
      <c r="AC5" s="5" t="s">
        <v>22</v>
      </c>
      <c r="AD5" s="5" t="s">
        <v>23</v>
      </c>
    </row>
    <row r="6" spans="1:30" x14ac:dyDescent="0.25">
      <c r="A6" s="6" t="s">
        <v>868</v>
      </c>
      <c r="B6" s="6"/>
      <c r="C6" s="7" t="s">
        <v>895</v>
      </c>
      <c r="D6" s="7" t="s">
        <v>896</v>
      </c>
      <c r="E6" s="7" t="s">
        <v>897</v>
      </c>
      <c r="F6" s="7" t="s">
        <v>898</v>
      </c>
      <c r="G6" s="7" t="s">
        <v>899</v>
      </c>
      <c r="H6" s="7" t="s">
        <v>900</v>
      </c>
      <c r="I6" s="7" t="s">
        <v>901</v>
      </c>
      <c r="J6" s="7" t="s">
        <v>902</v>
      </c>
      <c r="K6" s="7" t="s">
        <v>903</v>
      </c>
      <c r="L6" s="7" t="s">
        <v>904</v>
      </c>
      <c r="M6" s="7" t="s">
        <v>905</v>
      </c>
      <c r="N6" s="7" t="s">
        <v>906</v>
      </c>
      <c r="O6" s="7" t="s">
        <v>907</v>
      </c>
      <c r="P6" s="7" t="s">
        <v>908</v>
      </c>
      <c r="Q6" s="7" t="s">
        <v>909</v>
      </c>
      <c r="R6" s="7" t="s">
        <v>910</v>
      </c>
      <c r="S6" s="7" t="s">
        <v>911</v>
      </c>
      <c r="T6" s="7" t="s">
        <v>912</v>
      </c>
      <c r="U6" s="7" t="s">
        <v>913</v>
      </c>
      <c r="V6" s="7" t="s">
        <v>914</v>
      </c>
      <c r="W6" s="7" t="s">
        <v>915</v>
      </c>
      <c r="X6" s="7" t="s">
        <v>916</v>
      </c>
      <c r="Y6" s="7" t="s">
        <v>917</v>
      </c>
      <c r="Z6" s="7" t="s">
        <v>918</v>
      </c>
      <c r="AA6" s="7" t="s">
        <v>919</v>
      </c>
      <c r="AB6" s="7" t="s">
        <v>920</v>
      </c>
      <c r="AC6" s="7" t="s">
        <v>921</v>
      </c>
      <c r="AD6" s="7" t="s">
        <v>926</v>
      </c>
    </row>
    <row r="7" spans="1:30" x14ac:dyDescent="0.25">
      <c r="A7" s="8" t="s">
        <v>873</v>
      </c>
      <c r="B7" s="8" t="s">
        <v>874</v>
      </c>
      <c r="C7" s="9">
        <v>3440000</v>
      </c>
      <c r="D7" s="9">
        <v>3677000</v>
      </c>
      <c r="E7" s="9">
        <v>3716000</v>
      </c>
      <c r="F7" s="9">
        <v>3652000</v>
      </c>
      <c r="G7" s="9">
        <v>3511000</v>
      </c>
      <c r="H7" s="9">
        <v>3739000</v>
      </c>
      <c r="I7" s="9">
        <v>3822000</v>
      </c>
      <c r="J7" s="9">
        <v>3842000</v>
      </c>
      <c r="K7" s="9">
        <v>3696000</v>
      </c>
      <c r="L7" s="9">
        <v>3946000</v>
      </c>
      <c r="M7" s="9">
        <v>3967000</v>
      </c>
      <c r="N7" s="9">
        <v>3846000</v>
      </c>
      <c r="O7" s="9">
        <v>3729000</v>
      </c>
      <c r="P7" s="9">
        <v>3561000</v>
      </c>
      <c r="Q7" s="9">
        <v>3861000</v>
      </c>
      <c r="R7" s="9">
        <v>4067000</v>
      </c>
      <c r="S7" s="9">
        <v>4112000</v>
      </c>
      <c r="T7" s="9">
        <v>4476000</v>
      </c>
      <c r="U7" s="9">
        <v>4665000</v>
      </c>
      <c r="V7" s="9">
        <v>4678000</v>
      </c>
      <c r="W7" s="9">
        <v>4661000</v>
      </c>
      <c r="X7" s="9">
        <v>5027000</v>
      </c>
      <c r="Y7" s="9">
        <v>5075000</v>
      </c>
      <c r="Z7" s="9">
        <v>4935000</v>
      </c>
      <c r="AA7" s="9">
        <v>4892000</v>
      </c>
      <c r="AB7" s="9">
        <v>5119000</v>
      </c>
      <c r="AC7" s="9">
        <v>5198000</v>
      </c>
      <c r="AD7" s="9">
        <v>5217000</v>
      </c>
    </row>
    <row r="8" spans="1:30" x14ac:dyDescent="0.25">
      <c r="A8" s="8" t="s">
        <v>875</v>
      </c>
      <c r="B8" s="8" t="s">
        <v>876</v>
      </c>
      <c r="C8" s="9">
        <v>2166000</v>
      </c>
      <c r="D8" s="9">
        <v>2290000</v>
      </c>
      <c r="E8" s="9">
        <v>2302000</v>
      </c>
      <c r="F8" s="9">
        <v>2263000</v>
      </c>
      <c r="G8" s="9">
        <v>2184000</v>
      </c>
      <c r="H8" s="9">
        <v>2313000</v>
      </c>
      <c r="I8" s="9">
        <v>2373000</v>
      </c>
      <c r="J8" s="9">
        <v>2379000</v>
      </c>
      <c r="K8" s="9">
        <v>2298000</v>
      </c>
      <c r="L8" s="9">
        <v>2443000</v>
      </c>
      <c r="M8" s="9">
        <v>2441000</v>
      </c>
      <c r="N8" s="9">
        <v>2314000</v>
      </c>
      <c r="O8" s="9">
        <v>2329000</v>
      </c>
      <c r="P8" s="9">
        <v>2180000</v>
      </c>
      <c r="Q8" s="9">
        <v>2332000</v>
      </c>
      <c r="R8" s="9">
        <v>2500000</v>
      </c>
      <c r="S8" s="9">
        <v>2514000</v>
      </c>
      <c r="T8" s="9">
        <v>2736000</v>
      </c>
      <c r="U8" s="9">
        <v>2906000</v>
      </c>
      <c r="V8" s="9">
        <v>2955000</v>
      </c>
      <c r="W8" s="9">
        <v>2903000</v>
      </c>
      <c r="X8" s="9">
        <v>3142000</v>
      </c>
      <c r="Y8" s="9">
        <v>3156000</v>
      </c>
      <c r="Z8" s="9">
        <v>3093000</v>
      </c>
      <c r="AA8" s="9">
        <v>3086000</v>
      </c>
      <c r="AB8" s="9">
        <v>3186000</v>
      </c>
      <c r="AC8" s="9">
        <v>3188000</v>
      </c>
      <c r="AD8" s="9">
        <v>3146000</v>
      </c>
    </row>
    <row r="9" spans="1:30" x14ac:dyDescent="0.25">
      <c r="A9" s="8" t="s">
        <v>232</v>
      </c>
      <c r="B9" s="8" t="s">
        <v>38</v>
      </c>
      <c r="C9" s="9">
        <v>1274000</v>
      </c>
      <c r="D9" s="9">
        <v>1387000</v>
      </c>
      <c r="E9" s="9">
        <v>1414000</v>
      </c>
      <c r="F9" s="9">
        <v>1389000</v>
      </c>
      <c r="G9" s="9">
        <v>1327000</v>
      </c>
      <c r="H9" s="9">
        <v>1426000</v>
      </c>
      <c r="I9" s="9">
        <v>1449000</v>
      </c>
      <c r="J9" s="9">
        <v>1463000</v>
      </c>
      <c r="K9" s="9">
        <v>1398000</v>
      </c>
      <c r="L9" s="9">
        <v>1503000</v>
      </c>
      <c r="M9" s="9">
        <v>1526000</v>
      </c>
      <c r="N9" s="9">
        <v>1532000</v>
      </c>
      <c r="O9" s="9">
        <v>1400000</v>
      </c>
      <c r="P9" s="9">
        <v>1381000</v>
      </c>
      <c r="Q9" s="9">
        <v>1529000</v>
      </c>
      <c r="R9" s="9">
        <v>1567000</v>
      </c>
      <c r="S9" s="9">
        <v>1598000</v>
      </c>
      <c r="T9" s="9">
        <v>1740000</v>
      </c>
      <c r="U9" s="9">
        <v>1759000</v>
      </c>
      <c r="V9" s="9">
        <v>1723000</v>
      </c>
      <c r="W9" s="9">
        <v>1758000</v>
      </c>
      <c r="X9" s="9">
        <v>1885000</v>
      </c>
      <c r="Y9" s="9">
        <v>1919000</v>
      </c>
      <c r="Z9" s="9">
        <v>1842000</v>
      </c>
      <c r="AA9" s="9">
        <v>1806000</v>
      </c>
      <c r="AB9" s="9">
        <v>1933000</v>
      </c>
      <c r="AC9" s="9">
        <v>2010000</v>
      </c>
      <c r="AD9" s="9">
        <v>2071000</v>
      </c>
    </row>
    <row r="10" spans="1:30" x14ac:dyDescent="0.25">
      <c r="A10" s="8" t="s">
        <v>927</v>
      </c>
      <c r="B10" s="8" t="s">
        <v>928</v>
      </c>
      <c r="C10" s="9">
        <v>390000</v>
      </c>
      <c r="D10" s="9">
        <v>353000</v>
      </c>
      <c r="E10" s="9">
        <v>356000</v>
      </c>
      <c r="F10" s="9">
        <v>369000</v>
      </c>
      <c r="G10" s="9">
        <v>373000</v>
      </c>
      <c r="H10" s="9">
        <v>365000</v>
      </c>
      <c r="I10" s="9">
        <v>345000</v>
      </c>
      <c r="J10" s="9">
        <v>370000</v>
      </c>
      <c r="K10" s="9">
        <v>409000</v>
      </c>
      <c r="L10" s="9">
        <v>391000</v>
      </c>
      <c r="M10" s="9">
        <v>386000</v>
      </c>
      <c r="N10" s="9">
        <v>445000</v>
      </c>
      <c r="O10" s="9">
        <v>425000</v>
      </c>
      <c r="P10" s="9">
        <v>377000</v>
      </c>
      <c r="Q10" s="9">
        <v>416000</v>
      </c>
      <c r="R10" s="9">
        <v>510000</v>
      </c>
      <c r="S10" s="9">
        <v>458000</v>
      </c>
      <c r="T10" s="9">
        <v>445000</v>
      </c>
      <c r="U10" s="9">
        <v>469000</v>
      </c>
      <c r="V10" s="9">
        <v>492000</v>
      </c>
      <c r="W10" s="9">
        <v>491000</v>
      </c>
      <c r="X10" s="9">
        <v>487000</v>
      </c>
      <c r="Y10" s="9">
        <v>473000</v>
      </c>
      <c r="Z10" s="9">
        <v>487000</v>
      </c>
      <c r="AA10" s="9">
        <v>476000</v>
      </c>
      <c r="AB10" s="9">
        <v>467000</v>
      </c>
      <c r="AC10" s="9">
        <v>470000</v>
      </c>
      <c r="AD10" s="9">
        <v>513000</v>
      </c>
    </row>
    <row r="11" spans="1:30" x14ac:dyDescent="0.25">
      <c r="A11" s="8" t="s">
        <v>233</v>
      </c>
      <c r="B11" s="8" t="s">
        <v>44</v>
      </c>
      <c r="C11" s="9">
        <v>558000</v>
      </c>
      <c r="D11" s="9">
        <v>673000</v>
      </c>
      <c r="E11" s="9">
        <v>701000</v>
      </c>
      <c r="F11" s="9">
        <v>704000</v>
      </c>
      <c r="G11" s="9">
        <v>608000</v>
      </c>
      <c r="H11" s="9">
        <v>715000</v>
      </c>
      <c r="I11" s="9">
        <v>699000</v>
      </c>
      <c r="J11" s="9">
        <v>767000</v>
      </c>
      <c r="K11" s="9">
        <v>621000</v>
      </c>
      <c r="L11" s="9">
        <v>696000</v>
      </c>
      <c r="M11" s="9">
        <v>734000</v>
      </c>
      <c r="N11" s="9">
        <v>655000</v>
      </c>
      <c r="O11" s="9">
        <v>573000</v>
      </c>
      <c r="P11" s="9">
        <v>527000</v>
      </c>
      <c r="Q11" s="9">
        <v>680000</v>
      </c>
      <c r="R11" s="9">
        <v>654000</v>
      </c>
      <c r="S11" s="9">
        <v>650000</v>
      </c>
      <c r="T11" s="9">
        <v>791000</v>
      </c>
      <c r="U11" s="9">
        <v>806000</v>
      </c>
      <c r="V11" s="9">
        <v>718000</v>
      </c>
      <c r="W11" s="9">
        <v>768000</v>
      </c>
      <c r="X11" s="9">
        <v>890000</v>
      </c>
      <c r="Y11" s="9">
        <v>942000</v>
      </c>
      <c r="Z11" s="9">
        <v>765000</v>
      </c>
      <c r="AA11" s="9">
        <v>825000</v>
      </c>
      <c r="AB11" s="9">
        <v>944000</v>
      </c>
      <c r="AC11" s="9">
        <v>1021000</v>
      </c>
      <c r="AD11" s="9">
        <v>785000</v>
      </c>
    </row>
    <row r="12" spans="1:30" x14ac:dyDescent="0.25">
      <c r="A12" s="8" t="s">
        <v>48</v>
      </c>
      <c r="B12" s="8" t="s">
        <v>922</v>
      </c>
      <c r="C12" s="9" t="s">
        <v>53</v>
      </c>
      <c r="D12" s="9" t="s">
        <v>53</v>
      </c>
      <c r="E12" s="9" t="s">
        <v>53</v>
      </c>
      <c r="F12" s="9" t="s">
        <v>53</v>
      </c>
      <c r="G12" s="9" t="s">
        <v>53</v>
      </c>
      <c r="H12" s="9" t="s">
        <v>53</v>
      </c>
      <c r="I12" s="9" t="s">
        <v>53</v>
      </c>
      <c r="J12" s="9" t="s">
        <v>53</v>
      </c>
      <c r="K12" s="9" t="s">
        <v>53</v>
      </c>
      <c r="L12" s="9" t="s">
        <v>53</v>
      </c>
      <c r="M12" s="9" t="s">
        <v>53</v>
      </c>
      <c r="N12" s="9">
        <v>110000</v>
      </c>
      <c r="O12" s="9" t="s">
        <v>53</v>
      </c>
      <c r="P12" s="9" t="s">
        <v>53</v>
      </c>
      <c r="Q12" s="9" t="s">
        <v>53</v>
      </c>
      <c r="R12" s="9">
        <v>97000</v>
      </c>
      <c r="S12" s="9" t="s">
        <v>53</v>
      </c>
      <c r="T12" s="9" t="s">
        <v>53</v>
      </c>
      <c r="U12" s="9" t="s">
        <v>53</v>
      </c>
      <c r="V12" s="9">
        <v>83000</v>
      </c>
      <c r="W12" s="9" t="s">
        <v>53</v>
      </c>
      <c r="X12" s="9" t="s">
        <v>53</v>
      </c>
      <c r="Y12" s="9" t="s">
        <v>53</v>
      </c>
      <c r="Z12" s="9">
        <v>109000</v>
      </c>
      <c r="AA12" s="9">
        <v>120000</v>
      </c>
      <c r="AB12" s="9" t="s">
        <v>53</v>
      </c>
      <c r="AC12" s="9" t="s">
        <v>53</v>
      </c>
      <c r="AD12" s="9">
        <v>128000</v>
      </c>
    </row>
    <row r="13" spans="1:30" x14ac:dyDescent="0.25">
      <c r="A13" s="8" t="s">
        <v>51</v>
      </c>
      <c r="B13" s="8" t="s">
        <v>52</v>
      </c>
      <c r="C13" s="9">
        <v>434000</v>
      </c>
      <c r="D13" s="9">
        <v>570000</v>
      </c>
      <c r="E13" s="9">
        <v>603000</v>
      </c>
      <c r="F13" s="9">
        <v>584000</v>
      </c>
      <c r="G13" s="9">
        <v>511000</v>
      </c>
      <c r="H13" s="9">
        <v>609000</v>
      </c>
      <c r="I13" s="9">
        <v>597000</v>
      </c>
      <c r="J13" s="9">
        <v>659000</v>
      </c>
      <c r="K13" s="9">
        <v>462000</v>
      </c>
      <c r="L13" s="9">
        <v>497000</v>
      </c>
      <c r="M13" s="9">
        <v>615000</v>
      </c>
      <c r="N13" s="9">
        <v>531000</v>
      </c>
      <c r="O13" s="9">
        <v>435000</v>
      </c>
      <c r="P13" s="9">
        <v>395000</v>
      </c>
      <c r="Q13" s="9">
        <v>516000</v>
      </c>
      <c r="R13" s="9">
        <v>547000</v>
      </c>
      <c r="S13" s="9">
        <v>545000</v>
      </c>
      <c r="T13" s="9">
        <v>456000</v>
      </c>
      <c r="U13" s="9">
        <v>706000</v>
      </c>
      <c r="V13" s="9">
        <v>642000</v>
      </c>
      <c r="W13" s="9">
        <v>671000</v>
      </c>
      <c r="X13" s="9">
        <v>776000</v>
      </c>
      <c r="Y13" s="9">
        <v>828000</v>
      </c>
      <c r="Z13" s="9">
        <v>643000</v>
      </c>
      <c r="AA13" s="9">
        <v>696000</v>
      </c>
      <c r="AB13" s="9">
        <v>809000</v>
      </c>
      <c r="AC13" s="9">
        <v>872000</v>
      </c>
      <c r="AD13" s="9">
        <v>644000</v>
      </c>
    </row>
    <row r="14" spans="1:30" x14ac:dyDescent="0.25">
      <c r="A14" s="8" t="s">
        <v>54</v>
      </c>
      <c r="B14" s="8" t="s">
        <v>55</v>
      </c>
      <c r="C14" s="9">
        <v>137000</v>
      </c>
      <c r="D14" s="9">
        <v>209000</v>
      </c>
      <c r="E14" s="9">
        <v>215000</v>
      </c>
      <c r="F14" s="9">
        <v>-319000</v>
      </c>
      <c r="G14" s="9">
        <v>116000</v>
      </c>
      <c r="H14" s="9">
        <v>110000</v>
      </c>
      <c r="I14" s="9">
        <v>99000</v>
      </c>
      <c r="J14" s="9">
        <v>128000</v>
      </c>
      <c r="K14" s="9">
        <v>115000</v>
      </c>
      <c r="L14" s="9">
        <v>115000</v>
      </c>
      <c r="M14" s="9">
        <v>120000</v>
      </c>
      <c r="N14" s="9">
        <v>84000</v>
      </c>
      <c r="O14" s="9">
        <v>74000</v>
      </c>
      <c r="P14" s="9">
        <v>88000</v>
      </c>
      <c r="Q14" s="9">
        <v>126000</v>
      </c>
      <c r="R14" s="9">
        <v>109000</v>
      </c>
      <c r="S14" s="9">
        <v>124000</v>
      </c>
      <c r="T14" s="9">
        <v>105000</v>
      </c>
      <c r="U14" s="9">
        <v>167000</v>
      </c>
      <c r="V14" s="9">
        <v>136000</v>
      </c>
      <c r="W14" s="9">
        <v>157000</v>
      </c>
      <c r="X14" s="9">
        <v>189000</v>
      </c>
      <c r="Y14" s="9">
        <v>189000</v>
      </c>
      <c r="Z14" s="9">
        <v>143000</v>
      </c>
      <c r="AA14" s="9">
        <v>164000</v>
      </c>
      <c r="AB14" s="9">
        <v>196000</v>
      </c>
      <c r="AC14" s="9">
        <v>210000</v>
      </c>
      <c r="AD14" s="9">
        <v>175000</v>
      </c>
    </row>
    <row r="15" spans="1:30" x14ac:dyDescent="0.25">
      <c r="A15" s="8" t="s">
        <v>57</v>
      </c>
      <c r="B15" s="8" t="s">
        <v>58</v>
      </c>
      <c r="C15" s="9">
        <v>298000</v>
      </c>
      <c r="D15" s="9">
        <v>362000</v>
      </c>
      <c r="E15" s="9">
        <v>386000</v>
      </c>
      <c r="F15" s="9">
        <v>903000</v>
      </c>
      <c r="G15" s="9">
        <v>396000</v>
      </c>
      <c r="H15" s="9">
        <v>499000</v>
      </c>
      <c r="I15" s="9">
        <v>499000</v>
      </c>
      <c r="J15" s="9">
        <v>531000</v>
      </c>
      <c r="K15" s="9">
        <v>347000</v>
      </c>
      <c r="L15" s="9">
        <v>381000</v>
      </c>
      <c r="M15" s="9">
        <v>495000</v>
      </c>
      <c r="N15" s="9">
        <v>447000</v>
      </c>
      <c r="O15" s="9">
        <v>361000</v>
      </c>
      <c r="P15" s="9">
        <v>307000</v>
      </c>
      <c r="Q15" s="9">
        <v>390000</v>
      </c>
      <c r="R15" s="9">
        <v>438000</v>
      </c>
      <c r="S15" s="9">
        <v>421000</v>
      </c>
      <c r="T15" s="9">
        <v>351000</v>
      </c>
      <c r="U15" s="9">
        <v>538000</v>
      </c>
      <c r="V15" s="9">
        <v>506000</v>
      </c>
      <c r="W15" s="9">
        <v>513000</v>
      </c>
      <c r="X15" s="9">
        <v>587000</v>
      </c>
      <c r="Y15" s="9">
        <v>639000</v>
      </c>
      <c r="Z15" s="9">
        <v>499000</v>
      </c>
      <c r="AA15" s="9">
        <v>533000</v>
      </c>
      <c r="AB15" s="9">
        <v>615000</v>
      </c>
      <c r="AC15" s="9">
        <v>663000</v>
      </c>
      <c r="AD15" s="9">
        <v>493000</v>
      </c>
    </row>
    <row r="16" spans="1:30" x14ac:dyDescent="0.25">
      <c r="A16" s="8" t="s">
        <v>59</v>
      </c>
      <c r="B16" s="8" t="s">
        <v>60</v>
      </c>
      <c r="C16" s="9">
        <v>30000</v>
      </c>
      <c r="D16" s="9">
        <v>32000</v>
      </c>
      <c r="E16" s="9">
        <v>35000</v>
      </c>
      <c r="F16" s="9">
        <v>22000</v>
      </c>
      <c r="G16" s="9">
        <v>52000</v>
      </c>
      <c r="H16" s="9">
        <v>47000</v>
      </c>
      <c r="I16" s="9">
        <v>83000</v>
      </c>
      <c r="J16" s="9">
        <v>61000</v>
      </c>
      <c r="K16" s="9">
        <v>57000</v>
      </c>
      <c r="L16" s="9">
        <v>2250000</v>
      </c>
      <c r="M16" s="9">
        <v>2915000</v>
      </c>
      <c r="N16" s="9">
        <v>3561000</v>
      </c>
      <c r="O16" s="9">
        <v>3125000</v>
      </c>
      <c r="P16" s="9">
        <v>2663000</v>
      </c>
      <c r="Q16" s="9">
        <v>703000</v>
      </c>
      <c r="R16" s="9">
        <v>553000</v>
      </c>
      <c r="S16" s="9">
        <v>476000</v>
      </c>
      <c r="T16" s="9">
        <v>148000</v>
      </c>
      <c r="U16" s="9">
        <v>116000</v>
      </c>
      <c r="V16" s="9">
        <v>118000</v>
      </c>
      <c r="W16" s="9">
        <v>155000</v>
      </c>
      <c r="X16" s="9">
        <v>894000</v>
      </c>
      <c r="Y16" s="9">
        <v>137000</v>
      </c>
      <c r="Z16" s="9">
        <v>351000</v>
      </c>
      <c r="AA16" s="9">
        <v>257000</v>
      </c>
      <c r="AB16" s="9">
        <v>144000</v>
      </c>
      <c r="AC16" s="9">
        <v>150000</v>
      </c>
      <c r="AD16" s="9">
        <v>458000</v>
      </c>
    </row>
    <row r="17" spans="1:30" x14ac:dyDescent="0.25">
      <c r="A17" s="8" t="s">
        <v>61</v>
      </c>
      <c r="B17" s="8" t="s">
        <v>62</v>
      </c>
      <c r="C17" s="9">
        <v>1634000</v>
      </c>
      <c r="D17" s="9">
        <v>1772000</v>
      </c>
      <c r="E17" s="9">
        <v>1790000</v>
      </c>
      <c r="F17" s="9">
        <v>1805000</v>
      </c>
      <c r="G17" s="9">
        <v>1700000</v>
      </c>
      <c r="H17" s="9">
        <v>1838000</v>
      </c>
      <c r="I17" s="9">
        <v>1943000</v>
      </c>
      <c r="J17" s="9">
        <v>1931000</v>
      </c>
      <c r="K17" s="9">
        <v>1830000</v>
      </c>
      <c r="L17" s="9">
        <v>2017000</v>
      </c>
      <c r="M17" s="9">
        <v>2010000</v>
      </c>
      <c r="N17" s="9">
        <v>1949000</v>
      </c>
      <c r="O17" s="9">
        <v>1846000</v>
      </c>
      <c r="P17" s="9">
        <v>1888000</v>
      </c>
      <c r="Q17" s="9">
        <v>1927000</v>
      </c>
      <c r="R17" s="9">
        <v>2097000</v>
      </c>
      <c r="S17" s="9">
        <v>2025000</v>
      </c>
      <c r="T17" s="9">
        <v>2195000</v>
      </c>
      <c r="U17" s="9">
        <v>2323000</v>
      </c>
      <c r="V17" s="9">
        <v>2278000</v>
      </c>
      <c r="W17" s="9">
        <v>2334000</v>
      </c>
      <c r="X17" s="9">
        <v>2494000</v>
      </c>
      <c r="Y17" s="9">
        <v>2452000</v>
      </c>
      <c r="Z17" s="9">
        <v>2461000</v>
      </c>
      <c r="AA17" s="9">
        <v>2418000</v>
      </c>
      <c r="AB17" s="9">
        <v>2576000</v>
      </c>
      <c r="AC17" s="9">
        <v>2646000</v>
      </c>
      <c r="AD17" s="9">
        <v>2633000</v>
      </c>
    </row>
    <row r="18" spans="1:30" x14ac:dyDescent="0.25">
      <c r="A18" s="8" t="s">
        <v>63</v>
      </c>
      <c r="B18" s="8" t="s">
        <v>64</v>
      </c>
      <c r="C18" s="9">
        <v>95000</v>
      </c>
      <c r="D18" s="9">
        <v>96000</v>
      </c>
      <c r="E18" s="9">
        <v>99000</v>
      </c>
      <c r="F18" s="9">
        <v>96000</v>
      </c>
      <c r="G18" s="9">
        <v>98000</v>
      </c>
      <c r="H18" s="9">
        <v>100000</v>
      </c>
      <c r="I18" s="9">
        <v>103000</v>
      </c>
      <c r="J18" s="9">
        <v>102000</v>
      </c>
      <c r="K18" s="9">
        <v>105000</v>
      </c>
      <c r="L18" s="9">
        <v>104000</v>
      </c>
      <c r="M18" s="9">
        <v>109000</v>
      </c>
      <c r="N18" s="9">
        <v>106000</v>
      </c>
      <c r="O18" s="9">
        <v>116000</v>
      </c>
      <c r="P18" s="9">
        <v>118000</v>
      </c>
      <c r="Q18" s="9">
        <v>117000</v>
      </c>
      <c r="R18" s="9">
        <v>124000</v>
      </c>
      <c r="S18" s="9">
        <v>124000</v>
      </c>
      <c r="T18" s="9">
        <v>126000</v>
      </c>
      <c r="U18" s="9">
        <v>132000</v>
      </c>
      <c r="V18" s="9">
        <v>135000</v>
      </c>
      <c r="W18" s="9">
        <v>149000</v>
      </c>
      <c r="X18" s="9">
        <v>159000</v>
      </c>
      <c r="Y18" s="9">
        <v>159000</v>
      </c>
      <c r="Z18" s="9">
        <v>164000</v>
      </c>
      <c r="AA18" s="9">
        <v>170000</v>
      </c>
      <c r="AB18" s="9">
        <v>170000</v>
      </c>
      <c r="AC18" s="9">
        <v>175000</v>
      </c>
      <c r="AD18" s="9">
        <v>173000</v>
      </c>
    </row>
    <row r="19" spans="1:30" x14ac:dyDescent="0.25">
      <c r="A19" s="8" t="s">
        <v>65</v>
      </c>
      <c r="B19" s="8" t="s">
        <v>66</v>
      </c>
      <c r="C19" s="9">
        <v>2223000</v>
      </c>
      <c r="D19" s="9">
        <v>2326000</v>
      </c>
      <c r="E19" s="9">
        <v>2300000</v>
      </c>
      <c r="F19" s="9">
        <v>2624000</v>
      </c>
      <c r="G19" s="9">
        <v>2491000</v>
      </c>
      <c r="H19" s="9">
        <v>2471000</v>
      </c>
      <c r="I19" s="9">
        <v>2675000</v>
      </c>
      <c r="J19" s="9">
        <v>2645000</v>
      </c>
      <c r="K19" s="9">
        <v>2488000</v>
      </c>
      <c r="L19" s="9">
        <v>4836000</v>
      </c>
      <c r="M19" s="9">
        <v>5560000</v>
      </c>
      <c r="N19" s="9">
        <v>6209000</v>
      </c>
      <c r="O19" s="9">
        <v>5635000</v>
      </c>
      <c r="P19" s="9">
        <v>5106000</v>
      </c>
      <c r="Q19" s="9">
        <v>3357000</v>
      </c>
      <c r="R19" s="9">
        <v>3540000</v>
      </c>
      <c r="S19" s="9">
        <v>3327000</v>
      </c>
      <c r="T19" s="9">
        <v>3226000</v>
      </c>
      <c r="U19" s="9">
        <v>3184000</v>
      </c>
      <c r="V19" s="9">
        <v>3069000</v>
      </c>
      <c r="W19" s="9">
        <v>3059000</v>
      </c>
      <c r="X19" s="9">
        <v>3987000</v>
      </c>
      <c r="Y19" s="9">
        <v>3264000</v>
      </c>
      <c r="Z19" s="9">
        <v>3551000</v>
      </c>
      <c r="AA19" s="9">
        <v>3371000</v>
      </c>
      <c r="AB19" s="9">
        <v>3480000</v>
      </c>
      <c r="AC19" s="9">
        <v>3562000</v>
      </c>
      <c r="AD19" s="9">
        <v>3804000</v>
      </c>
    </row>
    <row r="20" spans="1:30" x14ac:dyDescent="0.25">
      <c r="A20" s="8" t="s">
        <v>67</v>
      </c>
      <c r="B20" s="8" t="s">
        <v>68</v>
      </c>
      <c r="C20" s="9">
        <v>10929000</v>
      </c>
      <c r="D20" s="9">
        <v>11002000</v>
      </c>
      <c r="E20" s="9">
        <v>11136000</v>
      </c>
      <c r="F20" s="9">
        <v>11559000</v>
      </c>
      <c r="G20" s="9">
        <v>11637000</v>
      </c>
      <c r="H20" s="9">
        <v>11625000</v>
      </c>
      <c r="I20" s="9">
        <v>11815000</v>
      </c>
      <c r="J20" s="9">
        <v>11942000</v>
      </c>
      <c r="K20" s="9">
        <v>12390000</v>
      </c>
      <c r="L20" s="9">
        <v>12665000</v>
      </c>
      <c r="M20" s="9">
        <v>12805000</v>
      </c>
      <c r="N20" s="9">
        <v>12893000</v>
      </c>
      <c r="O20" s="9">
        <v>12900000</v>
      </c>
      <c r="P20" s="9">
        <v>12917000</v>
      </c>
      <c r="Q20" s="9">
        <v>12846000</v>
      </c>
      <c r="R20" s="9">
        <v>14148000</v>
      </c>
      <c r="S20" s="9">
        <v>14038000</v>
      </c>
      <c r="T20" s="9">
        <v>14110000</v>
      </c>
      <c r="U20" s="9">
        <v>14083000</v>
      </c>
      <c r="V20" s="9">
        <v>14419000</v>
      </c>
      <c r="W20" s="9">
        <v>14298000</v>
      </c>
      <c r="X20" s="9">
        <v>14382000</v>
      </c>
      <c r="Y20" s="9">
        <v>14742000</v>
      </c>
      <c r="Z20" s="9">
        <v>15719000</v>
      </c>
      <c r="AA20" s="9">
        <v>15705000</v>
      </c>
      <c r="AB20" s="9">
        <v>15917000</v>
      </c>
      <c r="AC20" s="9">
        <v>16229000</v>
      </c>
      <c r="AD20" s="9">
        <v>16968000</v>
      </c>
    </row>
    <row r="21" spans="1:30" x14ac:dyDescent="0.25">
      <c r="A21" s="8" t="s">
        <v>70</v>
      </c>
      <c r="B21" s="8" t="s">
        <v>71</v>
      </c>
      <c r="C21" s="9">
        <v>20650000</v>
      </c>
      <c r="D21" s="9">
        <v>20839000</v>
      </c>
      <c r="E21" s="9">
        <v>20949000</v>
      </c>
      <c r="F21" s="9">
        <v>21829000</v>
      </c>
      <c r="G21" s="9">
        <v>22106000</v>
      </c>
      <c r="H21" s="9">
        <v>22014000</v>
      </c>
      <c r="I21" s="9">
        <v>22591000</v>
      </c>
      <c r="J21" s="9">
        <v>22650000</v>
      </c>
      <c r="K21" s="9">
        <v>23373000</v>
      </c>
      <c r="L21" s="9">
        <v>25986000</v>
      </c>
      <c r="M21" s="9">
        <v>27109000</v>
      </c>
      <c r="N21" s="9">
        <v>27743000</v>
      </c>
      <c r="O21" s="9">
        <v>27178000</v>
      </c>
      <c r="P21" s="9">
        <v>26619000</v>
      </c>
      <c r="Q21" s="9">
        <v>24772000</v>
      </c>
      <c r="R21" s="9">
        <v>29345000</v>
      </c>
      <c r="S21" s="9">
        <v>29070000</v>
      </c>
      <c r="T21" s="9">
        <v>29037000</v>
      </c>
      <c r="U21" s="9">
        <v>28841000</v>
      </c>
      <c r="V21" s="9">
        <v>29097000</v>
      </c>
      <c r="W21" s="9">
        <v>29219000</v>
      </c>
      <c r="X21" s="9">
        <v>30128000</v>
      </c>
      <c r="Y21" s="9">
        <v>29841000</v>
      </c>
      <c r="Z21" s="9">
        <v>31367000</v>
      </c>
      <c r="AA21" s="9">
        <v>31290000</v>
      </c>
      <c r="AB21" s="9">
        <v>31614000</v>
      </c>
      <c r="AC21" s="9">
        <v>31935000</v>
      </c>
      <c r="AD21" s="9">
        <v>32823000</v>
      </c>
    </row>
    <row r="22" spans="1:30" x14ac:dyDescent="0.25">
      <c r="A22" s="8" t="s">
        <v>75</v>
      </c>
      <c r="B22" s="8" t="s">
        <v>76</v>
      </c>
      <c r="C22" s="9">
        <v>720000</v>
      </c>
      <c r="D22" s="9">
        <v>808000</v>
      </c>
      <c r="E22" s="9">
        <v>789000</v>
      </c>
      <c r="F22" s="9">
        <v>1040000</v>
      </c>
      <c r="G22" s="9">
        <v>791000</v>
      </c>
      <c r="H22" s="9">
        <v>829000</v>
      </c>
      <c r="I22" s="9">
        <v>940000</v>
      </c>
      <c r="J22" s="9">
        <v>1037000</v>
      </c>
      <c r="K22" s="9">
        <v>899000</v>
      </c>
      <c r="L22" s="9">
        <v>908000</v>
      </c>
      <c r="M22" s="9">
        <v>903000</v>
      </c>
      <c r="N22" s="9">
        <v>1065000</v>
      </c>
      <c r="O22" s="9">
        <v>1031000</v>
      </c>
      <c r="P22" s="9">
        <v>904000</v>
      </c>
      <c r="Q22" s="9">
        <v>884000</v>
      </c>
      <c r="R22" s="9">
        <v>1121000</v>
      </c>
      <c r="S22" s="9">
        <v>1212000</v>
      </c>
      <c r="T22" s="9">
        <v>1393000</v>
      </c>
      <c r="U22" s="9">
        <v>1466000</v>
      </c>
      <c r="V22" s="9">
        <v>1375000</v>
      </c>
      <c r="W22" s="9">
        <v>1384000</v>
      </c>
      <c r="X22" s="9">
        <v>1382000</v>
      </c>
      <c r="Y22" s="9">
        <v>1489000</v>
      </c>
      <c r="Z22" s="9">
        <v>1766000</v>
      </c>
      <c r="AA22" s="9">
        <v>1510000</v>
      </c>
      <c r="AB22" s="9">
        <v>1626000</v>
      </c>
      <c r="AC22" s="9">
        <v>1738000</v>
      </c>
      <c r="AD22" s="9">
        <v>1709000</v>
      </c>
    </row>
    <row r="23" spans="1:30" x14ac:dyDescent="0.25">
      <c r="A23" s="8" t="s">
        <v>78</v>
      </c>
      <c r="B23" s="8" t="s">
        <v>79</v>
      </c>
      <c r="C23" s="9" t="s">
        <v>53</v>
      </c>
      <c r="D23" s="9" t="s">
        <v>53</v>
      </c>
      <c r="E23" s="9" t="s">
        <v>53</v>
      </c>
      <c r="F23" s="9" t="s">
        <v>53</v>
      </c>
      <c r="G23" s="9" t="s">
        <v>53</v>
      </c>
      <c r="H23" s="9" t="s">
        <v>53</v>
      </c>
      <c r="I23" s="9" t="s">
        <v>53</v>
      </c>
      <c r="J23" s="9" t="s">
        <v>53</v>
      </c>
      <c r="K23" s="9" t="s">
        <v>53</v>
      </c>
      <c r="L23" s="9" t="s">
        <v>53</v>
      </c>
      <c r="M23" s="9" t="s">
        <v>53</v>
      </c>
      <c r="N23" s="9" t="s">
        <v>53</v>
      </c>
      <c r="O23" s="9" t="s">
        <v>53</v>
      </c>
      <c r="P23" s="9" t="s">
        <v>53</v>
      </c>
      <c r="Q23" s="9" t="s">
        <v>53</v>
      </c>
      <c r="R23" s="9" t="s">
        <v>53</v>
      </c>
      <c r="S23" s="9" t="s">
        <v>53</v>
      </c>
      <c r="T23" s="9" t="s">
        <v>53</v>
      </c>
      <c r="U23" s="9" t="s">
        <v>53</v>
      </c>
      <c r="V23" s="9" t="s">
        <v>53</v>
      </c>
      <c r="W23" s="9" t="s">
        <v>53</v>
      </c>
      <c r="X23" s="9" t="s">
        <v>53</v>
      </c>
      <c r="Y23" s="9" t="s">
        <v>53</v>
      </c>
      <c r="Z23" s="9" t="s">
        <v>53</v>
      </c>
      <c r="AA23" s="9" t="s">
        <v>53</v>
      </c>
      <c r="AB23" s="9" t="s">
        <v>53</v>
      </c>
      <c r="AC23" s="9" t="s">
        <v>53</v>
      </c>
      <c r="AD23" s="9" t="s">
        <v>53</v>
      </c>
    </row>
    <row r="24" spans="1:30" x14ac:dyDescent="0.25">
      <c r="A24" s="8" t="s">
        <v>81</v>
      </c>
      <c r="B24" s="8" t="s">
        <v>82</v>
      </c>
      <c r="C24" s="9">
        <v>2558000</v>
      </c>
      <c r="D24" s="9">
        <v>2770000</v>
      </c>
      <c r="E24" s="9">
        <v>3259000</v>
      </c>
      <c r="F24" s="9">
        <v>3262000</v>
      </c>
      <c r="G24" s="9">
        <v>3373000</v>
      </c>
      <c r="H24" s="9">
        <v>3305000</v>
      </c>
      <c r="I24" s="9">
        <v>3070000</v>
      </c>
      <c r="J24" s="9">
        <v>3108000</v>
      </c>
      <c r="K24" s="9">
        <v>3612000</v>
      </c>
      <c r="L24" s="9">
        <v>2846000</v>
      </c>
      <c r="M24" s="9">
        <v>2989000</v>
      </c>
      <c r="N24" s="9">
        <v>3144000</v>
      </c>
      <c r="O24" s="9">
        <v>3070000</v>
      </c>
      <c r="P24" s="9">
        <v>5772000</v>
      </c>
      <c r="Q24" s="9">
        <v>2806000</v>
      </c>
      <c r="R24" s="9">
        <v>3553000</v>
      </c>
      <c r="S24" s="9">
        <v>3285000</v>
      </c>
      <c r="T24" s="9">
        <v>3683000</v>
      </c>
      <c r="U24" s="9">
        <v>4102000</v>
      </c>
      <c r="V24" s="9">
        <v>4082000</v>
      </c>
      <c r="W24" s="9">
        <v>3806000</v>
      </c>
      <c r="X24" s="9">
        <v>3722000</v>
      </c>
      <c r="Y24" s="9">
        <v>3834000</v>
      </c>
      <c r="Z24" s="9">
        <v>4394000</v>
      </c>
      <c r="AA24" s="9">
        <v>3856000</v>
      </c>
      <c r="AB24" s="9">
        <v>4251000</v>
      </c>
      <c r="AC24" s="9">
        <v>4218000</v>
      </c>
      <c r="AD24" s="9">
        <v>4226000</v>
      </c>
    </row>
    <row r="25" spans="1:30" x14ac:dyDescent="0.25">
      <c r="A25" s="8" t="s">
        <v>84</v>
      </c>
      <c r="B25" s="8" t="s">
        <v>85</v>
      </c>
      <c r="C25" s="9">
        <v>5538000</v>
      </c>
      <c r="D25" s="9">
        <v>5507000</v>
      </c>
      <c r="E25" s="9">
        <v>5300000</v>
      </c>
      <c r="F25" s="9">
        <v>6042000</v>
      </c>
      <c r="G25" s="9">
        <v>6065000</v>
      </c>
      <c r="H25" s="9">
        <v>6056000</v>
      </c>
      <c r="I25" s="9">
        <v>6241000</v>
      </c>
      <c r="J25" s="9">
        <v>6276000</v>
      </c>
      <c r="K25" s="9">
        <v>6417000</v>
      </c>
      <c r="L25" s="9">
        <v>6467000</v>
      </c>
      <c r="M25" s="9">
        <v>6787000</v>
      </c>
      <c r="N25" s="9">
        <v>7070000</v>
      </c>
      <c r="O25" s="9">
        <v>6745000</v>
      </c>
      <c r="P25" s="9">
        <v>6893000</v>
      </c>
      <c r="Q25" s="9">
        <v>7157000</v>
      </c>
      <c r="R25" s="9">
        <v>7454000</v>
      </c>
      <c r="S25" s="9">
        <v>7429000</v>
      </c>
      <c r="T25" s="9">
        <v>7354000</v>
      </c>
      <c r="U25" s="9">
        <v>7174000</v>
      </c>
      <c r="V25" s="9">
        <v>7126000</v>
      </c>
      <c r="W25" s="9">
        <v>7146000</v>
      </c>
      <c r="X25" s="9">
        <v>7192000</v>
      </c>
      <c r="Y25" s="9">
        <v>7012000</v>
      </c>
      <c r="Z25" s="9">
        <v>6864000</v>
      </c>
      <c r="AA25" s="9">
        <v>6808000</v>
      </c>
      <c r="AB25" s="9">
        <v>6928000</v>
      </c>
      <c r="AC25" s="9">
        <v>6966000</v>
      </c>
      <c r="AD25" s="9">
        <v>6896000</v>
      </c>
    </row>
    <row r="26" spans="1:30" x14ac:dyDescent="0.25">
      <c r="A26" s="8" t="s">
        <v>87</v>
      </c>
      <c r="B26" s="8" t="s">
        <v>88</v>
      </c>
      <c r="C26" s="9">
        <v>20650000</v>
      </c>
      <c r="D26" s="9">
        <v>20839000</v>
      </c>
      <c r="E26" s="9">
        <v>20949000</v>
      </c>
      <c r="F26" s="9">
        <v>21829000</v>
      </c>
      <c r="G26" s="9">
        <v>22106000</v>
      </c>
      <c r="H26" s="9">
        <v>22014000</v>
      </c>
      <c r="I26" s="9">
        <v>22591000</v>
      </c>
      <c r="J26" s="9">
        <v>22650000</v>
      </c>
      <c r="K26" s="9">
        <v>23373000</v>
      </c>
      <c r="L26" s="9">
        <v>25986000</v>
      </c>
      <c r="M26" s="9">
        <v>27109000</v>
      </c>
      <c r="N26" s="9">
        <v>27743000</v>
      </c>
      <c r="O26" s="9">
        <v>27178000</v>
      </c>
      <c r="P26" s="9">
        <v>26619000</v>
      </c>
      <c r="Q26" s="9">
        <v>24772000</v>
      </c>
      <c r="R26" s="9">
        <v>29345000</v>
      </c>
      <c r="S26" s="9">
        <v>29070000</v>
      </c>
      <c r="T26" s="9">
        <v>29037000</v>
      </c>
      <c r="U26" s="9">
        <v>28841000</v>
      </c>
      <c r="V26" s="9">
        <v>29097000</v>
      </c>
      <c r="W26" s="9">
        <v>29219000</v>
      </c>
      <c r="X26" s="9">
        <v>30128000</v>
      </c>
      <c r="Y26" s="9">
        <v>29841000</v>
      </c>
      <c r="Z26" s="9">
        <v>31367000</v>
      </c>
      <c r="AA26" s="9">
        <v>31290000</v>
      </c>
      <c r="AB26" s="9">
        <v>31614000</v>
      </c>
      <c r="AC26" s="9">
        <v>31935000</v>
      </c>
      <c r="AD26" s="9">
        <v>32823000</v>
      </c>
    </row>
    <row r="27" spans="1:30" x14ac:dyDescent="0.25">
      <c r="A27" s="8" t="s">
        <v>90</v>
      </c>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x14ac:dyDescent="0.25">
      <c r="A28" s="8" t="s">
        <v>91</v>
      </c>
      <c r="B28" s="8" t="s">
        <v>877</v>
      </c>
      <c r="C28" s="10">
        <v>7.1499999999999994E-2</v>
      </c>
      <c r="D28" s="10">
        <v>6.5600000000000006E-2</v>
      </c>
      <c r="E28" s="10">
        <v>-0.27989999999999998</v>
      </c>
      <c r="F28" s="10">
        <v>-0.31180000000000002</v>
      </c>
      <c r="G28" s="10">
        <v>0.60460000000000003</v>
      </c>
      <c r="H28" s="10">
        <v>1.0812999999999999</v>
      </c>
      <c r="I28" s="10">
        <v>1.6687000000000001</v>
      </c>
      <c r="J28" s="10">
        <v>0.52549999999999997</v>
      </c>
      <c r="K28" s="10">
        <v>0.68100000000000005</v>
      </c>
      <c r="L28" s="10">
        <v>0.71809999999999996</v>
      </c>
      <c r="M28" s="10">
        <v>0.70789999999999997</v>
      </c>
      <c r="N28" s="10">
        <v>0.53820000000000001</v>
      </c>
      <c r="O28" s="10">
        <v>0.80520000000000003</v>
      </c>
      <c r="P28" s="10">
        <v>0.73170000000000002</v>
      </c>
      <c r="Q28" s="10">
        <v>0.86860000000000004</v>
      </c>
      <c r="R28" s="10">
        <v>0.8347</v>
      </c>
      <c r="S28" s="10">
        <v>0.79430000000000001</v>
      </c>
      <c r="T28" s="10">
        <v>0.80689999999999995</v>
      </c>
      <c r="U28" s="10">
        <v>0.76419999999999999</v>
      </c>
      <c r="V28" s="10">
        <v>0.78300000000000003</v>
      </c>
      <c r="W28" s="10">
        <v>0.82269999999999999</v>
      </c>
      <c r="X28" s="10">
        <v>0.52010000000000001</v>
      </c>
      <c r="Y28" s="10">
        <v>0.46200000000000002</v>
      </c>
      <c r="Z28" s="10">
        <v>0.40160000000000001</v>
      </c>
      <c r="AA28" s="10">
        <v>0.44390000000000002</v>
      </c>
      <c r="AB28" s="10">
        <v>0.4143</v>
      </c>
      <c r="AC28" s="10">
        <v>0.47010000000000002</v>
      </c>
      <c r="AD28" s="10">
        <v>0.62990000000000002</v>
      </c>
    </row>
    <row r="29" spans="1:30" x14ac:dyDescent="0.25">
      <c r="A29" s="8" t="s">
        <v>92</v>
      </c>
      <c r="B29" s="8" t="s">
        <v>878</v>
      </c>
      <c r="C29" s="9">
        <v>32215.9594</v>
      </c>
      <c r="D29" s="9">
        <v>32416.354500000001</v>
      </c>
      <c r="E29" s="9">
        <v>34441.602800000001</v>
      </c>
      <c r="F29" s="9">
        <v>37472.854500000001</v>
      </c>
      <c r="G29" s="9">
        <v>36371.677100000001</v>
      </c>
      <c r="H29" s="9">
        <v>35169.665000000001</v>
      </c>
      <c r="I29" s="9">
        <v>38738.864500000003</v>
      </c>
      <c r="J29" s="9">
        <v>37940.621899999998</v>
      </c>
      <c r="K29" s="9">
        <v>44128.677799999998</v>
      </c>
      <c r="L29" s="9">
        <v>48995.530400000003</v>
      </c>
      <c r="M29" s="9">
        <v>48786.700799999999</v>
      </c>
      <c r="N29" s="9">
        <v>48346.527199999997</v>
      </c>
      <c r="O29" s="9">
        <v>39210.932399999998</v>
      </c>
      <c r="P29" s="9">
        <v>44866.3554</v>
      </c>
      <c r="Q29" s="9">
        <v>47809.932500000003</v>
      </c>
      <c r="R29" s="9">
        <v>49837.948499999999</v>
      </c>
      <c r="S29" s="9">
        <v>54451.675999999999</v>
      </c>
      <c r="T29" s="9">
        <v>59132.106099999997</v>
      </c>
      <c r="U29" s="9">
        <v>62895.342900000003</v>
      </c>
      <c r="V29" s="9">
        <v>69817</v>
      </c>
      <c r="W29" s="9">
        <v>65802.830799999996</v>
      </c>
      <c r="X29" s="9">
        <v>63511.148699999998</v>
      </c>
      <c r="Y29" s="9">
        <v>66220.514899999995</v>
      </c>
      <c r="Z29" s="9">
        <v>64395.646800000002</v>
      </c>
      <c r="AA29" s="9">
        <v>66372.204700000002</v>
      </c>
      <c r="AB29" s="9">
        <v>70541.568499999994</v>
      </c>
      <c r="AC29" s="9">
        <v>61747.263599999998</v>
      </c>
      <c r="AD29" s="9">
        <v>72137.078999999998</v>
      </c>
    </row>
    <row r="30" spans="1:30" x14ac:dyDescent="0.25">
      <c r="A30" s="8" t="s">
        <v>93</v>
      </c>
      <c r="B30" s="8" t="s">
        <v>879</v>
      </c>
      <c r="C30" s="10">
        <v>72.92</v>
      </c>
      <c r="D30" s="10">
        <v>73.349999999999994</v>
      </c>
      <c r="E30" s="10">
        <v>78.27</v>
      </c>
      <c r="F30" s="10">
        <v>86.3</v>
      </c>
      <c r="G30" s="10">
        <v>84.12</v>
      </c>
      <c r="H30" s="10">
        <v>81.34</v>
      </c>
      <c r="I30" s="10">
        <v>90.36</v>
      </c>
      <c r="J30" s="10">
        <v>88.99</v>
      </c>
      <c r="K30" s="10">
        <v>103.91</v>
      </c>
      <c r="L30" s="10">
        <v>115.37</v>
      </c>
      <c r="M30" s="10">
        <v>115</v>
      </c>
      <c r="N30" s="10">
        <v>113.96</v>
      </c>
      <c r="O30" s="10">
        <v>92.56</v>
      </c>
      <c r="P30" s="10">
        <v>105.91</v>
      </c>
      <c r="Q30" s="10">
        <v>113.17</v>
      </c>
      <c r="R30" s="10">
        <v>117.93</v>
      </c>
      <c r="S30" s="10">
        <v>129.02000000000001</v>
      </c>
      <c r="T30" s="10">
        <v>140.11000000000001</v>
      </c>
      <c r="U30" s="10">
        <v>149.36000000000001</v>
      </c>
      <c r="V30" s="10">
        <v>166.9</v>
      </c>
      <c r="W30" s="10">
        <v>158.5</v>
      </c>
      <c r="X30" s="10">
        <v>152.97999999999999</v>
      </c>
      <c r="Y30" s="10">
        <v>160.21</v>
      </c>
      <c r="Z30" s="10">
        <v>156.88</v>
      </c>
      <c r="AA30" s="10">
        <v>163.16999999999999</v>
      </c>
      <c r="AB30" s="10">
        <v>173.42</v>
      </c>
      <c r="AC30" s="10">
        <v>152.44</v>
      </c>
      <c r="AD30" s="10">
        <v>179.1</v>
      </c>
    </row>
    <row r="31" spans="1:30" x14ac:dyDescent="0.25">
      <c r="A31" s="8" t="s">
        <v>94</v>
      </c>
      <c r="B31" s="8" t="s">
        <v>880</v>
      </c>
      <c r="C31" s="9">
        <v>6000</v>
      </c>
      <c r="D31" s="9">
        <v>6000</v>
      </c>
      <c r="E31" s="9">
        <v>6000</v>
      </c>
      <c r="F31" s="9">
        <v>6000</v>
      </c>
      <c r="G31" s="9">
        <v>6000</v>
      </c>
      <c r="H31" s="9">
        <v>6000</v>
      </c>
      <c r="I31" s="9">
        <v>6000</v>
      </c>
      <c r="J31" s="9">
        <v>6000</v>
      </c>
      <c r="K31" s="9">
        <v>6000</v>
      </c>
      <c r="L31" s="9">
        <v>6000</v>
      </c>
      <c r="M31" s="9">
        <v>6000</v>
      </c>
      <c r="N31" s="9">
        <v>6000</v>
      </c>
      <c r="O31" s="9">
        <v>6000</v>
      </c>
      <c r="P31" s="9">
        <v>6000</v>
      </c>
      <c r="Q31" s="9">
        <v>6000</v>
      </c>
      <c r="R31" s="9">
        <v>6000</v>
      </c>
      <c r="S31" s="9">
        <v>6000</v>
      </c>
      <c r="T31" s="9">
        <v>6000</v>
      </c>
      <c r="U31" s="9">
        <v>6000</v>
      </c>
      <c r="V31" s="9">
        <v>6000</v>
      </c>
      <c r="W31" s="9">
        <v>6000</v>
      </c>
      <c r="X31" s="9">
        <v>6000</v>
      </c>
      <c r="Y31" s="9">
        <v>6000</v>
      </c>
      <c r="Z31" s="9">
        <v>6000</v>
      </c>
      <c r="AA31" s="9">
        <v>6000</v>
      </c>
      <c r="AB31" s="9">
        <v>6000</v>
      </c>
      <c r="AC31" s="9">
        <v>6000</v>
      </c>
      <c r="AD31" s="9">
        <v>6000</v>
      </c>
    </row>
    <row r="32" spans="1:30" x14ac:dyDescent="0.25">
      <c r="A32" s="8" t="s">
        <v>95</v>
      </c>
      <c r="B32" s="8" t="s">
        <v>95</v>
      </c>
      <c r="C32" s="9">
        <v>886000</v>
      </c>
      <c r="D32" s="9">
        <v>1029000</v>
      </c>
      <c r="E32" s="9">
        <v>1051000</v>
      </c>
      <c r="F32" s="9">
        <v>1046000</v>
      </c>
      <c r="G32" s="9">
        <v>955000</v>
      </c>
      <c r="H32" s="9">
        <v>1099000</v>
      </c>
      <c r="I32" s="9">
        <v>1075000</v>
      </c>
      <c r="J32" s="9">
        <v>1137000</v>
      </c>
      <c r="K32" s="9">
        <v>1015000</v>
      </c>
      <c r="L32" s="9">
        <v>1136000</v>
      </c>
      <c r="M32" s="9">
        <v>1170000</v>
      </c>
      <c r="N32" s="9">
        <v>1091000</v>
      </c>
      <c r="O32" s="9">
        <v>975000</v>
      </c>
      <c r="P32" s="9">
        <v>941000</v>
      </c>
      <c r="Q32" s="9">
        <v>1099000</v>
      </c>
      <c r="R32" s="9">
        <v>1090000</v>
      </c>
      <c r="S32" s="9">
        <v>1122000</v>
      </c>
      <c r="T32" s="9">
        <v>1291000</v>
      </c>
      <c r="U32" s="9">
        <v>1323000</v>
      </c>
      <c r="V32" s="9">
        <v>1228000</v>
      </c>
      <c r="W32" s="9">
        <v>1250000</v>
      </c>
      <c r="X32" s="9">
        <v>1398000</v>
      </c>
      <c r="Y32" s="9">
        <v>1445000</v>
      </c>
      <c r="Z32" s="9">
        <v>1310000</v>
      </c>
      <c r="AA32" s="9">
        <v>1330000</v>
      </c>
      <c r="AB32" s="9">
        <v>1465000</v>
      </c>
      <c r="AC32" s="9">
        <v>1540000</v>
      </c>
      <c r="AD32" s="9">
        <v>1311000</v>
      </c>
    </row>
    <row r="33" spans="1:30" x14ac:dyDescent="0.25">
      <c r="A33" s="8" t="s">
        <v>96</v>
      </c>
      <c r="B33" s="8" t="s">
        <v>881</v>
      </c>
      <c r="C33" s="9">
        <v>305000</v>
      </c>
      <c r="D33" s="9">
        <v>332000</v>
      </c>
      <c r="E33" s="9">
        <v>326000</v>
      </c>
      <c r="F33" s="9">
        <v>317000</v>
      </c>
      <c r="G33" s="9">
        <v>324000</v>
      </c>
      <c r="H33" s="9">
        <v>358000</v>
      </c>
      <c r="I33" s="9">
        <v>351000</v>
      </c>
      <c r="J33" s="9">
        <v>343000</v>
      </c>
      <c r="K33" s="9">
        <v>340000</v>
      </c>
      <c r="L33" s="9">
        <v>382000</v>
      </c>
      <c r="M33" s="9">
        <v>377000</v>
      </c>
      <c r="N33" s="9">
        <v>369000</v>
      </c>
      <c r="O33" s="9">
        <v>240000</v>
      </c>
      <c r="P33" s="9">
        <v>242000</v>
      </c>
      <c r="Q33" s="9">
        <v>395000</v>
      </c>
      <c r="R33" s="9">
        <v>401000</v>
      </c>
      <c r="S33" s="9">
        <v>436000</v>
      </c>
      <c r="T33" s="9">
        <v>279000</v>
      </c>
      <c r="U33" s="9">
        <v>282000</v>
      </c>
      <c r="V33" s="9">
        <v>475000</v>
      </c>
      <c r="W33" s="9">
        <v>450000</v>
      </c>
      <c r="X33" s="9">
        <v>289000</v>
      </c>
      <c r="Y33" s="9">
        <v>287000</v>
      </c>
      <c r="Z33" s="9">
        <v>511000</v>
      </c>
      <c r="AA33" s="9">
        <v>471000</v>
      </c>
      <c r="AB33" s="9">
        <v>491000</v>
      </c>
      <c r="AC33" s="9">
        <v>298000</v>
      </c>
      <c r="AD33" s="9">
        <v>494000</v>
      </c>
    </row>
    <row r="34" spans="1:30" x14ac:dyDescent="0.25">
      <c r="A34" s="8" t="s">
        <v>97</v>
      </c>
      <c r="B34" s="8" t="s">
        <v>882</v>
      </c>
      <c r="C34" s="9">
        <v>7497000</v>
      </c>
      <c r="D34" s="9">
        <v>7671000</v>
      </c>
      <c r="E34" s="9">
        <v>7871000</v>
      </c>
      <c r="F34" s="9">
        <v>8588000</v>
      </c>
      <c r="G34" s="9">
        <v>8867000</v>
      </c>
      <c r="H34" s="9">
        <v>9166000</v>
      </c>
      <c r="I34" s="9">
        <v>9464000</v>
      </c>
      <c r="J34" s="9">
        <v>9797000</v>
      </c>
      <c r="K34" s="9">
        <v>9924000</v>
      </c>
      <c r="L34" s="9">
        <v>10088000</v>
      </c>
      <c r="M34" s="9">
        <v>10364000</v>
      </c>
      <c r="N34" s="9">
        <v>10592000</v>
      </c>
      <c r="O34" s="9">
        <v>10718000</v>
      </c>
      <c r="P34" s="9">
        <v>10795000</v>
      </c>
      <c r="Q34" s="9">
        <v>10952000</v>
      </c>
      <c r="R34" s="9">
        <v>11159000</v>
      </c>
      <c r="S34" s="9">
        <v>11337000</v>
      </c>
      <c r="T34" s="9">
        <v>11444000</v>
      </c>
      <c r="U34" s="9">
        <v>11740000</v>
      </c>
      <c r="V34" s="9">
        <v>12004000</v>
      </c>
      <c r="W34" s="9">
        <v>12247000</v>
      </c>
      <c r="X34" s="9">
        <v>12563000</v>
      </c>
      <c r="Y34" s="9">
        <v>12933000</v>
      </c>
      <c r="Z34" s="9">
        <v>13167000</v>
      </c>
      <c r="AA34" s="9">
        <v>13414000</v>
      </c>
      <c r="AB34" s="9">
        <v>13744000</v>
      </c>
      <c r="AC34" s="9">
        <v>14124000</v>
      </c>
      <c r="AD34" s="9">
        <v>14334000</v>
      </c>
    </row>
    <row r="35" spans="1:30" x14ac:dyDescent="0.25">
      <c r="A35" s="8" t="s">
        <v>883</v>
      </c>
      <c r="B35" s="8" t="s">
        <v>884</v>
      </c>
      <c r="C35" s="10">
        <v>0.67</v>
      </c>
      <c r="D35" s="10">
        <v>0.81</v>
      </c>
      <c r="E35" s="10">
        <v>0.87</v>
      </c>
      <c r="F35" s="10">
        <v>2.06</v>
      </c>
      <c r="G35" s="10">
        <v>0.91</v>
      </c>
      <c r="H35" s="10">
        <v>1.1499999999999999</v>
      </c>
      <c r="I35" s="10">
        <v>1.1599999999999999</v>
      </c>
      <c r="J35" s="10">
        <v>1.24</v>
      </c>
      <c r="K35" s="10">
        <v>0.81</v>
      </c>
      <c r="L35" s="10">
        <v>0.89</v>
      </c>
      <c r="M35" s="10">
        <v>1.1599999999999999</v>
      </c>
      <c r="N35" s="10">
        <v>1.05</v>
      </c>
      <c r="O35" s="10">
        <v>0.85</v>
      </c>
      <c r="P35" s="10">
        <v>0.72</v>
      </c>
      <c r="Q35" s="10">
        <v>0.92</v>
      </c>
      <c r="R35" s="10">
        <v>1.03</v>
      </c>
      <c r="S35" s="10">
        <v>0.99</v>
      </c>
      <c r="T35" s="10">
        <v>0.83</v>
      </c>
      <c r="U35" s="10">
        <v>1.28</v>
      </c>
      <c r="V35" s="10">
        <v>1.2</v>
      </c>
      <c r="W35" s="10">
        <v>1.23</v>
      </c>
      <c r="X35" s="10">
        <v>1.41</v>
      </c>
      <c r="Y35" s="10">
        <v>1.54</v>
      </c>
      <c r="Z35" s="10">
        <v>1.21</v>
      </c>
      <c r="AA35" s="10">
        <v>1.3</v>
      </c>
      <c r="AB35" s="10">
        <v>1.51</v>
      </c>
      <c r="AC35" s="10">
        <v>1.63</v>
      </c>
      <c r="AD35" s="10">
        <v>1.22</v>
      </c>
    </row>
    <row r="36" spans="1:30" x14ac:dyDescent="0.25">
      <c r="A36" s="8" t="s">
        <v>95</v>
      </c>
      <c r="B36" s="8" t="s">
        <v>95</v>
      </c>
      <c r="C36" s="9">
        <v>886000</v>
      </c>
      <c r="D36" s="9">
        <v>1029000</v>
      </c>
      <c r="E36" s="9">
        <v>1051000</v>
      </c>
      <c r="F36" s="9">
        <v>1046000</v>
      </c>
      <c r="G36" s="9">
        <v>955000</v>
      </c>
      <c r="H36" s="9">
        <v>1099000</v>
      </c>
      <c r="I36" s="9">
        <v>1075000</v>
      </c>
      <c r="J36" s="9">
        <v>1137000</v>
      </c>
      <c r="K36" s="9">
        <v>1015000</v>
      </c>
      <c r="L36" s="9">
        <v>1136000</v>
      </c>
      <c r="M36" s="9">
        <v>1170000</v>
      </c>
      <c r="N36" s="9">
        <v>1091000</v>
      </c>
      <c r="O36" s="9">
        <v>975000</v>
      </c>
      <c r="P36" s="9">
        <v>941000</v>
      </c>
      <c r="Q36" s="9">
        <v>1099000</v>
      </c>
      <c r="R36" s="9">
        <v>1090000</v>
      </c>
      <c r="S36" s="9">
        <v>1122000</v>
      </c>
      <c r="T36" s="9">
        <v>1291000</v>
      </c>
      <c r="U36" s="9">
        <v>1323000</v>
      </c>
      <c r="V36" s="9">
        <v>1228000</v>
      </c>
      <c r="W36" s="9">
        <v>1250000</v>
      </c>
      <c r="X36" s="9">
        <v>1398000</v>
      </c>
      <c r="Y36" s="9">
        <v>1445000</v>
      </c>
      <c r="Z36" s="9">
        <v>1310000</v>
      </c>
      <c r="AA36" s="9">
        <v>1330000</v>
      </c>
      <c r="AB36" s="9">
        <v>1465000</v>
      </c>
      <c r="AC36" s="9">
        <v>1540000</v>
      </c>
      <c r="AD36" s="9">
        <v>1311000</v>
      </c>
    </row>
    <row r="37" spans="1:30" x14ac:dyDescent="0.25">
      <c r="A37" s="8" t="s">
        <v>99</v>
      </c>
      <c r="B37" s="8" t="s">
        <v>885</v>
      </c>
      <c r="C37" s="9">
        <v>305000</v>
      </c>
      <c r="D37" s="9">
        <v>332000</v>
      </c>
      <c r="E37" s="9">
        <v>326000</v>
      </c>
      <c r="F37" s="9">
        <v>317000</v>
      </c>
      <c r="G37" s="9">
        <v>324000</v>
      </c>
      <c r="H37" s="9">
        <v>358000</v>
      </c>
      <c r="I37" s="9">
        <v>351000</v>
      </c>
      <c r="J37" s="9">
        <v>343000</v>
      </c>
      <c r="K37" s="9">
        <v>340000</v>
      </c>
      <c r="L37" s="9">
        <v>382000</v>
      </c>
      <c r="M37" s="9">
        <v>377000</v>
      </c>
      <c r="N37" s="9">
        <v>369000</v>
      </c>
      <c r="O37" s="9">
        <v>240000</v>
      </c>
      <c r="P37" s="9">
        <v>242000</v>
      </c>
      <c r="Q37" s="9">
        <v>395000</v>
      </c>
      <c r="R37" s="9">
        <v>401000</v>
      </c>
      <c r="S37" s="9">
        <v>436000</v>
      </c>
      <c r="T37" s="9">
        <v>279000</v>
      </c>
      <c r="U37" s="9">
        <v>282000</v>
      </c>
      <c r="V37" s="9">
        <v>475000</v>
      </c>
      <c r="W37" s="9">
        <v>450000</v>
      </c>
      <c r="X37" s="9">
        <v>289000</v>
      </c>
      <c r="Y37" s="9">
        <v>287000</v>
      </c>
      <c r="Z37" s="9">
        <v>511000</v>
      </c>
      <c r="AA37" s="9">
        <v>471000</v>
      </c>
      <c r="AB37" s="9">
        <v>491000</v>
      </c>
      <c r="AC37" s="9">
        <v>298000</v>
      </c>
      <c r="AD37" s="9">
        <v>494000</v>
      </c>
    </row>
    <row r="38" spans="1:30" x14ac:dyDescent="0.25">
      <c r="A38" s="8" t="s">
        <v>100</v>
      </c>
      <c r="B38" s="8" t="s">
        <v>886</v>
      </c>
      <c r="C38" s="9">
        <v>-194000</v>
      </c>
      <c r="D38" s="9">
        <v>-187000</v>
      </c>
      <c r="E38" s="9">
        <v>-185000</v>
      </c>
      <c r="F38" s="9">
        <v>-184000</v>
      </c>
      <c r="G38" s="9">
        <v>-206000</v>
      </c>
      <c r="H38" s="9">
        <v>-200000</v>
      </c>
      <c r="I38" s="9">
        <v>-199000</v>
      </c>
      <c r="J38" s="9">
        <v>-197000</v>
      </c>
      <c r="K38" s="9">
        <v>-223000</v>
      </c>
      <c r="L38" s="9">
        <v>-217000</v>
      </c>
      <c r="M38" s="9">
        <v>-218000</v>
      </c>
      <c r="N38" s="9">
        <v>-218000</v>
      </c>
      <c r="O38" s="9">
        <v>-236000</v>
      </c>
      <c r="P38" s="9">
        <v>-230000</v>
      </c>
      <c r="Q38" s="9">
        <v>-230000</v>
      </c>
      <c r="R38" s="9">
        <v>-231000</v>
      </c>
      <c r="S38" s="9">
        <v>-247000</v>
      </c>
      <c r="T38" s="9">
        <v>-242000</v>
      </c>
      <c r="U38" s="9">
        <v>-241000</v>
      </c>
      <c r="V38" s="9">
        <v>-240000</v>
      </c>
      <c r="W38" s="9">
        <v>-275000</v>
      </c>
      <c r="X38" s="9">
        <v>-269000</v>
      </c>
      <c r="Y38" s="9">
        <v>-267000</v>
      </c>
      <c r="Z38" s="9">
        <v>-266000</v>
      </c>
      <c r="AA38" s="9">
        <v>-289000</v>
      </c>
      <c r="AB38" s="9">
        <v>-283000</v>
      </c>
      <c r="AC38" s="9">
        <v>-283000</v>
      </c>
      <c r="AD38" s="9">
        <v>-281000</v>
      </c>
    </row>
    <row r="39" spans="1:30" x14ac:dyDescent="0.25">
      <c r="A39" s="8" t="s">
        <v>929</v>
      </c>
      <c r="B39" s="8" t="s">
        <v>930</v>
      </c>
      <c r="C39" s="9">
        <v>7497000</v>
      </c>
      <c r="D39" s="9">
        <v>7671000</v>
      </c>
      <c r="E39" s="9">
        <v>7871000</v>
      </c>
      <c r="F39" s="9">
        <v>8588000</v>
      </c>
      <c r="G39" s="9">
        <v>8867000</v>
      </c>
      <c r="H39" s="9">
        <v>9166000</v>
      </c>
      <c r="I39" s="9">
        <v>9464000</v>
      </c>
      <c r="J39" s="9">
        <v>9797000</v>
      </c>
      <c r="K39" s="9">
        <v>9924000</v>
      </c>
      <c r="L39" s="9">
        <v>10088000</v>
      </c>
      <c r="M39" s="9">
        <v>10364000</v>
      </c>
      <c r="N39" s="9">
        <v>10592000</v>
      </c>
      <c r="O39" s="9">
        <v>10718000</v>
      </c>
      <c r="P39" s="9">
        <v>10795000</v>
      </c>
      <c r="Q39" s="9">
        <v>10952000</v>
      </c>
      <c r="R39" s="9">
        <v>11159000</v>
      </c>
      <c r="S39" s="9">
        <v>11337000</v>
      </c>
      <c r="T39" s="9">
        <v>11444000</v>
      </c>
      <c r="U39" s="9">
        <v>11740000</v>
      </c>
      <c r="V39" s="9">
        <v>12004000</v>
      </c>
      <c r="W39" s="9">
        <v>12247000</v>
      </c>
      <c r="X39" s="9">
        <v>12563000</v>
      </c>
      <c r="Y39" s="9">
        <v>12933000</v>
      </c>
      <c r="Z39" s="9">
        <v>13167000</v>
      </c>
      <c r="AA39" s="9">
        <v>13414000</v>
      </c>
      <c r="AB39" s="9">
        <v>13744000</v>
      </c>
      <c r="AC39" s="9">
        <v>14124000</v>
      </c>
      <c r="AD39" s="9">
        <v>14334000</v>
      </c>
    </row>
    <row r="40" spans="1:30" x14ac:dyDescent="0.25">
      <c r="A40" s="8" t="s">
        <v>101</v>
      </c>
      <c r="B40" s="8" t="s">
        <v>887</v>
      </c>
      <c r="C40" s="10">
        <v>0.42499999999999999</v>
      </c>
      <c r="D40" s="10">
        <v>0.42499999999999999</v>
      </c>
      <c r="E40" s="10">
        <v>0.42499999999999999</v>
      </c>
      <c r="F40" s="10">
        <v>0.42499999999999999</v>
      </c>
      <c r="G40" s="10">
        <v>0.46500000000000002</v>
      </c>
      <c r="H40" s="10">
        <v>0.46500000000000002</v>
      </c>
      <c r="I40" s="10">
        <v>0.46500000000000002</v>
      </c>
      <c r="J40" s="10">
        <v>0.46500000000000002</v>
      </c>
      <c r="K40" s="10">
        <v>0.51249999999999996</v>
      </c>
      <c r="L40" s="10">
        <v>0.51249999999999996</v>
      </c>
      <c r="M40" s="10">
        <v>0.51249999999999996</v>
      </c>
      <c r="N40" s="10">
        <v>0.51249999999999996</v>
      </c>
      <c r="O40" s="10">
        <v>0.54500000000000004</v>
      </c>
      <c r="P40" s="10">
        <v>0.54500000000000004</v>
      </c>
      <c r="Q40" s="10">
        <v>0.54500000000000004</v>
      </c>
      <c r="R40" s="10">
        <v>0.54500000000000004</v>
      </c>
      <c r="S40" s="10">
        <v>0.57499999999999996</v>
      </c>
      <c r="T40" s="10">
        <v>0.57499999999999996</v>
      </c>
      <c r="U40" s="10">
        <v>0.57499999999999996</v>
      </c>
      <c r="V40" s="10">
        <v>0.57499999999999996</v>
      </c>
      <c r="W40" s="10">
        <v>0.65</v>
      </c>
      <c r="X40" s="10">
        <v>0.65</v>
      </c>
      <c r="Y40" s="10">
        <v>0.65</v>
      </c>
      <c r="Z40" s="10">
        <v>0.65</v>
      </c>
      <c r="AA40" s="10">
        <v>0.7</v>
      </c>
      <c r="AB40" s="10">
        <v>0.7</v>
      </c>
      <c r="AC40" s="10">
        <v>0.7</v>
      </c>
      <c r="AD40" s="10">
        <v>0.7</v>
      </c>
    </row>
    <row r="41" spans="1:30" x14ac:dyDescent="0.25">
      <c r="A41" s="8" t="s">
        <v>102</v>
      </c>
      <c r="B41" s="8" t="s">
        <v>888</v>
      </c>
      <c r="C41" s="10">
        <v>7.423</v>
      </c>
      <c r="D41" s="10">
        <v>7.4223999999999997</v>
      </c>
      <c r="E41" s="10">
        <v>7.8047000000000004</v>
      </c>
      <c r="F41" s="10">
        <v>7.1589</v>
      </c>
      <c r="G41" s="10">
        <v>9.1773000000000007</v>
      </c>
      <c r="H41" s="10">
        <v>9.6309000000000005</v>
      </c>
      <c r="I41" s="10">
        <v>9.1344999999999992</v>
      </c>
      <c r="J41" s="10">
        <v>9.2645</v>
      </c>
      <c r="K41" s="10">
        <v>8.3133999999999997</v>
      </c>
      <c r="L41" s="10">
        <v>7.7214</v>
      </c>
      <c r="M41" s="10">
        <v>7.3167999999999997</v>
      </c>
      <c r="N41" s="10">
        <v>6.8483999999999998</v>
      </c>
      <c r="O41" s="10">
        <v>6.9065000000000003</v>
      </c>
      <c r="P41" s="10">
        <v>6.8807999999999998</v>
      </c>
      <c r="Q41" s="10">
        <v>6.8243999999999998</v>
      </c>
      <c r="R41" s="10">
        <v>7.0564999999999998</v>
      </c>
      <c r="S41" s="10">
        <v>8.0266999999999999</v>
      </c>
      <c r="T41" s="10">
        <v>8.6196000000000002</v>
      </c>
      <c r="U41" s="10">
        <v>9.0106999999999999</v>
      </c>
      <c r="V41" s="10">
        <v>8.3890999999999991</v>
      </c>
      <c r="W41" s="10">
        <v>8.5775000000000006</v>
      </c>
      <c r="X41" s="10">
        <v>8.8925999999999998</v>
      </c>
      <c r="Y41" s="10">
        <v>8.3580000000000005</v>
      </c>
      <c r="Z41" s="10">
        <v>7.3616000000000001</v>
      </c>
      <c r="AA41" s="10">
        <v>7.4946999999999999</v>
      </c>
      <c r="AB41" s="10">
        <v>8.2941000000000003</v>
      </c>
      <c r="AC41" s="10">
        <v>8.5655999999999999</v>
      </c>
      <c r="AD41" s="10">
        <v>8.5951000000000004</v>
      </c>
    </row>
    <row r="42" spans="1:30" x14ac:dyDescent="0.25">
      <c r="A42" s="8" t="s">
        <v>103</v>
      </c>
      <c r="B42" s="8" t="s">
        <v>889</v>
      </c>
      <c r="C42" s="10">
        <v>2.0461999999999998</v>
      </c>
      <c r="D42" s="10">
        <v>1.9847999999999999</v>
      </c>
      <c r="E42" s="10">
        <v>1.9610000000000001</v>
      </c>
      <c r="F42" s="10">
        <v>2.8048000000000002</v>
      </c>
      <c r="G42" s="10">
        <v>3.2357</v>
      </c>
      <c r="H42" s="10">
        <v>3.5764</v>
      </c>
      <c r="I42" s="10">
        <v>4.0566000000000004</v>
      </c>
      <c r="J42" s="10">
        <v>2.8875000000000002</v>
      </c>
      <c r="K42" s="10">
        <v>2.5674999999999999</v>
      </c>
      <c r="L42" s="10">
        <v>2.1177999999999999</v>
      </c>
      <c r="M42" s="10">
        <v>1.7433000000000001</v>
      </c>
      <c r="N42" s="10">
        <v>2.0217000000000001</v>
      </c>
      <c r="O42" s="10">
        <v>0.7107</v>
      </c>
      <c r="P42" s="10">
        <v>0.57520000000000004</v>
      </c>
      <c r="Q42" s="10">
        <v>0.72170000000000001</v>
      </c>
      <c r="R42" s="10">
        <v>0.9264</v>
      </c>
      <c r="S42" s="10">
        <v>1.7730999999999999</v>
      </c>
      <c r="T42" s="10">
        <v>1.4829000000000001</v>
      </c>
      <c r="U42" s="10">
        <v>1.4810000000000001</v>
      </c>
      <c r="V42" s="10">
        <v>1.5129999999999999</v>
      </c>
      <c r="W42" s="10">
        <v>2.4055</v>
      </c>
      <c r="X42" s="10">
        <v>3.0834000000000001</v>
      </c>
      <c r="Y42" s="10">
        <v>3.9390000000000001</v>
      </c>
      <c r="Z42" s="10">
        <v>3.9834000000000001</v>
      </c>
      <c r="AA42" s="10">
        <v>3.5598000000000001</v>
      </c>
      <c r="AB42" s="10">
        <v>3.9622000000000002</v>
      </c>
      <c r="AC42" s="10">
        <v>4.6650999999999998</v>
      </c>
      <c r="AD42" s="10">
        <v>3.9066000000000001</v>
      </c>
    </row>
    <row r="43" spans="1:30" x14ac:dyDescent="0.25">
      <c r="A43" s="8" t="s">
        <v>104</v>
      </c>
      <c r="B43" s="8" t="s">
        <v>890</v>
      </c>
      <c r="C43" s="10">
        <v>6.2447999999999997</v>
      </c>
      <c r="D43" s="10">
        <v>6.2302</v>
      </c>
      <c r="E43" s="10">
        <v>6.5444000000000004</v>
      </c>
      <c r="F43" s="10">
        <v>6.2774999999999999</v>
      </c>
      <c r="G43" s="10">
        <v>7.8989000000000003</v>
      </c>
      <c r="H43" s="10">
        <v>8.3023000000000007</v>
      </c>
      <c r="I43" s="10">
        <v>8.0883000000000003</v>
      </c>
      <c r="J43" s="10">
        <v>7.9257</v>
      </c>
      <c r="K43" s="10">
        <v>7.1875999999999998</v>
      </c>
      <c r="L43" s="10">
        <v>6.5353000000000003</v>
      </c>
      <c r="M43" s="10">
        <v>6.0852000000000004</v>
      </c>
      <c r="N43" s="10">
        <v>5.7680999999999996</v>
      </c>
      <c r="O43" s="10">
        <v>5.3193000000000001</v>
      </c>
      <c r="P43" s="10">
        <v>5.4783999999999997</v>
      </c>
      <c r="Q43" s="10">
        <v>5.7324999999999999</v>
      </c>
      <c r="R43" s="10">
        <v>5.6883999999999997</v>
      </c>
      <c r="S43" s="10">
        <v>6.7853000000000003</v>
      </c>
      <c r="T43" s="10">
        <v>7.3106</v>
      </c>
      <c r="U43" s="10">
        <v>7.71</v>
      </c>
      <c r="V43" s="10">
        <v>7.2404999999999999</v>
      </c>
      <c r="W43" s="10">
        <v>7.5277000000000003</v>
      </c>
      <c r="X43" s="10">
        <v>7.8224999999999998</v>
      </c>
      <c r="Y43" s="10">
        <v>7.5796000000000001</v>
      </c>
      <c r="Z43" s="10">
        <v>6.7026000000000003</v>
      </c>
      <c r="AA43" s="10">
        <v>6.7549000000000001</v>
      </c>
      <c r="AB43" s="10">
        <v>7.5162000000000004</v>
      </c>
      <c r="AC43" s="10">
        <v>7.7824</v>
      </c>
      <c r="AD43" s="10">
        <v>7.7070999999999996</v>
      </c>
    </row>
    <row r="44" spans="1:30" x14ac:dyDescent="0.25">
      <c r="A44" s="8" t="s">
        <v>105</v>
      </c>
      <c r="B44" s="8" t="s">
        <v>891</v>
      </c>
      <c r="C44" s="10">
        <v>31.566800000000001</v>
      </c>
      <c r="D44" s="10">
        <v>36.666699999999999</v>
      </c>
      <c r="E44" s="10">
        <v>35.655099999999997</v>
      </c>
      <c r="F44" s="10" t="s">
        <v>53</v>
      </c>
      <c r="G44" s="10">
        <v>22.700600000000001</v>
      </c>
      <c r="H44" s="10">
        <v>18.0624</v>
      </c>
      <c r="I44" s="10">
        <v>16.582899999999999</v>
      </c>
      <c r="J44" s="10">
        <v>19.423400000000001</v>
      </c>
      <c r="K44" s="10">
        <v>24.8918</v>
      </c>
      <c r="L44" s="10">
        <v>23.1388</v>
      </c>
      <c r="M44" s="10">
        <v>19.5122</v>
      </c>
      <c r="N44" s="10">
        <v>15.8192</v>
      </c>
      <c r="O44" s="10">
        <v>17.011500000000002</v>
      </c>
      <c r="P44" s="10">
        <v>22.278500000000001</v>
      </c>
      <c r="Q44" s="10">
        <v>24.418600000000001</v>
      </c>
      <c r="R44" s="10">
        <v>19.9269</v>
      </c>
      <c r="S44" s="10">
        <v>22.752300000000002</v>
      </c>
      <c r="T44" s="10">
        <v>23.026299999999999</v>
      </c>
      <c r="U44" s="10">
        <v>23.654399999999999</v>
      </c>
      <c r="V44" s="10">
        <v>21.183800000000002</v>
      </c>
      <c r="W44" s="10">
        <v>23.3979</v>
      </c>
      <c r="X44" s="10">
        <v>24.355699999999999</v>
      </c>
      <c r="Y44" s="10">
        <v>22.8261</v>
      </c>
      <c r="Z44" s="10">
        <v>22.2395</v>
      </c>
      <c r="AA44" s="10">
        <v>23.563199999999998</v>
      </c>
      <c r="AB44" s="10">
        <v>24.227399999999999</v>
      </c>
      <c r="AC44" s="10">
        <v>24.082599999999999</v>
      </c>
      <c r="AD44" s="10">
        <v>27.1739</v>
      </c>
    </row>
    <row r="45" spans="1:30" x14ac:dyDescent="0.25">
      <c r="A45" s="8" t="s">
        <v>106</v>
      </c>
      <c r="B45" s="8" t="s">
        <v>892</v>
      </c>
      <c r="C45" s="10">
        <v>65.698899999999995</v>
      </c>
      <c r="D45" s="10">
        <v>65.804199999999994</v>
      </c>
      <c r="E45" s="10">
        <v>65.233800000000002</v>
      </c>
      <c r="F45" s="10">
        <v>88.954800000000006</v>
      </c>
      <c r="G45" s="10">
        <v>90.255700000000004</v>
      </c>
      <c r="H45" s="10">
        <v>94.668400000000005</v>
      </c>
      <c r="I45" s="10">
        <v>99.8262</v>
      </c>
      <c r="J45" s="10">
        <v>81.018500000000003</v>
      </c>
      <c r="K45" s="10">
        <v>80.618799999999993</v>
      </c>
      <c r="L45" s="10">
        <v>79.367900000000006</v>
      </c>
      <c r="M45" s="10">
        <v>78.549000000000007</v>
      </c>
      <c r="N45" s="10">
        <v>79.334900000000005</v>
      </c>
      <c r="O45" s="10">
        <v>81.039500000000004</v>
      </c>
      <c r="P45" s="10">
        <v>81.477699999999999</v>
      </c>
      <c r="Q45" s="10">
        <v>80.181100000000001</v>
      </c>
      <c r="R45" s="10">
        <v>79.028000000000006</v>
      </c>
      <c r="S45" s="10">
        <v>77.683499999999995</v>
      </c>
      <c r="T45" s="10">
        <v>77.519400000000005</v>
      </c>
      <c r="U45" s="10">
        <v>77.551000000000002</v>
      </c>
      <c r="V45" s="10">
        <v>77.3095</v>
      </c>
      <c r="W45" s="10">
        <v>77.090900000000005</v>
      </c>
      <c r="X45" s="10">
        <v>76.708399999999997</v>
      </c>
      <c r="Y45" s="10">
        <v>76.962599999999995</v>
      </c>
      <c r="Z45" s="10">
        <v>76.696399999999997</v>
      </c>
      <c r="AA45" s="10">
        <v>76.724400000000003</v>
      </c>
      <c r="AB45" s="10">
        <v>76.814499999999995</v>
      </c>
      <c r="AC45" s="10">
        <v>76.490099999999998</v>
      </c>
      <c r="AD45" s="10">
        <v>76.266099999999994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053E1-1A65-4DB2-B729-FBD87F5B492E}">
  <dimension ref="A1:VP34"/>
  <sheetViews>
    <sheetView topLeftCell="B1" workbookViewId="0">
      <selection activeCell="RZ15" sqref="RZ15"/>
    </sheetView>
  </sheetViews>
  <sheetFormatPr defaultRowHeight="14.3" x14ac:dyDescent="0.25"/>
  <cols>
    <col min="17" max="17" width="10.875" customWidth="1"/>
    <col min="22" max="22" width="12.875" customWidth="1"/>
  </cols>
  <sheetData>
    <row r="1" spans="1:588" x14ac:dyDescent="0.25">
      <c r="A1" s="4" t="s">
        <v>0</v>
      </c>
      <c r="B1" s="6"/>
      <c r="C1" s="8" t="s">
        <v>256</v>
      </c>
      <c r="D1" s="8" t="s">
        <v>257</v>
      </c>
      <c r="E1" s="8" t="s">
        <v>258</v>
      </c>
      <c r="F1" s="8" t="s">
        <v>259</v>
      </c>
      <c r="G1" s="8" t="s">
        <v>260</v>
      </c>
      <c r="H1" s="8" t="s">
        <v>261</v>
      </c>
      <c r="I1" s="8" t="s">
        <v>262</v>
      </c>
      <c r="J1" s="8" t="s">
        <v>263</v>
      </c>
      <c r="K1" s="8" t="s">
        <v>264</v>
      </c>
      <c r="L1" s="8" t="s">
        <v>265</v>
      </c>
      <c r="M1" s="8" t="s">
        <v>266</v>
      </c>
      <c r="N1" s="8" t="s">
        <v>267</v>
      </c>
      <c r="O1" s="8" t="s">
        <v>268</v>
      </c>
      <c r="P1" s="8" t="s">
        <v>269</v>
      </c>
      <c r="Q1" s="8" t="s">
        <v>270</v>
      </c>
      <c r="R1" s="8" t="s">
        <v>271</v>
      </c>
      <c r="S1" s="8" t="s">
        <v>272</v>
      </c>
      <c r="T1" s="8" t="s">
        <v>273</v>
      </c>
      <c r="U1" s="8" t="s">
        <v>274</v>
      </c>
      <c r="V1" s="8" t="s">
        <v>275</v>
      </c>
      <c r="W1" s="8" t="s">
        <v>276</v>
      </c>
      <c r="X1" s="8" t="s">
        <v>277</v>
      </c>
      <c r="Y1" s="8" t="s">
        <v>278</v>
      </c>
      <c r="Z1" s="8" t="s">
        <v>279</v>
      </c>
      <c r="AA1" s="8" t="s">
        <v>280</v>
      </c>
      <c r="AB1" s="8" t="s">
        <v>281</v>
      </c>
      <c r="AC1" s="8" t="s">
        <v>282</v>
      </c>
      <c r="AD1" s="8" t="s">
        <v>283</v>
      </c>
      <c r="AE1" s="8" t="s">
        <v>284</v>
      </c>
      <c r="AF1" s="8" t="s">
        <v>285</v>
      </c>
      <c r="AG1" s="8" t="s">
        <v>286</v>
      </c>
      <c r="AH1" s="8" t="s">
        <v>287</v>
      </c>
      <c r="AI1" s="8" t="s">
        <v>288</v>
      </c>
      <c r="AJ1" s="8" t="s">
        <v>289</v>
      </c>
      <c r="AK1" s="8" t="s">
        <v>290</v>
      </c>
      <c r="AL1" s="8" t="s">
        <v>291</v>
      </c>
      <c r="AM1" s="8" t="s">
        <v>292</v>
      </c>
      <c r="AN1" s="8" t="s">
        <v>293</v>
      </c>
      <c r="AO1" s="8" t="s">
        <v>294</v>
      </c>
      <c r="AP1" t="s">
        <v>295</v>
      </c>
      <c r="AQ1" t="s">
        <v>296</v>
      </c>
      <c r="AR1" t="s">
        <v>297</v>
      </c>
      <c r="AS1" t="s">
        <v>298</v>
      </c>
      <c r="AT1" t="s">
        <v>299</v>
      </c>
      <c r="AU1" t="s">
        <v>300</v>
      </c>
      <c r="AV1" t="s">
        <v>301</v>
      </c>
      <c r="AW1" t="s">
        <v>302</v>
      </c>
      <c r="AX1" t="s">
        <v>303</v>
      </c>
      <c r="AY1" t="s">
        <v>304</v>
      </c>
      <c r="AZ1" t="s">
        <v>305</v>
      </c>
      <c r="BA1" t="s">
        <v>306</v>
      </c>
      <c r="BB1" t="s">
        <v>307</v>
      </c>
      <c r="BC1" t="s">
        <v>308</v>
      </c>
      <c r="BD1" t="s">
        <v>309</v>
      </c>
      <c r="BE1" t="s">
        <v>310</v>
      </c>
      <c r="BF1" t="s">
        <v>311</v>
      </c>
      <c r="BG1" t="s">
        <v>312</v>
      </c>
      <c r="BH1" t="s">
        <v>313</v>
      </c>
      <c r="BI1" t="s">
        <v>314</v>
      </c>
      <c r="BJ1" t="s">
        <v>315</v>
      </c>
      <c r="BK1" t="s">
        <v>316</v>
      </c>
      <c r="BL1" t="s">
        <v>317</v>
      </c>
      <c r="BM1" t="s">
        <v>318</v>
      </c>
      <c r="BN1" t="s">
        <v>319</v>
      </c>
      <c r="BO1" t="s">
        <v>320</v>
      </c>
      <c r="BP1" t="s">
        <v>321</v>
      </c>
      <c r="BQ1" t="s">
        <v>322</v>
      </c>
      <c r="BR1" t="s">
        <v>323</v>
      </c>
      <c r="BS1" t="s">
        <v>324</v>
      </c>
      <c r="BT1" t="s">
        <v>325</v>
      </c>
      <c r="BU1" t="s">
        <v>326</v>
      </c>
      <c r="BV1" t="s">
        <v>327</v>
      </c>
      <c r="BW1" t="s">
        <v>328</v>
      </c>
      <c r="BX1" t="s">
        <v>329</v>
      </c>
      <c r="BY1" t="s">
        <v>330</v>
      </c>
      <c r="BZ1" t="s">
        <v>331</v>
      </c>
      <c r="CA1" t="s">
        <v>332</v>
      </c>
      <c r="CB1" t="s">
        <v>333</v>
      </c>
      <c r="CC1" t="s">
        <v>334</v>
      </c>
      <c r="CD1" t="s">
        <v>335</v>
      </c>
      <c r="CE1" t="s">
        <v>336</v>
      </c>
      <c r="CF1" t="s">
        <v>337</v>
      </c>
      <c r="CG1" t="s">
        <v>338</v>
      </c>
      <c r="CH1" t="s">
        <v>339</v>
      </c>
      <c r="CI1" t="s">
        <v>340</v>
      </c>
      <c r="CJ1" t="s">
        <v>341</v>
      </c>
      <c r="CK1" t="s">
        <v>342</v>
      </c>
      <c r="CL1" t="s">
        <v>343</v>
      </c>
      <c r="CM1" t="s">
        <v>344</v>
      </c>
      <c r="CN1" t="s">
        <v>345</v>
      </c>
      <c r="CO1" t="s">
        <v>346</v>
      </c>
      <c r="CP1" t="s">
        <v>347</v>
      </c>
      <c r="CQ1" t="s">
        <v>348</v>
      </c>
      <c r="CR1" t="s">
        <v>349</v>
      </c>
      <c r="CS1" t="s">
        <v>350</v>
      </c>
      <c r="CT1" t="s">
        <v>351</v>
      </c>
      <c r="CU1" s="4" t="s">
        <v>352</v>
      </c>
      <c r="CV1" s="6" t="s">
        <v>353</v>
      </c>
      <c r="CW1" s="8" t="s">
        <v>354</v>
      </c>
      <c r="CX1" s="8" t="s">
        <v>355</v>
      </c>
      <c r="CY1" s="8" t="s">
        <v>356</v>
      </c>
      <c r="CZ1" s="8" t="s">
        <v>357</v>
      </c>
      <c r="DA1" s="8" t="s">
        <v>358</v>
      </c>
      <c r="DB1" s="8" t="s">
        <v>359</v>
      </c>
      <c r="DC1" s="8" t="s">
        <v>360</v>
      </c>
      <c r="DD1" s="8" t="s">
        <v>361</v>
      </c>
      <c r="DE1" s="8" t="s">
        <v>362</v>
      </c>
      <c r="DF1" s="8" t="s">
        <v>363</v>
      </c>
      <c r="DG1" s="8" t="s">
        <v>364</v>
      </c>
      <c r="DH1" s="8" t="s">
        <v>365</v>
      </c>
      <c r="DI1" s="8" t="s">
        <v>366</v>
      </c>
      <c r="DJ1" s="8" t="s">
        <v>367</v>
      </c>
      <c r="DK1" s="8" t="s">
        <v>368</v>
      </c>
      <c r="DL1" s="8" t="s">
        <v>369</v>
      </c>
      <c r="DM1" s="8" t="s">
        <v>370</v>
      </c>
      <c r="DN1" s="8" t="s">
        <v>371</v>
      </c>
      <c r="DO1" s="8" t="s">
        <v>372</v>
      </c>
      <c r="DP1" s="8" t="s">
        <v>373</v>
      </c>
      <c r="DQ1" s="8" t="s">
        <v>374</v>
      </c>
      <c r="DR1" s="8" t="s">
        <v>375</v>
      </c>
      <c r="DS1" s="8" t="s">
        <v>376</v>
      </c>
      <c r="DT1" s="8" t="s">
        <v>377</v>
      </c>
      <c r="DU1" s="8" t="s">
        <v>378</v>
      </c>
      <c r="DV1" s="8" t="s">
        <v>379</v>
      </c>
      <c r="DW1" s="8" t="s">
        <v>380</v>
      </c>
      <c r="DX1" s="8" t="s">
        <v>381</v>
      </c>
      <c r="DY1" s="8" t="s">
        <v>382</v>
      </c>
      <c r="DZ1" s="8" t="s">
        <v>383</v>
      </c>
      <c r="EA1" s="8" t="s">
        <v>384</v>
      </c>
      <c r="EB1" s="8" t="s">
        <v>385</v>
      </c>
      <c r="EC1" s="8" t="s">
        <v>386</v>
      </c>
      <c r="ED1" s="8" t="s">
        <v>387</v>
      </c>
      <c r="EE1" s="8" t="s">
        <v>388</v>
      </c>
      <c r="EF1" s="8" t="s">
        <v>389</v>
      </c>
      <c r="EG1" s="8" t="s">
        <v>390</v>
      </c>
      <c r="EH1" s="8" t="s">
        <v>391</v>
      </c>
      <c r="EI1" s="8" t="s">
        <v>392</v>
      </c>
      <c r="EJ1" t="s">
        <v>393</v>
      </c>
      <c r="EK1" t="s">
        <v>394</v>
      </c>
      <c r="EL1" t="s">
        <v>395</v>
      </c>
      <c r="EM1" t="s">
        <v>396</v>
      </c>
      <c r="EN1" t="s">
        <v>397</v>
      </c>
      <c r="EO1" t="s">
        <v>398</v>
      </c>
      <c r="EP1" t="s">
        <v>399</v>
      </c>
      <c r="EQ1" t="s">
        <v>400</v>
      </c>
      <c r="ER1" t="s">
        <v>401</v>
      </c>
      <c r="ES1" t="s">
        <v>402</v>
      </c>
      <c r="ET1" t="s">
        <v>403</v>
      </c>
      <c r="EU1" t="s">
        <v>404</v>
      </c>
      <c r="EV1" t="s">
        <v>405</v>
      </c>
      <c r="EW1" t="s">
        <v>406</v>
      </c>
      <c r="EX1" t="s">
        <v>407</v>
      </c>
      <c r="EY1" t="s">
        <v>408</v>
      </c>
      <c r="EZ1" t="s">
        <v>409</v>
      </c>
      <c r="FA1" t="s">
        <v>410</v>
      </c>
      <c r="FB1" t="s">
        <v>411</v>
      </c>
      <c r="FC1" t="s">
        <v>412</v>
      </c>
      <c r="FD1" t="s">
        <v>413</v>
      </c>
      <c r="FE1" t="s">
        <v>414</v>
      </c>
      <c r="FF1" t="s">
        <v>415</v>
      </c>
      <c r="FG1" t="s">
        <v>416</v>
      </c>
      <c r="FH1" t="s">
        <v>417</v>
      </c>
      <c r="FI1" t="s">
        <v>418</v>
      </c>
      <c r="FJ1" t="s">
        <v>419</v>
      </c>
      <c r="FK1" t="s">
        <v>420</v>
      </c>
      <c r="FL1" t="s">
        <v>421</v>
      </c>
      <c r="FM1" t="s">
        <v>422</v>
      </c>
      <c r="FN1" t="s">
        <v>423</v>
      </c>
      <c r="FO1" t="s">
        <v>424</v>
      </c>
      <c r="FP1" t="s">
        <v>425</v>
      </c>
      <c r="FQ1" t="s">
        <v>426</v>
      </c>
      <c r="FR1" t="s">
        <v>427</v>
      </c>
      <c r="FS1" t="s">
        <v>428</v>
      </c>
      <c r="FT1" t="s">
        <v>429</v>
      </c>
      <c r="FU1" t="s">
        <v>430</v>
      </c>
      <c r="FV1" t="s">
        <v>431</v>
      </c>
      <c r="FW1" t="s">
        <v>432</v>
      </c>
      <c r="FX1" t="s">
        <v>433</v>
      </c>
      <c r="FY1" t="s">
        <v>434</v>
      </c>
      <c r="FZ1" t="s">
        <v>435</v>
      </c>
      <c r="GA1" t="s">
        <v>436</v>
      </c>
      <c r="GB1" t="s">
        <v>437</v>
      </c>
      <c r="GC1" t="s">
        <v>438</v>
      </c>
      <c r="GD1" t="s">
        <v>439</v>
      </c>
      <c r="GE1" t="s">
        <v>440</v>
      </c>
      <c r="GF1" t="s">
        <v>441</v>
      </c>
      <c r="GG1" t="s">
        <v>442</v>
      </c>
      <c r="GH1" t="s">
        <v>443</v>
      </c>
      <c r="GI1" t="s">
        <v>444</v>
      </c>
      <c r="GJ1" t="s">
        <v>445</v>
      </c>
      <c r="GK1" t="s">
        <v>446</v>
      </c>
      <c r="GL1" t="s">
        <v>447</v>
      </c>
      <c r="GM1" t="s">
        <v>448</v>
      </c>
      <c r="GN1" t="s">
        <v>449</v>
      </c>
      <c r="GO1" s="4" t="s">
        <v>450</v>
      </c>
      <c r="GP1" s="6" t="s">
        <v>451</v>
      </c>
      <c r="GQ1" s="8" t="s">
        <v>452</v>
      </c>
      <c r="GR1" s="8" t="s">
        <v>453</v>
      </c>
      <c r="GS1" s="8" t="s">
        <v>454</v>
      </c>
      <c r="GT1" s="8" t="s">
        <v>455</v>
      </c>
      <c r="GU1" s="8" t="s">
        <v>456</v>
      </c>
      <c r="GV1" s="8" t="s">
        <v>457</v>
      </c>
      <c r="GW1" s="8" t="s">
        <v>458</v>
      </c>
      <c r="GX1" s="8" t="s">
        <v>459</v>
      </c>
      <c r="GY1" s="8" t="s">
        <v>460</v>
      </c>
      <c r="GZ1" s="8" t="s">
        <v>461</v>
      </c>
      <c r="HA1" s="8" t="s">
        <v>462</v>
      </c>
      <c r="HB1" s="8" t="s">
        <v>463</v>
      </c>
      <c r="HC1" s="8" t="s">
        <v>464</v>
      </c>
      <c r="HD1" s="8" t="s">
        <v>465</v>
      </c>
      <c r="HE1" s="8" t="s">
        <v>466</v>
      </c>
      <c r="HF1" s="8" t="s">
        <v>467</v>
      </c>
      <c r="HG1" s="8" t="s">
        <v>468</v>
      </c>
      <c r="HH1" s="8" t="s">
        <v>469</v>
      </c>
      <c r="HI1" s="8" t="s">
        <v>470</v>
      </c>
      <c r="HJ1" s="8" t="s">
        <v>471</v>
      </c>
      <c r="HK1" s="8" t="s">
        <v>472</v>
      </c>
      <c r="HL1" s="8" t="s">
        <v>473</v>
      </c>
      <c r="HM1" s="8" t="s">
        <v>474</v>
      </c>
      <c r="HN1" s="8" t="s">
        <v>475</v>
      </c>
      <c r="HO1" s="8" t="s">
        <v>476</v>
      </c>
      <c r="HP1" s="8" t="s">
        <v>477</v>
      </c>
      <c r="HQ1" s="8" t="s">
        <v>478</v>
      </c>
      <c r="HR1" s="8" t="s">
        <v>479</v>
      </c>
      <c r="HS1" s="8" t="s">
        <v>480</v>
      </c>
      <c r="HT1" s="8" t="s">
        <v>481</v>
      </c>
      <c r="HU1" s="8" t="s">
        <v>482</v>
      </c>
      <c r="HV1" s="8" t="s">
        <v>483</v>
      </c>
      <c r="HW1" s="8" t="s">
        <v>484</v>
      </c>
      <c r="HX1" s="8" t="s">
        <v>485</v>
      </c>
      <c r="HY1" s="8" t="s">
        <v>486</v>
      </c>
      <c r="HZ1" s="8" t="s">
        <v>487</v>
      </c>
      <c r="IA1" s="8" t="s">
        <v>488</v>
      </c>
      <c r="IB1" s="8" t="s">
        <v>489</v>
      </c>
      <c r="IC1" s="8" t="s">
        <v>490</v>
      </c>
      <c r="ID1" t="s">
        <v>491</v>
      </c>
      <c r="IE1" t="s">
        <v>492</v>
      </c>
      <c r="IF1" t="s">
        <v>493</v>
      </c>
      <c r="IG1" t="s">
        <v>494</v>
      </c>
      <c r="IH1" t="s">
        <v>495</v>
      </c>
      <c r="II1" t="s">
        <v>496</v>
      </c>
      <c r="IJ1" t="s">
        <v>497</v>
      </c>
      <c r="IK1" t="s">
        <v>498</v>
      </c>
      <c r="IL1" t="s">
        <v>499</v>
      </c>
      <c r="IM1" t="s">
        <v>500</v>
      </c>
      <c r="IN1" t="s">
        <v>501</v>
      </c>
      <c r="IO1" t="s">
        <v>502</v>
      </c>
      <c r="IP1" t="s">
        <v>503</v>
      </c>
      <c r="IQ1" t="s">
        <v>504</v>
      </c>
      <c r="IR1" t="s">
        <v>505</v>
      </c>
      <c r="IS1" t="s">
        <v>506</v>
      </c>
      <c r="IT1" t="s">
        <v>507</v>
      </c>
      <c r="IU1" t="s">
        <v>508</v>
      </c>
      <c r="IV1" t="s">
        <v>509</v>
      </c>
      <c r="IW1" t="s">
        <v>510</v>
      </c>
      <c r="IX1" t="s">
        <v>511</v>
      </c>
      <c r="IY1" t="s">
        <v>512</v>
      </c>
      <c r="IZ1" t="s">
        <v>513</v>
      </c>
      <c r="JA1" t="s">
        <v>514</v>
      </c>
      <c r="JB1" t="s">
        <v>515</v>
      </c>
      <c r="JC1" t="s">
        <v>516</v>
      </c>
      <c r="JD1" t="s">
        <v>517</v>
      </c>
      <c r="JE1" t="s">
        <v>518</v>
      </c>
      <c r="JF1" t="s">
        <v>519</v>
      </c>
      <c r="JG1" t="s">
        <v>520</v>
      </c>
      <c r="JH1" t="s">
        <v>521</v>
      </c>
      <c r="JI1" t="s">
        <v>522</v>
      </c>
      <c r="JJ1" t="s">
        <v>523</v>
      </c>
      <c r="JK1" t="s">
        <v>524</v>
      </c>
      <c r="JL1" t="s">
        <v>525</v>
      </c>
      <c r="JM1" t="s">
        <v>526</v>
      </c>
      <c r="JN1" t="s">
        <v>527</v>
      </c>
      <c r="JO1" t="s">
        <v>528</v>
      </c>
      <c r="JP1" t="s">
        <v>529</v>
      </c>
      <c r="JQ1" t="s">
        <v>530</v>
      </c>
      <c r="JR1" t="s">
        <v>531</v>
      </c>
      <c r="JS1" t="s">
        <v>532</v>
      </c>
      <c r="JT1" t="s">
        <v>533</v>
      </c>
      <c r="JU1" t="s">
        <v>534</v>
      </c>
      <c r="JV1" t="s">
        <v>535</v>
      </c>
      <c r="JW1" t="s">
        <v>536</v>
      </c>
      <c r="JX1" t="s">
        <v>537</v>
      </c>
      <c r="JY1" t="s">
        <v>538</v>
      </c>
      <c r="JZ1" t="s">
        <v>539</v>
      </c>
      <c r="KA1" t="s">
        <v>540</v>
      </c>
      <c r="KB1" t="s">
        <v>541</v>
      </c>
      <c r="KC1" t="s">
        <v>542</v>
      </c>
      <c r="KD1" t="s">
        <v>543</v>
      </c>
      <c r="KE1" t="s">
        <v>544</v>
      </c>
      <c r="KF1" t="s">
        <v>545</v>
      </c>
      <c r="KG1" t="s">
        <v>546</v>
      </c>
      <c r="KH1" t="s">
        <v>547</v>
      </c>
      <c r="KI1" s="4" t="s">
        <v>548</v>
      </c>
      <c r="KJ1" s="6" t="s">
        <v>549</v>
      </c>
      <c r="KK1" s="8" t="s">
        <v>550</v>
      </c>
      <c r="KL1" s="8" t="s">
        <v>551</v>
      </c>
      <c r="KM1" s="8" t="s">
        <v>552</v>
      </c>
      <c r="KN1" s="8" t="s">
        <v>553</v>
      </c>
      <c r="KO1" s="8" t="s">
        <v>554</v>
      </c>
      <c r="KP1" s="8" t="s">
        <v>555</v>
      </c>
      <c r="KQ1" s="8" t="s">
        <v>556</v>
      </c>
      <c r="KR1" s="8" t="s">
        <v>557</v>
      </c>
      <c r="KS1" s="8" t="s">
        <v>558</v>
      </c>
      <c r="KT1" s="8" t="s">
        <v>559</v>
      </c>
      <c r="KU1" s="8" t="s">
        <v>560</v>
      </c>
      <c r="KV1" s="8" t="s">
        <v>561</v>
      </c>
      <c r="KW1" s="8" t="s">
        <v>562</v>
      </c>
      <c r="KX1" s="8" t="s">
        <v>563</v>
      </c>
      <c r="KY1" s="8" t="s">
        <v>564</v>
      </c>
      <c r="KZ1" s="8" t="s">
        <v>565</v>
      </c>
      <c r="LA1" s="8" t="s">
        <v>566</v>
      </c>
      <c r="LB1" s="8" t="s">
        <v>567</v>
      </c>
      <c r="LC1" s="8" t="s">
        <v>568</v>
      </c>
      <c r="LD1" s="8" t="s">
        <v>569</v>
      </c>
      <c r="LE1" s="8" t="s">
        <v>570</v>
      </c>
      <c r="LF1" s="8" t="s">
        <v>571</v>
      </c>
      <c r="LG1" s="8" t="s">
        <v>572</v>
      </c>
      <c r="LH1" s="8" t="s">
        <v>573</v>
      </c>
      <c r="LI1" s="8" t="s">
        <v>574</v>
      </c>
      <c r="LJ1" s="8" t="s">
        <v>575</v>
      </c>
      <c r="LK1" s="8" t="s">
        <v>576</v>
      </c>
      <c r="LL1" s="8" t="s">
        <v>577</v>
      </c>
      <c r="LM1" s="8" t="s">
        <v>578</v>
      </c>
      <c r="LN1" s="8" t="s">
        <v>579</v>
      </c>
      <c r="LO1" s="8" t="s">
        <v>580</v>
      </c>
      <c r="LP1" s="8" t="s">
        <v>581</v>
      </c>
      <c r="LQ1" s="8" t="s">
        <v>582</v>
      </c>
      <c r="LR1" s="8" t="s">
        <v>583</v>
      </c>
      <c r="LS1" s="8" t="s">
        <v>584</v>
      </c>
      <c r="LT1" s="8" t="s">
        <v>585</v>
      </c>
      <c r="LU1" s="8" t="s">
        <v>586</v>
      </c>
      <c r="LV1" s="8" t="s">
        <v>587</v>
      </c>
      <c r="LW1" s="8" t="s">
        <v>588</v>
      </c>
      <c r="LX1" t="s">
        <v>589</v>
      </c>
      <c r="LY1" t="s">
        <v>590</v>
      </c>
      <c r="LZ1" t="s">
        <v>591</v>
      </c>
      <c r="MA1" t="s">
        <v>592</v>
      </c>
      <c r="MB1" t="s">
        <v>593</v>
      </c>
      <c r="MC1" t="s">
        <v>594</v>
      </c>
      <c r="MD1" t="s">
        <v>595</v>
      </c>
      <c r="ME1" t="s">
        <v>596</v>
      </c>
      <c r="MF1" t="s">
        <v>597</v>
      </c>
      <c r="MG1" t="s">
        <v>598</v>
      </c>
      <c r="MH1" t="s">
        <v>599</v>
      </c>
      <c r="MI1" t="s">
        <v>600</v>
      </c>
      <c r="MJ1" t="s">
        <v>601</v>
      </c>
      <c r="MK1" t="s">
        <v>602</v>
      </c>
      <c r="ML1" t="s">
        <v>603</v>
      </c>
      <c r="MM1" t="s">
        <v>604</v>
      </c>
      <c r="MN1" t="s">
        <v>605</v>
      </c>
      <c r="MO1" t="s">
        <v>606</v>
      </c>
      <c r="MP1" t="s">
        <v>607</v>
      </c>
      <c r="MQ1" t="s">
        <v>608</v>
      </c>
      <c r="MR1" t="s">
        <v>609</v>
      </c>
      <c r="MS1" t="s">
        <v>610</v>
      </c>
      <c r="MT1" t="s">
        <v>611</v>
      </c>
      <c r="MU1" t="s">
        <v>612</v>
      </c>
      <c r="MV1" t="s">
        <v>613</v>
      </c>
      <c r="MW1" t="s">
        <v>614</v>
      </c>
      <c r="MX1" t="s">
        <v>615</v>
      </c>
      <c r="MY1" t="s">
        <v>616</v>
      </c>
      <c r="MZ1" t="s">
        <v>617</v>
      </c>
      <c r="NA1" t="s">
        <v>618</v>
      </c>
      <c r="NB1" t="s">
        <v>619</v>
      </c>
      <c r="NC1" t="s">
        <v>620</v>
      </c>
      <c r="ND1" t="s">
        <v>621</v>
      </c>
      <c r="NE1" t="s">
        <v>622</v>
      </c>
      <c r="NF1" t="s">
        <v>623</v>
      </c>
      <c r="NG1" t="s">
        <v>624</v>
      </c>
      <c r="NH1" t="s">
        <v>625</v>
      </c>
      <c r="NI1" t="s">
        <v>626</v>
      </c>
      <c r="NJ1" t="s">
        <v>627</v>
      </c>
      <c r="NK1" t="s">
        <v>628</v>
      </c>
      <c r="NL1" t="s">
        <v>629</v>
      </c>
      <c r="NM1" t="s">
        <v>630</v>
      </c>
      <c r="NN1" t="s">
        <v>631</v>
      </c>
      <c r="NO1" t="s">
        <v>632</v>
      </c>
      <c r="NP1" t="s">
        <v>633</v>
      </c>
      <c r="NQ1" t="s">
        <v>634</v>
      </c>
      <c r="NR1" t="s">
        <v>635</v>
      </c>
      <c r="NS1" t="s">
        <v>636</v>
      </c>
      <c r="NT1" t="s">
        <v>637</v>
      </c>
      <c r="NU1" t="s">
        <v>638</v>
      </c>
      <c r="NV1" t="s">
        <v>639</v>
      </c>
      <c r="NW1" t="s">
        <v>640</v>
      </c>
      <c r="NX1" t="s">
        <v>641</v>
      </c>
      <c r="NY1" t="s">
        <v>642</v>
      </c>
      <c r="NZ1" t="s">
        <v>643</v>
      </c>
      <c r="OA1" t="s">
        <v>644</v>
      </c>
      <c r="OB1" t="s">
        <v>645</v>
      </c>
      <c r="OC1" s="4" t="s">
        <v>646</v>
      </c>
      <c r="OD1" s="6" t="s">
        <v>647</v>
      </c>
      <c r="OE1" s="8" t="s">
        <v>648</v>
      </c>
      <c r="OF1" s="8" t="s">
        <v>649</v>
      </c>
      <c r="OG1" s="8" t="s">
        <v>650</v>
      </c>
      <c r="OH1" s="8" t="s">
        <v>651</v>
      </c>
      <c r="OI1" s="8" t="s">
        <v>652</v>
      </c>
      <c r="OJ1" s="8" t="s">
        <v>653</v>
      </c>
      <c r="OK1" s="8" t="s">
        <v>654</v>
      </c>
      <c r="OL1" s="8" t="s">
        <v>655</v>
      </c>
      <c r="OM1" s="8" t="s">
        <v>656</v>
      </c>
      <c r="ON1" s="8" t="s">
        <v>657</v>
      </c>
      <c r="OO1" s="8" t="s">
        <v>658</v>
      </c>
      <c r="OP1" s="8" t="s">
        <v>659</v>
      </c>
      <c r="OQ1" s="8" t="s">
        <v>660</v>
      </c>
      <c r="OR1" s="8" t="s">
        <v>661</v>
      </c>
      <c r="OS1" s="8" t="s">
        <v>662</v>
      </c>
      <c r="OT1" s="8" t="s">
        <v>663</v>
      </c>
      <c r="OU1" s="8" t="s">
        <v>664</v>
      </c>
      <c r="OV1" s="8" t="s">
        <v>665</v>
      </c>
      <c r="OW1" s="8" t="s">
        <v>666</v>
      </c>
      <c r="OX1" s="8" t="s">
        <v>667</v>
      </c>
      <c r="OY1" s="8" t="s">
        <v>668</v>
      </c>
      <c r="OZ1" s="8" t="s">
        <v>669</v>
      </c>
      <c r="PA1" s="8" t="s">
        <v>670</v>
      </c>
      <c r="PB1" s="8" t="s">
        <v>671</v>
      </c>
      <c r="PC1" s="8" t="s">
        <v>672</v>
      </c>
      <c r="PD1" s="8" t="s">
        <v>673</v>
      </c>
      <c r="PE1" s="8" t="s">
        <v>674</v>
      </c>
      <c r="PF1" s="8" t="s">
        <v>675</v>
      </c>
      <c r="PG1" s="8" t="s">
        <v>676</v>
      </c>
      <c r="PH1" s="8" t="s">
        <v>677</v>
      </c>
      <c r="PI1" s="8" t="s">
        <v>678</v>
      </c>
      <c r="PJ1" s="8" t="s">
        <v>679</v>
      </c>
      <c r="PK1" s="8" t="s">
        <v>680</v>
      </c>
      <c r="PL1" s="8" t="s">
        <v>681</v>
      </c>
      <c r="PM1" s="8" t="s">
        <v>682</v>
      </c>
      <c r="PN1" s="8" t="s">
        <v>683</v>
      </c>
      <c r="PO1" s="8" t="s">
        <v>684</v>
      </c>
      <c r="PP1" s="8" t="s">
        <v>685</v>
      </c>
      <c r="PQ1" s="8" t="s">
        <v>686</v>
      </c>
      <c r="PR1" t="s">
        <v>687</v>
      </c>
      <c r="PS1" t="s">
        <v>688</v>
      </c>
      <c r="PT1" t="s">
        <v>689</v>
      </c>
      <c r="PU1" t="s">
        <v>690</v>
      </c>
      <c r="PV1" t="s">
        <v>691</v>
      </c>
      <c r="PW1" t="s">
        <v>692</v>
      </c>
      <c r="PX1" t="s">
        <v>693</v>
      </c>
      <c r="PY1" t="s">
        <v>694</v>
      </c>
      <c r="PZ1" t="s">
        <v>695</v>
      </c>
      <c r="QA1" t="s">
        <v>696</v>
      </c>
      <c r="QB1" t="s">
        <v>697</v>
      </c>
      <c r="QC1" t="s">
        <v>698</v>
      </c>
      <c r="QD1" t="s">
        <v>699</v>
      </c>
      <c r="QE1" t="s">
        <v>700</v>
      </c>
      <c r="QF1" t="s">
        <v>701</v>
      </c>
      <c r="QG1" t="s">
        <v>702</v>
      </c>
      <c r="QH1" t="s">
        <v>703</v>
      </c>
      <c r="QI1" t="s">
        <v>704</v>
      </c>
      <c r="QJ1" t="s">
        <v>705</v>
      </c>
      <c r="QK1" t="s">
        <v>706</v>
      </c>
      <c r="QL1" t="s">
        <v>707</v>
      </c>
      <c r="QM1" t="s">
        <v>708</v>
      </c>
      <c r="QN1" t="s">
        <v>709</v>
      </c>
      <c r="QO1" t="s">
        <v>710</v>
      </c>
      <c r="QP1" t="s">
        <v>711</v>
      </c>
      <c r="QQ1" t="s">
        <v>712</v>
      </c>
      <c r="QR1" t="s">
        <v>713</v>
      </c>
      <c r="QS1" t="s">
        <v>714</v>
      </c>
      <c r="QT1" t="s">
        <v>715</v>
      </c>
      <c r="QU1" t="s">
        <v>716</v>
      </c>
      <c r="QV1" t="s">
        <v>717</v>
      </c>
      <c r="QW1" t="s">
        <v>718</v>
      </c>
      <c r="QX1" t="s">
        <v>719</v>
      </c>
      <c r="QY1" t="s">
        <v>720</v>
      </c>
      <c r="QZ1" t="s">
        <v>721</v>
      </c>
      <c r="RA1" t="s">
        <v>722</v>
      </c>
      <c r="RB1" t="s">
        <v>723</v>
      </c>
      <c r="RC1" t="s">
        <v>724</v>
      </c>
      <c r="RD1" t="s">
        <v>725</v>
      </c>
      <c r="RE1" t="s">
        <v>726</v>
      </c>
      <c r="RF1" t="s">
        <v>727</v>
      </c>
      <c r="RG1" t="s">
        <v>728</v>
      </c>
      <c r="RH1" t="s">
        <v>729</v>
      </c>
      <c r="RI1" t="s">
        <v>730</v>
      </c>
      <c r="RJ1" t="s">
        <v>731</v>
      </c>
      <c r="RK1" t="s">
        <v>732</v>
      </c>
      <c r="RL1" t="s">
        <v>733</v>
      </c>
      <c r="RM1" t="s">
        <v>734</v>
      </c>
      <c r="RN1" t="s">
        <v>735</v>
      </c>
      <c r="RO1" t="s">
        <v>736</v>
      </c>
      <c r="RP1" t="s">
        <v>737</v>
      </c>
      <c r="RQ1" t="s">
        <v>738</v>
      </c>
      <c r="RR1" t="s">
        <v>739</v>
      </c>
      <c r="RS1" t="s">
        <v>740</v>
      </c>
      <c r="RT1" t="s">
        <v>741</v>
      </c>
      <c r="RU1" t="s">
        <v>742</v>
      </c>
      <c r="RV1" t="s">
        <v>743</v>
      </c>
      <c r="RW1" s="4" t="s">
        <v>744</v>
      </c>
      <c r="RX1" s="6" t="s">
        <v>745</v>
      </c>
      <c r="RY1" s="8" t="s">
        <v>746</v>
      </c>
      <c r="RZ1" s="8" t="s">
        <v>747</v>
      </c>
      <c r="SA1" s="8" t="s">
        <v>748</v>
      </c>
      <c r="SB1" s="8" t="s">
        <v>749</v>
      </c>
      <c r="SC1" s="8" t="s">
        <v>750</v>
      </c>
      <c r="SD1" s="8" t="s">
        <v>751</v>
      </c>
      <c r="SE1" s="8" t="s">
        <v>752</v>
      </c>
      <c r="SF1" s="8" t="s">
        <v>753</v>
      </c>
      <c r="SG1" s="8" t="s">
        <v>754</v>
      </c>
      <c r="SH1" s="8" t="s">
        <v>755</v>
      </c>
      <c r="SI1" s="8" t="s">
        <v>756</v>
      </c>
      <c r="SJ1" s="8" t="s">
        <v>757</v>
      </c>
      <c r="SK1" s="8" t="s">
        <v>758</v>
      </c>
      <c r="SL1" s="8" t="s">
        <v>759</v>
      </c>
      <c r="SM1" s="8" t="s">
        <v>760</v>
      </c>
      <c r="SN1" s="8" t="s">
        <v>761</v>
      </c>
      <c r="SO1" s="8" t="s">
        <v>762</v>
      </c>
      <c r="SP1" s="8" t="s">
        <v>763</v>
      </c>
      <c r="SQ1" s="8" t="s">
        <v>764</v>
      </c>
      <c r="SR1" s="8" t="s">
        <v>765</v>
      </c>
      <c r="SS1" s="8" t="s">
        <v>766</v>
      </c>
      <c r="ST1" s="8" t="s">
        <v>767</v>
      </c>
      <c r="SU1" s="8" t="s">
        <v>768</v>
      </c>
      <c r="SV1" s="8" t="s">
        <v>769</v>
      </c>
      <c r="SW1" s="8" t="s">
        <v>770</v>
      </c>
      <c r="SX1" s="8" t="s">
        <v>771</v>
      </c>
      <c r="SY1" s="8" t="s">
        <v>772</v>
      </c>
      <c r="SZ1" s="8" t="s">
        <v>773</v>
      </c>
      <c r="TA1" s="8" t="s">
        <v>774</v>
      </c>
      <c r="TB1" s="8" t="s">
        <v>775</v>
      </c>
      <c r="TC1" s="8" t="s">
        <v>776</v>
      </c>
      <c r="TD1" s="8" t="s">
        <v>777</v>
      </c>
      <c r="TE1" s="8" t="s">
        <v>778</v>
      </c>
      <c r="TF1" s="8" t="s">
        <v>779</v>
      </c>
      <c r="TG1" s="8" t="s">
        <v>780</v>
      </c>
      <c r="TH1" s="8" t="s">
        <v>781</v>
      </c>
      <c r="TI1" s="8" t="s">
        <v>782</v>
      </c>
      <c r="TJ1" s="8" t="s">
        <v>783</v>
      </c>
      <c r="TK1" s="8" t="s">
        <v>784</v>
      </c>
      <c r="TL1" t="s">
        <v>785</v>
      </c>
      <c r="TM1" t="s">
        <v>786</v>
      </c>
      <c r="TN1" t="s">
        <v>787</v>
      </c>
      <c r="TO1" t="s">
        <v>788</v>
      </c>
      <c r="TP1" t="s">
        <v>789</v>
      </c>
      <c r="TQ1" t="s">
        <v>790</v>
      </c>
      <c r="TR1" t="s">
        <v>791</v>
      </c>
      <c r="TS1" t="s">
        <v>792</v>
      </c>
      <c r="TT1" t="s">
        <v>793</v>
      </c>
      <c r="TU1" t="s">
        <v>794</v>
      </c>
      <c r="TV1" t="s">
        <v>795</v>
      </c>
      <c r="TW1" t="s">
        <v>796</v>
      </c>
      <c r="TX1" t="s">
        <v>797</v>
      </c>
      <c r="TY1" t="s">
        <v>798</v>
      </c>
      <c r="TZ1" t="s">
        <v>799</v>
      </c>
      <c r="UA1" t="s">
        <v>800</v>
      </c>
      <c r="UB1" t="s">
        <v>801</v>
      </c>
      <c r="UC1" t="s">
        <v>802</v>
      </c>
      <c r="UD1" t="s">
        <v>803</v>
      </c>
      <c r="UE1" t="s">
        <v>804</v>
      </c>
      <c r="UF1" t="s">
        <v>805</v>
      </c>
      <c r="UG1" t="s">
        <v>806</v>
      </c>
      <c r="UH1" t="s">
        <v>807</v>
      </c>
      <c r="UI1" t="s">
        <v>808</v>
      </c>
      <c r="UJ1" t="s">
        <v>809</v>
      </c>
      <c r="UK1" t="s">
        <v>810</v>
      </c>
      <c r="UL1" t="s">
        <v>811</v>
      </c>
      <c r="UM1" t="s">
        <v>812</v>
      </c>
      <c r="UN1" t="s">
        <v>813</v>
      </c>
      <c r="UO1" t="s">
        <v>814</v>
      </c>
      <c r="UP1" t="s">
        <v>815</v>
      </c>
      <c r="UQ1" t="s">
        <v>816</v>
      </c>
      <c r="UR1" t="s">
        <v>817</v>
      </c>
      <c r="US1" t="s">
        <v>818</v>
      </c>
      <c r="UT1" t="s">
        <v>819</v>
      </c>
      <c r="UU1" t="s">
        <v>820</v>
      </c>
      <c r="UV1" t="s">
        <v>821</v>
      </c>
      <c r="UW1" t="s">
        <v>822</v>
      </c>
      <c r="UX1" t="s">
        <v>823</v>
      </c>
      <c r="UY1" t="s">
        <v>824</v>
      </c>
      <c r="UZ1" t="s">
        <v>825</v>
      </c>
      <c r="VA1" t="s">
        <v>826</v>
      </c>
      <c r="VB1" t="s">
        <v>827</v>
      </c>
      <c r="VC1" t="s">
        <v>828</v>
      </c>
      <c r="VD1" t="s">
        <v>829</v>
      </c>
      <c r="VE1" t="s">
        <v>830</v>
      </c>
      <c r="VF1" t="s">
        <v>831</v>
      </c>
      <c r="VG1" t="s">
        <v>832</v>
      </c>
      <c r="VH1" t="s">
        <v>833</v>
      </c>
      <c r="VI1" t="s">
        <v>834</v>
      </c>
      <c r="VJ1" t="s">
        <v>835</v>
      </c>
      <c r="VK1" t="s">
        <v>836</v>
      </c>
      <c r="VL1" t="s">
        <v>837</v>
      </c>
      <c r="VM1" t="s">
        <v>838</v>
      </c>
      <c r="VN1" t="s">
        <v>839</v>
      </c>
      <c r="VO1" t="s">
        <v>840</v>
      </c>
      <c r="VP1" t="s">
        <v>841</v>
      </c>
    </row>
    <row r="2" spans="1:588" x14ac:dyDescent="0.25">
      <c r="A2" s="4"/>
      <c r="B2" s="6"/>
      <c r="C2" s="8" t="s">
        <v>34</v>
      </c>
      <c r="D2" s="8" t="s">
        <v>36</v>
      </c>
      <c r="E2" s="8" t="s">
        <v>38</v>
      </c>
      <c r="F2" s="8" t="s">
        <v>40</v>
      </c>
      <c r="G2" s="8" t="s">
        <v>44</v>
      </c>
      <c r="H2" s="8" t="s">
        <v>49</v>
      </c>
      <c r="I2" s="8" t="s">
        <v>52</v>
      </c>
      <c r="J2" s="8" t="s">
        <v>55</v>
      </c>
      <c r="K2" s="8" t="s">
        <v>58</v>
      </c>
      <c r="L2" s="8" t="s">
        <v>60</v>
      </c>
      <c r="M2" s="8" t="s">
        <v>62</v>
      </c>
      <c r="N2" s="8" t="s">
        <v>64</v>
      </c>
      <c r="O2" s="8" t="s">
        <v>66</v>
      </c>
      <c r="P2" s="8" t="s">
        <v>68</v>
      </c>
      <c r="Q2" s="8" t="s">
        <v>71</v>
      </c>
      <c r="R2" s="8" t="s">
        <v>76</v>
      </c>
      <c r="S2" s="8" t="s">
        <v>79</v>
      </c>
      <c r="T2" s="8" t="s">
        <v>82</v>
      </c>
      <c r="U2" s="8" t="s">
        <v>85</v>
      </c>
      <c r="V2" s="8" t="s">
        <v>88</v>
      </c>
      <c r="CU2" s="4"/>
      <c r="CV2" s="6"/>
      <c r="CW2" s="8" t="s">
        <v>34</v>
      </c>
      <c r="CX2" s="8" t="s">
        <v>36</v>
      </c>
      <c r="CY2" s="8" t="s">
        <v>38</v>
      </c>
      <c r="CZ2" s="8" t="s">
        <v>40</v>
      </c>
      <c r="DA2" s="8" t="s">
        <v>44</v>
      </c>
      <c r="DB2" s="8" t="s">
        <v>49</v>
      </c>
      <c r="DC2" s="8" t="s">
        <v>52</v>
      </c>
      <c r="DD2" s="8" t="s">
        <v>55</v>
      </c>
      <c r="DE2" s="8" t="s">
        <v>58</v>
      </c>
      <c r="DF2" s="8" t="s">
        <v>60</v>
      </c>
      <c r="DG2" s="8" t="s">
        <v>62</v>
      </c>
      <c r="DH2" s="8" t="s">
        <v>64</v>
      </c>
      <c r="DI2" s="8" t="s">
        <v>66</v>
      </c>
      <c r="DJ2" s="8" t="s">
        <v>68</v>
      </c>
      <c r="DK2" s="8" t="s">
        <v>71</v>
      </c>
      <c r="DL2" s="8" t="s">
        <v>76</v>
      </c>
      <c r="DM2" s="8" t="s">
        <v>79</v>
      </c>
      <c r="DN2" s="8" t="s">
        <v>82</v>
      </c>
      <c r="DO2" s="8" t="s">
        <v>85</v>
      </c>
      <c r="DP2" s="8" t="s">
        <v>88</v>
      </c>
      <c r="GO2" s="4"/>
      <c r="GP2" s="6"/>
      <c r="GQ2" s="8" t="s">
        <v>34</v>
      </c>
      <c r="GR2" s="8" t="s">
        <v>36</v>
      </c>
      <c r="GS2" s="8" t="s">
        <v>38</v>
      </c>
      <c r="GT2" s="8" t="s">
        <v>40</v>
      </c>
      <c r="GU2" s="8" t="s">
        <v>44</v>
      </c>
      <c r="GV2" s="8" t="s">
        <v>49</v>
      </c>
      <c r="GW2" s="8" t="s">
        <v>52</v>
      </c>
      <c r="GX2" s="8" t="s">
        <v>55</v>
      </c>
      <c r="GY2" s="8" t="s">
        <v>58</v>
      </c>
      <c r="GZ2" s="8" t="s">
        <v>60</v>
      </c>
      <c r="HA2" s="8" t="s">
        <v>62</v>
      </c>
      <c r="HB2" s="8" t="s">
        <v>64</v>
      </c>
      <c r="HC2" s="8" t="s">
        <v>66</v>
      </c>
      <c r="HD2" s="8" t="s">
        <v>68</v>
      </c>
      <c r="HE2" s="8" t="s">
        <v>71</v>
      </c>
      <c r="HF2" s="8" t="s">
        <v>76</v>
      </c>
      <c r="HG2" s="8" t="s">
        <v>79</v>
      </c>
      <c r="HH2" s="8" t="s">
        <v>82</v>
      </c>
      <c r="HI2" s="8" t="s">
        <v>85</v>
      </c>
      <c r="HJ2" s="8" t="s">
        <v>88</v>
      </c>
      <c r="KI2" s="4"/>
      <c r="KJ2" s="6"/>
      <c r="KK2" s="8" t="s">
        <v>34</v>
      </c>
      <c r="KL2" s="8" t="s">
        <v>36</v>
      </c>
      <c r="KM2" s="8" t="s">
        <v>38</v>
      </c>
      <c r="KN2" s="8" t="s">
        <v>40</v>
      </c>
      <c r="KO2" s="8" t="s">
        <v>44</v>
      </c>
      <c r="KP2" s="8" t="s">
        <v>49</v>
      </c>
      <c r="KQ2" s="8" t="s">
        <v>52</v>
      </c>
      <c r="KR2" s="8" t="s">
        <v>55</v>
      </c>
      <c r="KS2" s="8" t="s">
        <v>58</v>
      </c>
      <c r="KT2" s="8" t="s">
        <v>60</v>
      </c>
      <c r="KU2" s="8" t="s">
        <v>62</v>
      </c>
      <c r="KV2" s="8" t="s">
        <v>64</v>
      </c>
      <c r="KW2" s="8" t="s">
        <v>66</v>
      </c>
      <c r="KX2" s="8" t="s">
        <v>68</v>
      </c>
      <c r="KY2" s="8" t="s">
        <v>71</v>
      </c>
      <c r="KZ2" s="8" t="s">
        <v>76</v>
      </c>
      <c r="LA2" s="8" t="s">
        <v>79</v>
      </c>
      <c r="LB2" s="8" t="s">
        <v>82</v>
      </c>
      <c r="LC2" s="8" t="s">
        <v>85</v>
      </c>
      <c r="LD2" s="8" t="s">
        <v>88</v>
      </c>
      <c r="OC2" s="4"/>
      <c r="OD2" s="6"/>
      <c r="OE2" s="8" t="s">
        <v>34</v>
      </c>
      <c r="OF2" s="8" t="s">
        <v>36</v>
      </c>
      <c r="OG2" s="8" t="s">
        <v>38</v>
      </c>
      <c r="OH2" s="8" t="s">
        <v>40</v>
      </c>
      <c r="OI2" s="8" t="s">
        <v>44</v>
      </c>
      <c r="OJ2" s="8" t="s">
        <v>49</v>
      </c>
      <c r="OK2" s="8" t="s">
        <v>52</v>
      </c>
      <c r="OL2" s="8" t="s">
        <v>55</v>
      </c>
      <c r="OM2" s="8" t="s">
        <v>58</v>
      </c>
      <c r="ON2" s="8" t="s">
        <v>60</v>
      </c>
      <c r="OO2" s="8" t="s">
        <v>62</v>
      </c>
      <c r="OP2" s="8" t="s">
        <v>64</v>
      </c>
      <c r="OQ2" s="8" t="s">
        <v>66</v>
      </c>
      <c r="OR2" s="8" t="s">
        <v>68</v>
      </c>
      <c r="OS2" s="8" t="s">
        <v>71</v>
      </c>
      <c r="OT2" s="8" t="s">
        <v>76</v>
      </c>
      <c r="OU2" s="8" t="s">
        <v>79</v>
      </c>
      <c r="OV2" s="8" t="s">
        <v>82</v>
      </c>
      <c r="OW2" s="8" t="s">
        <v>85</v>
      </c>
      <c r="OX2" s="8" t="s">
        <v>88</v>
      </c>
      <c r="RW2" s="4"/>
      <c r="RX2" s="6"/>
      <c r="RY2" s="8" t="s">
        <v>34</v>
      </c>
      <c r="RZ2" s="8" t="s">
        <v>36</v>
      </c>
      <c r="SA2" s="8" t="s">
        <v>38</v>
      </c>
      <c r="SB2" s="8" t="s">
        <v>40</v>
      </c>
      <c r="SC2" s="8" t="s">
        <v>44</v>
      </c>
      <c r="SD2" s="8" t="s">
        <v>49</v>
      </c>
      <c r="SE2" s="8" t="s">
        <v>52</v>
      </c>
      <c r="SF2" s="8" t="s">
        <v>55</v>
      </c>
      <c r="SG2" s="8" t="s">
        <v>58</v>
      </c>
      <c r="SH2" s="8" t="s">
        <v>60</v>
      </c>
      <c r="SI2" s="8" t="s">
        <v>62</v>
      </c>
      <c r="SJ2" s="8" t="s">
        <v>64</v>
      </c>
      <c r="SK2" s="8" t="s">
        <v>66</v>
      </c>
      <c r="SL2" s="8" t="s">
        <v>68</v>
      </c>
      <c r="SM2" s="8" t="s">
        <v>71</v>
      </c>
      <c r="SN2" s="8" t="s">
        <v>76</v>
      </c>
      <c r="SO2" s="8" t="s">
        <v>79</v>
      </c>
      <c r="SP2" s="8" t="s">
        <v>82</v>
      </c>
      <c r="SQ2" s="8" t="s">
        <v>85</v>
      </c>
      <c r="SR2" s="8" t="s">
        <v>88</v>
      </c>
    </row>
    <row r="3" spans="1:588" x14ac:dyDescent="0.25">
      <c r="A3" s="5" t="s">
        <v>27</v>
      </c>
      <c r="B3" s="7"/>
      <c r="C3" s="8"/>
      <c r="D3" s="8"/>
      <c r="E3" s="8"/>
      <c r="F3" s="8"/>
      <c r="G3" s="8"/>
      <c r="H3" s="8"/>
      <c r="I3" s="8"/>
      <c r="J3" s="8"/>
      <c r="K3" s="8"/>
      <c r="L3" s="8"/>
      <c r="M3" s="8"/>
      <c r="N3" s="8"/>
      <c r="O3" s="8"/>
      <c r="P3" s="8"/>
      <c r="Q3" s="8"/>
      <c r="R3" s="8"/>
      <c r="S3" s="8"/>
      <c r="T3" s="8"/>
      <c r="U3" s="8"/>
      <c r="V3" s="8"/>
      <c r="AT3" s="5" t="s">
        <v>27</v>
      </c>
      <c r="AV3" s="13" t="e">
        <v>#DIV/0!</v>
      </c>
      <c r="AW3" s="13" t="e">
        <v>#DIV/0!</v>
      </c>
      <c r="AX3" s="13" t="e">
        <v>#DIV/0!</v>
      </c>
      <c r="AY3" s="13" t="e">
        <v>#DIV/0!</v>
      </c>
      <c r="AZ3" s="13" t="e">
        <v>#DIV/0!</v>
      </c>
      <c r="BA3" s="13" t="e">
        <v>#DIV/0!</v>
      </c>
      <c r="BB3" s="13" t="e">
        <v>#DIV/0!</v>
      </c>
      <c r="BC3" s="13" t="e">
        <v>#DIV/0!</v>
      </c>
      <c r="BD3" s="13" t="e">
        <v>#DIV/0!</v>
      </c>
      <c r="BE3" s="13" t="e">
        <v>#DIV/0!</v>
      </c>
      <c r="BG3" s="13" t="e">
        <v>#DIV/0!</v>
      </c>
      <c r="BH3" s="13" t="e">
        <v>#DIV/0!</v>
      </c>
      <c r="BI3" s="13" t="e">
        <v>#DIV/0!</v>
      </c>
      <c r="BJ3" s="13" t="e">
        <v>#DIV/0!</v>
      </c>
      <c r="BK3" s="13" t="e">
        <v>#DIV/0!</v>
      </c>
      <c r="BM3" s="5" t="s">
        <v>27</v>
      </c>
      <c r="BO3" s="14" t="e">
        <v>#DIV/0!</v>
      </c>
      <c r="BP3" s="14" t="e">
        <v>#DIV/0!</v>
      </c>
      <c r="BQ3" s="14" t="e">
        <v>#DIV/0!</v>
      </c>
      <c r="BR3" s="14" t="e">
        <v>#DIV/0!</v>
      </c>
      <c r="BS3" s="12">
        <v>0</v>
      </c>
      <c r="BT3" s="12">
        <v>0</v>
      </c>
      <c r="BU3" s="23" t="e">
        <v>#DIV/0!</v>
      </c>
      <c r="BV3" s="23" t="e">
        <v>#DIV/0!</v>
      </c>
      <c r="BW3" s="23" t="e">
        <v>#DIV/0!</v>
      </c>
      <c r="BX3" s="23" t="e">
        <v>#DIV/0!</v>
      </c>
      <c r="BY3" s="23" t="e">
        <v>#DIV/0!</v>
      </c>
      <c r="BZ3" s="12">
        <v>0</v>
      </c>
      <c r="CA3" s="12">
        <v>0</v>
      </c>
      <c r="CB3" s="12">
        <v>0</v>
      </c>
      <c r="CC3" s="12">
        <v>0</v>
      </c>
      <c r="CD3" s="12">
        <v>0</v>
      </c>
      <c r="CE3" s="12">
        <v>0</v>
      </c>
      <c r="CF3" s="12">
        <v>0</v>
      </c>
      <c r="CH3" s="13" t="e">
        <v>#DIV/0!</v>
      </c>
      <c r="CI3" s="13" t="e">
        <v>#DIV/0!</v>
      </c>
      <c r="CJ3" s="12">
        <v>0</v>
      </c>
      <c r="CK3" s="12">
        <v>0</v>
      </c>
      <c r="CL3" s="12">
        <v>0</v>
      </c>
      <c r="CM3" s="12">
        <v>0</v>
      </c>
      <c r="CN3" s="12">
        <v>0</v>
      </c>
      <c r="CO3" s="12">
        <v>0</v>
      </c>
      <c r="CP3" s="12">
        <v>0</v>
      </c>
      <c r="CQ3" s="12">
        <v>0</v>
      </c>
      <c r="CU3" s="5" t="s">
        <v>27</v>
      </c>
      <c r="CV3" s="7"/>
      <c r="CW3" s="8">
        <v>692113</v>
      </c>
      <c r="CX3" s="8">
        <v>496661</v>
      </c>
      <c r="CY3" s="8">
        <v>195452</v>
      </c>
      <c r="CZ3" s="8">
        <v>99514</v>
      </c>
      <c r="DA3" s="8">
        <v>21943</v>
      </c>
      <c r="DB3" s="8">
        <v>21546</v>
      </c>
      <c r="DC3" s="8">
        <v>7995</v>
      </c>
      <c r="DD3" s="8">
        <v>20708</v>
      </c>
      <c r="DE3" s="8">
        <v>-12713</v>
      </c>
      <c r="DF3" s="8">
        <v>306997</v>
      </c>
      <c r="DG3" s="8">
        <v>496226</v>
      </c>
      <c r="DH3" s="8">
        <v>178428</v>
      </c>
      <c r="DI3" s="8">
        <v>1092871</v>
      </c>
      <c r="DJ3" s="8">
        <v>1611827</v>
      </c>
      <c r="DK3" s="8">
        <v>3681920</v>
      </c>
      <c r="DL3" s="8">
        <v>229534</v>
      </c>
      <c r="DM3" s="8" t="s">
        <v>53</v>
      </c>
      <c r="DN3" s="8">
        <v>504668</v>
      </c>
      <c r="DO3" s="8">
        <v>1084241</v>
      </c>
      <c r="DP3" s="8">
        <v>3681920</v>
      </c>
      <c r="DQ3">
        <v>2093011</v>
      </c>
      <c r="DR3">
        <v>0.76739999999999997</v>
      </c>
      <c r="DS3">
        <v>3193.9023000000002</v>
      </c>
      <c r="DT3">
        <v>55.65</v>
      </c>
      <c r="DU3">
        <v>573</v>
      </c>
      <c r="DV3">
        <v>93290</v>
      </c>
      <c r="DW3">
        <v>61561</v>
      </c>
      <c r="DX3">
        <v>572793</v>
      </c>
      <c r="DY3">
        <v>-0.22</v>
      </c>
      <c r="DZ3">
        <v>93290</v>
      </c>
      <c r="EA3">
        <v>61561</v>
      </c>
      <c r="EB3">
        <v>0</v>
      </c>
      <c r="EC3">
        <v>572793</v>
      </c>
      <c r="ED3">
        <v>0</v>
      </c>
      <c r="EE3">
        <v>8.9187999999999992</v>
      </c>
      <c r="EF3">
        <v>1.4805999999999999</v>
      </c>
      <c r="EG3">
        <v>6.3789999999999996</v>
      </c>
      <c r="EH3">
        <v>259.01190000000003</v>
      </c>
      <c r="EI3">
        <v>-457.46899999999999</v>
      </c>
      <c r="EN3" s="5" t="s">
        <v>27</v>
      </c>
      <c r="EP3" s="13">
        <v>2.165524661757829</v>
      </c>
      <c r="EQ3" s="13">
        <v>1.8119694531850643</v>
      </c>
      <c r="ER3" s="13">
        <v>0.60831477327668881</v>
      </c>
      <c r="ES3" s="13">
        <v>0.15975442160611855</v>
      </c>
      <c r="ET3" s="13">
        <v>559.8552354593869</v>
      </c>
      <c r="EU3" s="13">
        <v>0.7055229336867721</v>
      </c>
      <c r="EV3" s="13">
        <v>2.3958501845991806</v>
      </c>
      <c r="EW3" s="13">
        <v>3.3958501845991806</v>
      </c>
      <c r="EX3" s="13">
        <v>0.65874881816110276</v>
      </c>
      <c r="EY3" s="13">
        <v>4.329805996472663</v>
      </c>
      <c r="FA3" s="13">
        <v>2.7835373371892302</v>
      </c>
      <c r="FB3" s="13">
        <v>131.12811354223504</v>
      </c>
      <c r="FC3" s="13">
        <v>1.3947536001741143</v>
      </c>
      <c r="FD3" s="13">
        <v>261.69496888513868</v>
      </c>
      <c r="FE3" s="13">
        <v>1.1766566984527451</v>
      </c>
      <c r="FG3" s="5" t="s">
        <v>27</v>
      </c>
      <c r="FI3" s="14">
        <v>-1.1725252964977343E-2</v>
      </c>
      <c r="FJ3" s="14">
        <v>-3.4528180949070049E-3</v>
      </c>
      <c r="FK3" s="14">
        <v>5.95966235007822E-3</v>
      </c>
      <c r="FL3" s="14">
        <v>-1.8368387821063901E-2</v>
      </c>
      <c r="FM3" s="12">
        <v>-12713</v>
      </c>
      <c r="FN3" s="12">
        <v>692113</v>
      </c>
      <c r="FO3" s="23">
        <v>0.43776806666087259</v>
      </c>
      <c r="FP3" s="23">
        <v>0.8674556481401009</v>
      </c>
      <c r="FQ3" s="23">
        <v>1.6719809229966975E-2</v>
      </c>
      <c r="FR3" s="23">
        <v>0.15556910524943507</v>
      </c>
      <c r="FS3" s="23">
        <v>0</v>
      </c>
      <c r="FT3" s="12">
        <v>704826</v>
      </c>
      <c r="FU3" s="12">
        <v>692113</v>
      </c>
      <c r="FV3" s="12">
        <v>496661</v>
      </c>
      <c r="FW3" s="12">
        <v>66397</v>
      </c>
      <c r="FX3" s="12">
        <v>99514</v>
      </c>
      <c r="FY3" s="12">
        <v>21546</v>
      </c>
      <c r="FZ3" s="12">
        <v>20708</v>
      </c>
      <c r="GB3" s="13">
        <v>3.3958501845991806</v>
      </c>
      <c r="GC3" s="13">
        <v>0.18797611029028333</v>
      </c>
      <c r="GD3" s="12">
        <v>692113</v>
      </c>
      <c r="GE3" s="12">
        <v>3681920</v>
      </c>
      <c r="GF3" s="12">
        <v>1611827</v>
      </c>
      <c r="GG3" s="12">
        <v>1092871</v>
      </c>
      <c r="GH3" s="12">
        <v>306997</v>
      </c>
      <c r="GI3" s="12">
        <v>496226</v>
      </c>
      <c r="GJ3" s="12">
        <v>178428</v>
      </c>
      <c r="GK3" s="12">
        <v>977222</v>
      </c>
      <c r="GO3" s="5" t="s">
        <v>27</v>
      </c>
      <c r="GP3" s="7"/>
      <c r="GQ3" s="8"/>
      <c r="GR3" s="8"/>
      <c r="GS3" s="8"/>
      <c r="GT3" s="8"/>
      <c r="GU3" s="8"/>
      <c r="GV3" s="8"/>
      <c r="GW3" s="8"/>
      <c r="GX3" s="8"/>
      <c r="GY3" s="8"/>
      <c r="GZ3" s="8"/>
      <c r="HA3" s="8"/>
      <c r="HB3" s="8"/>
      <c r="HC3" s="8"/>
      <c r="HD3" s="8"/>
      <c r="HE3" s="8"/>
      <c r="HF3" s="8"/>
      <c r="HG3" s="8"/>
      <c r="HH3" s="8"/>
      <c r="HI3" s="8"/>
      <c r="HJ3" s="8"/>
      <c r="IH3" s="5"/>
      <c r="IJ3" s="13"/>
      <c r="IK3" s="13"/>
      <c r="IL3" s="13"/>
      <c r="IM3" s="13"/>
      <c r="IN3" s="13"/>
      <c r="IO3" s="13"/>
      <c r="IP3" s="13"/>
      <c r="IQ3" s="13"/>
      <c r="IR3" s="13"/>
      <c r="IS3" s="13"/>
      <c r="IU3" s="13"/>
      <c r="IV3" s="13"/>
      <c r="IW3" s="13"/>
      <c r="IX3" s="13"/>
      <c r="IY3" s="13"/>
      <c r="JA3" s="5"/>
      <c r="JC3" s="14"/>
      <c r="JD3" s="14"/>
      <c r="JE3" s="14"/>
      <c r="JF3" s="14"/>
      <c r="JG3" s="12"/>
      <c r="JH3" s="12"/>
      <c r="JI3" s="23"/>
      <c r="JJ3" s="23"/>
      <c r="JK3" s="23"/>
      <c r="JL3" s="23"/>
      <c r="JM3" s="23"/>
      <c r="JN3" s="12"/>
      <c r="JO3" s="12"/>
      <c r="JP3" s="12"/>
      <c r="JQ3" s="12"/>
      <c r="JR3" s="12"/>
      <c r="JS3" s="12"/>
      <c r="JT3" s="12"/>
      <c r="JV3" s="13"/>
      <c r="JW3" s="13"/>
      <c r="JX3" s="12"/>
      <c r="JY3" s="12"/>
      <c r="JZ3" s="12"/>
      <c r="KA3" s="12"/>
      <c r="KB3" s="12"/>
      <c r="KC3" s="12"/>
      <c r="KD3" s="12"/>
      <c r="KE3" s="12"/>
      <c r="KI3" s="5" t="s">
        <v>27</v>
      </c>
      <c r="KJ3" s="7"/>
      <c r="KK3" s="8">
        <v>360222</v>
      </c>
      <c r="KL3" s="8">
        <v>284195</v>
      </c>
      <c r="KM3" s="8">
        <v>76027</v>
      </c>
      <c r="KN3" s="8">
        <v>49838</v>
      </c>
      <c r="KO3" s="8">
        <v>24148</v>
      </c>
      <c r="KP3" s="8">
        <v>11660</v>
      </c>
      <c r="KQ3" s="8">
        <v>-22134</v>
      </c>
      <c r="KR3" s="8">
        <v>-8276</v>
      </c>
      <c r="KS3" s="8">
        <v>-15638</v>
      </c>
      <c r="KT3" s="8">
        <v>69831</v>
      </c>
      <c r="KU3" s="8">
        <v>236554</v>
      </c>
      <c r="KV3" s="8">
        <v>187681</v>
      </c>
      <c r="KW3" s="8">
        <v>550275</v>
      </c>
      <c r="KX3" s="8">
        <v>490255</v>
      </c>
      <c r="KY3" s="8">
        <v>1581338</v>
      </c>
      <c r="KZ3" s="8">
        <v>107954</v>
      </c>
      <c r="LA3" s="8">
        <v>4259</v>
      </c>
      <c r="LB3" s="8">
        <v>427673</v>
      </c>
      <c r="LC3" s="8">
        <v>137563</v>
      </c>
      <c r="LD3" s="8">
        <v>1581338</v>
      </c>
      <c r="LE3">
        <v>1016102</v>
      </c>
      <c r="LF3">
        <v>4.1928000000000001</v>
      </c>
      <c r="LG3">
        <v>1090.3795</v>
      </c>
      <c r="LH3">
        <v>13.6</v>
      </c>
      <c r="LI3">
        <v>140625</v>
      </c>
      <c r="LJ3">
        <v>57347</v>
      </c>
      <c r="LK3">
        <v>30799</v>
      </c>
      <c r="LL3">
        <v>1150688</v>
      </c>
      <c r="LM3">
        <v>-0.19</v>
      </c>
      <c r="LN3">
        <v>57347</v>
      </c>
      <c r="LO3">
        <v>30799</v>
      </c>
      <c r="LP3">
        <v>0</v>
      </c>
      <c r="LQ3">
        <v>1150688</v>
      </c>
      <c r="LR3">
        <v>0</v>
      </c>
      <c r="LS3">
        <v>14.144299999999999</v>
      </c>
      <c r="LT3">
        <v>3.8654000000000002</v>
      </c>
      <c r="LU3">
        <v>10.272</v>
      </c>
      <c r="LV3" t="s">
        <v>53</v>
      </c>
      <c r="LW3">
        <v>107.7966</v>
      </c>
      <c r="MB3" s="5" t="s">
        <v>27</v>
      </c>
      <c r="MD3" s="13">
        <v>1.2866722940190285</v>
      </c>
      <c r="ME3" s="13">
        <v>0.84783000095867633</v>
      </c>
      <c r="MF3" s="13">
        <v>0.16328129201516112</v>
      </c>
      <c r="MG3" s="13">
        <v>7.753054691659847E-2</v>
      </c>
      <c r="MH3" s="13">
        <v>396.20878775450331</v>
      </c>
      <c r="MI3" s="13">
        <v>0.91300847763096815</v>
      </c>
      <c r="MJ3" s="13">
        <v>10.495373029084856</v>
      </c>
      <c r="MK3" s="13">
        <v>11.495373029084856</v>
      </c>
      <c r="ML3" s="13">
        <v>0.88076001265532022</v>
      </c>
      <c r="MM3" s="13">
        <v>4.9182675814751287</v>
      </c>
      <c r="MO3" s="13">
        <v>1.5142449155748317</v>
      </c>
      <c r="MP3" s="13">
        <v>241.04423019405692</v>
      </c>
      <c r="MQ3" s="13">
        <v>1.5227897224312419</v>
      </c>
      <c r="MR3" s="13">
        <v>239.69166236376458</v>
      </c>
      <c r="MS3" s="13">
        <v>2.9381413027519945</v>
      </c>
      <c r="MU3" s="5" t="s">
        <v>27</v>
      </c>
      <c r="MW3" s="14">
        <v>-0.11367882352085953</v>
      </c>
      <c r="MX3" s="14">
        <v>-9.8890939192000701E-3</v>
      </c>
      <c r="MY3" s="14">
        <v>1.5270612607804277E-2</v>
      </c>
      <c r="MZ3" s="14">
        <v>-4.3412118082737865E-2</v>
      </c>
      <c r="NA3" s="12">
        <v>-15638</v>
      </c>
      <c r="NB3" s="12">
        <v>360222</v>
      </c>
      <c r="NC3" s="23">
        <v>0.31002543415765638</v>
      </c>
      <c r="ND3" s="23">
        <v>0.68952968941491322</v>
      </c>
      <c r="NE3" s="23">
        <v>1.94765445464537E-2</v>
      </c>
      <c r="NF3" s="23">
        <v>0.72766732981816662</v>
      </c>
      <c r="NG3" s="23">
        <v>0</v>
      </c>
      <c r="NH3" s="12">
        <v>375860</v>
      </c>
      <c r="NI3" s="12">
        <v>360222</v>
      </c>
      <c r="NJ3" s="12">
        <v>284195</v>
      </c>
      <c r="NK3" s="12">
        <v>38443</v>
      </c>
      <c r="NL3" s="12">
        <v>49838</v>
      </c>
      <c r="NM3" s="12">
        <v>11660</v>
      </c>
      <c r="NN3" s="12">
        <v>-8276</v>
      </c>
      <c r="NP3" s="13">
        <v>11.495373029084856</v>
      </c>
      <c r="NQ3" s="13">
        <v>0.22779570212060926</v>
      </c>
      <c r="NR3" s="12">
        <v>360222</v>
      </c>
      <c r="NS3" s="12">
        <v>1581338</v>
      </c>
      <c r="NT3" s="12">
        <v>490255</v>
      </c>
      <c r="NU3" s="12">
        <v>550275</v>
      </c>
      <c r="NV3" s="12">
        <v>69831</v>
      </c>
      <c r="NW3" s="12">
        <v>236554</v>
      </c>
      <c r="NX3" s="12">
        <v>187681</v>
      </c>
      <c r="NY3" s="12">
        <v>540808</v>
      </c>
      <c r="OC3" s="5" t="s">
        <v>27</v>
      </c>
      <c r="OD3" s="7"/>
      <c r="OE3" s="8">
        <v>2379100</v>
      </c>
      <c r="OF3" s="8">
        <v>1465300</v>
      </c>
      <c r="OG3" s="8">
        <v>913800</v>
      </c>
      <c r="OH3" s="8">
        <v>249600</v>
      </c>
      <c r="OI3" s="8">
        <v>392000</v>
      </c>
      <c r="OJ3" s="8">
        <v>90100</v>
      </c>
      <c r="OK3" s="8">
        <v>294700</v>
      </c>
      <c r="OL3" s="8">
        <v>105100</v>
      </c>
      <c r="OM3" s="8">
        <v>189500</v>
      </c>
      <c r="ON3" s="8">
        <v>67800</v>
      </c>
      <c r="OO3" s="8">
        <v>994800</v>
      </c>
      <c r="OP3" s="8" t="s">
        <v>53</v>
      </c>
      <c r="OQ3" s="8">
        <v>1284500</v>
      </c>
      <c r="OR3" s="8">
        <v>7588600</v>
      </c>
      <c r="OS3" s="8">
        <v>20629600</v>
      </c>
      <c r="OT3" s="8">
        <v>553800</v>
      </c>
      <c r="OU3" s="8" t="s">
        <v>53</v>
      </c>
      <c r="OV3" s="8">
        <v>1812000</v>
      </c>
      <c r="OW3" s="8">
        <v>7693700</v>
      </c>
      <c r="OX3" s="8">
        <v>20629600</v>
      </c>
      <c r="OY3">
        <v>11123900</v>
      </c>
      <c r="OZ3">
        <v>0.18809999999999999</v>
      </c>
      <c r="PA3">
        <v>19394.825499999999</v>
      </c>
      <c r="PB3">
        <v>57.05</v>
      </c>
      <c r="PC3">
        <v>3500</v>
      </c>
      <c r="PD3">
        <v>657200</v>
      </c>
      <c r="PE3">
        <v>227700</v>
      </c>
      <c r="PF3">
        <v>3324000</v>
      </c>
      <c r="PG3">
        <v>0.55000000000000004</v>
      </c>
      <c r="PH3">
        <v>657200</v>
      </c>
      <c r="PI3">
        <v>227700</v>
      </c>
      <c r="PJ3">
        <v>-109000</v>
      </c>
      <c r="PK3">
        <v>3324000</v>
      </c>
      <c r="PL3">
        <v>0.32</v>
      </c>
      <c r="PM3">
        <v>7.3224</v>
      </c>
      <c r="PN3">
        <v>2.1421000000000001</v>
      </c>
      <c r="PO3">
        <v>5.8540999999999999</v>
      </c>
      <c r="PP3">
        <v>35.663400000000003</v>
      </c>
      <c r="PQ3">
        <v>63.422699999999999</v>
      </c>
      <c r="PV3" s="5" t="s">
        <v>27</v>
      </c>
      <c r="PX3" s="13">
        <v>0.70888520971302427</v>
      </c>
      <c r="PY3" s="13" t="e">
        <v>#VALUE!</v>
      </c>
      <c r="PZ3" s="13">
        <v>3.741721854304636E-2</v>
      </c>
      <c r="QA3" s="13">
        <v>-2.557005467871408E-2</v>
      </c>
      <c r="QB3" s="13" t="e">
        <v>#VALUE!</v>
      </c>
      <c r="QC3" s="13">
        <v>0.62705529918175829</v>
      </c>
      <c r="QD3" s="13">
        <v>1.6813626733561224</v>
      </c>
      <c r="QE3" s="13">
        <v>2.6813626733561224</v>
      </c>
      <c r="QF3" s="13">
        <v>0.59114339767026614</v>
      </c>
      <c r="QG3" s="13">
        <v>7.2941176470588234</v>
      </c>
      <c r="QI3" s="13" t="e">
        <v>#VALUE!</v>
      </c>
      <c r="QJ3" s="13" t="e">
        <v>#VALUE!</v>
      </c>
      <c r="QK3" s="13">
        <v>2.3915359871330919</v>
      </c>
      <c r="QL3" s="13">
        <v>152.62157958892018</v>
      </c>
      <c r="QM3" s="13">
        <v>-4.5101421800947863</v>
      </c>
      <c r="QO3" s="5" t="s">
        <v>27</v>
      </c>
      <c r="QQ3" s="14">
        <v>2.4630541871921183E-2</v>
      </c>
      <c r="QR3" s="14">
        <v>9.1858300694148218E-3</v>
      </c>
      <c r="QS3" s="14">
        <v>1.9001822623802692E-2</v>
      </c>
      <c r="QT3" s="14">
        <v>7.9651969232062539E-2</v>
      </c>
      <c r="QU3" s="12">
        <v>189500</v>
      </c>
      <c r="QV3" s="12">
        <v>2379100</v>
      </c>
      <c r="QW3" s="23">
        <v>0.36785007949742116</v>
      </c>
      <c r="QX3" s="23">
        <v>0.94014549482297283</v>
      </c>
      <c r="QY3" s="23">
        <v>1.1037538294489472E-2</v>
      </c>
      <c r="QZ3" s="23">
        <v>0.16112770000387791</v>
      </c>
      <c r="RA3" s="23">
        <v>0.58181818181818179</v>
      </c>
      <c r="RB3" s="12">
        <v>2189600</v>
      </c>
      <c r="RC3" s="12">
        <v>2379100</v>
      </c>
      <c r="RD3" s="12">
        <v>1465300</v>
      </c>
      <c r="RE3" s="12">
        <v>279500</v>
      </c>
      <c r="RF3" s="12">
        <v>249600</v>
      </c>
      <c r="RG3" s="12">
        <v>90100</v>
      </c>
      <c r="RH3" s="12">
        <v>105100</v>
      </c>
      <c r="RJ3" s="13">
        <v>2.6813626733561224</v>
      </c>
      <c r="RK3" s="13">
        <v>0.11532458215379843</v>
      </c>
      <c r="RL3" s="12">
        <v>2379100</v>
      </c>
      <c r="RM3" s="12">
        <v>20629600</v>
      </c>
      <c r="RN3" s="12">
        <v>7588600</v>
      </c>
      <c r="RO3" s="12">
        <v>1284500</v>
      </c>
      <c r="RP3" s="12">
        <v>67800</v>
      </c>
      <c r="RQ3" s="12">
        <v>994800</v>
      </c>
      <c r="RR3" s="12" t="s">
        <v>53</v>
      </c>
      <c r="RS3" s="12">
        <v>11756500</v>
      </c>
      <c r="RW3" s="5" t="s">
        <v>27</v>
      </c>
      <c r="RX3" s="7"/>
      <c r="RY3" s="8"/>
      <c r="RZ3" s="8"/>
      <c r="SA3" s="8"/>
      <c r="SB3" s="8"/>
      <c r="SC3" s="8"/>
      <c r="SD3" s="8"/>
      <c r="SE3" s="8"/>
      <c r="SF3" s="8"/>
      <c r="SG3" s="8"/>
      <c r="SH3" s="8"/>
      <c r="SI3" s="8"/>
      <c r="SJ3" s="8"/>
      <c r="SK3" s="8"/>
      <c r="SL3" s="8"/>
      <c r="SM3" s="8"/>
      <c r="SN3" s="8"/>
      <c r="SO3" s="8"/>
      <c r="SP3" s="8"/>
      <c r="SQ3" s="8"/>
      <c r="SR3" s="8"/>
      <c r="TP3" s="5" t="s">
        <v>27</v>
      </c>
      <c r="TR3" s="13"/>
      <c r="TS3" s="13"/>
      <c r="TT3" s="13"/>
      <c r="TU3" s="13"/>
      <c r="TV3" s="13"/>
      <c r="TW3" s="13"/>
      <c r="TX3" s="13"/>
      <c r="TY3" s="13"/>
      <c r="TZ3" s="13"/>
      <c r="UA3" s="13"/>
      <c r="UC3" s="13"/>
      <c r="UD3" s="13"/>
      <c r="UE3" s="13"/>
      <c r="UF3" s="13"/>
      <c r="UG3" s="13"/>
      <c r="UI3" s="5" t="s">
        <v>27</v>
      </c>
      <c r="UK3" s="14"/>
      <c r="UL3" s="14"/>
      <c r="UM3" s="14"/>
      <c r="UN3" s="14"/>
      <c r="UO3" s="12"/>
      <c r="UP3" s="12"/>
      <c r="UQ3" s="23"/>
      <c r="UR3" s="23"/>
      <c r="US3" s="23"/>
      <c r="UT3" s="23"/>
      <c r="UU3" s="23"/>
      <c r="UV3" s="12"/>
      <c r="UW3" s="12"/>
      <c r="UX3" s="12"/>
      <c r="UY3" s="12"/>
      <c r="UZ3" s="12"/>
      <c r="VA3" s="12"/>
      <c r="VB3" s="12"/>
      <c r="VD3" s="13"/>
      <c r="VE3" s="13"/>
      <c r="VF3" s="12"/>
      <c r="VG3" s="12"/>
      <c r="VH3" s="12"/>
      <c r="VI3" s="12"/>
      <c r="VJ3" s="12"/>
      <c r="VK3" s="12"/>
      <c r="VL3" s="12"/>
      <c r="VM3" s="12"/>
    </row>
    <row r="4" spans="1:588" x14ac:dyDescent="0.25">
      <c r="A4" s="5" t="s">
        <v>28</v>
      </c>
      <c r="B4" s="7"/>
      <c r="C4" s="8"/>
      <c r="D4" s="8"/>
      <c r="E4" s="8"/>
      <c r="F4" s="8"/>
      <c r="G4" s="8"/>
      <c r="H4" s="8"/>
      <c r="I4" s="8"/>
      <c r="J4" s="8"/>
      <c r="K4" s="8"/>
      <c r="L4" s="8"/>
      <c r="M4" s="8"/>
      <c r="N4" s="8"/>
      <c r="O4" s="8"/>
      <c r="P4" s="8"/>
      <c r="Q4" s="8"/>
      <c r="R4" s="8"/>
      <c r="S4" s="8"/>
      <c r="T4" s="8"/>
      <c r="U4" s="8"/>
      <c r="V4" s="8"/>
      <c r="AT4" s="5" t="s">
        <v>28</v>
      </c>
      <c r="AV4" s="13" t="e">
        <v>#DIV/0!</v>
      </c>
      <c r="AW4" s="13" t="e">
        <v>#DIV/0!</v>
      </c>
      <c r="AX4" s="13" t="e">
        <v>#DIV/0!</v>
      </c>
      <c r="AY4" s="13" t="e">
        <v>#DIV/0!</v>
      </c>
      <c r="AZ4" s="13" t="e">
        <v>#DIV/0!</v>
      </c>
      <c r="BA4" s="13" t="e">
        <v>#DIV/0!</v>
      </c>
      <c r="BB4" s="13" t="e">
        <v>#DIV/0!</v>
      </c>
      <c r="BC4" s="13" t="e">
        <v>#DIV/0!</v>
      </c>
      <c r="BD4" s="13" t="e">
        <v>#DIV/0!</v>
      </c>
      <c r="BE4" s="13" t="e">
        <v>#DIV/0!</v>
      </c>
      <c r="BG4" s="13" t="e">
        <v>#DIV/0!</v>
      </c>
      <c r="BH4" s="13" t="e">
        <v>#DIV/0!</v>
      </c>
      <c r="BI4" s="13" t="e">
        <v>#DIV/0!</v>
      </c>
      <c r="BJ4" s="13" t="e">
        <v>#DIV/0!</v>
      </c>
      <c r="BK4" s="13" t="e">
        <v>#DIV/0!</v>
      </c>
      <c r="BM4" s="5" t="s">
        <v>28</v>
      </c>
      <c r="BO4" s="14" t="e">
        <v>#DIV/0!</v>
      </c>
      <c r="BP4" s="14" t="e">
        <v>#DIV/0!</v>
      </c>
      <c r="BQ4" s="14" t="e">
        <v>#DIV/0!</v>
      </c>
      <c r="BR4" s="14" t="e">
        <v>#DIV/0!</v>
      </c>
      <c r="BS4" s="12">
        <v>0</v>
      </c>
      <c r="BT4" s="12">
        <v>0</v>
      </c>
      <c r="BU4" s="23" t="e">
        <v>#DIV/0!</v>
      </c>
      <c r="BV4" s="23" t="e">
        <v>#DIV/0!</v>
      </c>
      <c r="BW4" s="23" t="e">
        <v>#DIV/0!</v>
      </c>
      <c r="BX4" s="23" t="e">
        <v>#DIV/0!</v>
      </c>
      <c r="BY4" s="23" t="e">
        <v>#DIV/0!</v>
      </c>
      <c r="BZ4" s="12">
        <v>0</v>
      </c>
      <c r="CA4" s="12">
        <v>0</v>
      </c>
      <c r="CB4" s="12">
        <v>0</v>
      </c>
      <c r="CC4" s="12">
        <v>0</v>
      </c>
      <c r="CD4" s="12">
        <v>0</v>
      </c>
      <c r="CE4" s="12">
        <v>0</v>
      </c>
      <c r="CF4" s="12">
        <v>0</v>
      </c>
      <c r="CH4" s="13" t="e">
        <v>#DIV/0!</v>
      </c>
      <c r="CI4" s="13" t="e">
        <v>#DIV/0!</v>
      </c>
      <c r="CJ4" s="12">
        <v>0</v>
      </c>
      <c r="CK4" s="12">
        <v>0</v>
      </c>
      <c r="CL4" s="12">
        <v>0</v>
      </c>
      <c r="CM4" s="12">
        <v>0</v>
      </c>
      <c r="CN4" s="12">
        <v>0</v>
      </c>
      <c r="CO4" s="12">
        <v>0</v>
      </c>
      <c r="CP4" s="12">
        <v>0</v>
      </c>
      <c r="CQ4" s="12">
        <v>0</v>
      </c>
      <c r="CU4" s="5" t="s">
        <v>28</v>
      </c>
      <c r="CV4" s="7"/>
      <c r="CW4" s="8">
        <v>688941</v>
      </c>
      <c r="CX4" s="8">
        <v>496585</v>
      </c>
      <c r="CY4" s="8">
        <v>192356</v>
      </c>
      <c r="CZ4" s="8">
        <v>112221</v>
      </c>
      <c r="DA4" s="8">
        <v>5433</v>
      </c>
      <c r="DB4" s="8">
        <v>22791</v>
      </c>
      <c r="DC4" s="8">
        <v>-18692</v>
      </c>
      <c r="DD4" s="8">
        <v>2701</v>
      </c>
      <c r="DE4" s="8">
        <v>-21393</v>
      </c>
      <c r="DF4" s="8">
        <v>297366</v>
      </c>
      <c r="DG4" s="8">
        <v>480044</v>
      </c>
      <c r="DH4" s="8">
        <v>182038</v>
      </c>
      <c r="DI4" s="8">
        <v>1061771</v>
      </c>
      <c r="DJ4" s="8">
        <v>1609490</v>
      </c>
      <c r="DK4" s="8">
        <v>3645653</v>
      </c>
      <c r="DL4" s="8">
        <v>218676</v>
      </c>
      <c r="DM4" s="8" t="s">
        <v>53</v>
      </c>
      <c r="DN4" s="8">
        <v>488581</v>
      </c>
      <c r="DO4" s="8">
        <v>1063630</v>
      </c>
      <c r="DP4" s="8">
        <v>3645653</v>
      </c>
      <c r="DQ4">
        <v>2093442</v>
      </c>
      <c r="DR4">
        <v>0.95220000000000005</v>
      </c>
      <c r="DS4">
        <v>3185.7429000000002</v>
      </c>
      <c r="DT4">
        <v>55.62</v>
      </c>
      <c r="DU4">
        <v>572</v>
      </c>
      <c r="DV4">
        <v>77845</v>
      </c>
      <c r="DW4">
        <v>63327</v>
      </c>
      <c r="DX4">
        <v>550950</v>
      </c>
      <c r="DY4">
        <v>-0.37</v>
      </c>
      <c r="DZ4">
        <v>77845</v>
      </c>
      <c r="EA4">
        <v>63327</v>
      </c>
      <c r="EB4">
        <v>0</v>
      </c>
      <c r="EC4">
        <v>550950</v>
      </c>
      <c r="ED4">
        <v>0</v>
      </c>
      <c r="EE4">
        <v>9.5051000000000005</v>
      </c>
      <c r="EF4">
        <v>1.4461999999999999</v>
      </c>
      <c r="EG4">
        <v>6.7465000000000002</v>
      </c>
      <c r="EH4" t="s">
        <v>53</v>
      </c>
      <c r="EI4">
        <v>-300.53570000000002</v>
      </c>
      <c r="EN4" s="5" t="s">
        <v>28</v>
      </c>
      <c r="EP4" s="13">
        <v>2.1731729232205099</v>
      </c>
      <c r="EQ4" s="13">
        <v>1.8005878247414451</v>
      </c>
      <c r="ER4" s="13">
        <v>0.60863193615797584</v>
      </c>
      <c r="ES4" s="13">
        <v>0.15722560539908761</v>
      </c>
      <c r="ET4" s="13">
        <v>527.4299941196374</v>
      </c>
      <c r="EU4" s="13">
        <v>0.70824705478003525</v>
      </c>
      <c r="EV4" s="13">
        <v>2.4275575153013738</v>
      </c>
      <c r="EW4" s="13">
        <v>3.4275575153013738</v>
      </c>
      <c r="EX4" s="13">
        <v>0.66309605862647414</v>
      </c>
      <c r="EY4" s="13">
        <v>3.4156026501689265</v>
      </c>
      <c r="FA4" s="13">
        <v>2.7279194453905227</v>
      </c>
      <c r="FB4" s="13">
        <v>133.80160496188972</v>
      </c>
      <c r="FC4" s="13">
        <v>1.4351621934655989</v>
      </c>
      <c r="FD4" s="13">
        <v>254.32665496755166</v>
      </c>
      <c r="FE4" s="13">
        <v>1.2019417645108952</v>
      </c>
      <c r="FG4" s="5" t="s">
        <v>28</v>
      </c>
      <c r="FI4" s="14">
        <v>-2.0113197258445136E-2</v>
      </c>
      <c r="FJ4" s="14">
        <v>-5.8680845379414882E-3</v>
      </c>
      <c r="FK4" s="14">
        <v>1.4902679986274064E-3</v>
      </c>
      <c r="FL4" s="14">
        <v>-3.1052005904714627E-2</v>
      </c>
      <c r="FM4" s="12">
        <v>-21393</v>
      </c>
      <c r="FN4" s="12">
        <v>688941</v>
      </c>
      <c r="FO4" s="23">
        <v>0.44148195124439982</v>
      </c>
      <c r="FP4" s="23">
        <v>0.87384698982596543</v>
      </c>
      <c r="FQ4" s="23">
        <v>1.7370550625635518E-2</v>
      </c>
      <c r="FR4" s="23">
        <v>0.15112518936936675</v>
      </c>
      <c r="FS4" s="23">
        <v>0</v>
      </c>
      <c r="FT4" s="12">
        <v>710334</v>
      </c>
      <c r="FU4" s="12">
        <v>688941</v>
      </c>
      <c r="FV4" s="12">
        <v>496585</v>
      </c>
      <c r="FW4" s="12">
        <v>76036</v>
      </c>
      <c r="FX4" s="12">
        <v>112221</v>
      </c>
      <c r="FY4" s="12">
        <v>22791</v>
      </c>
      <c r="FZ4" s="12">
        <v>2701</v>
      </c>
      <c r="GB4" s="13">
        <v>3.4275575153013738</v>
      </c>
      <c r="GC4" s="13">
        <v>0.18897602157967311</v>
      </c>
      <c r="GD4" s="12">
        <v>688941</v>
      </c>
      <c r="GE4" s="12">
        <v>3645653</v>
      </c>
      <c r="GF4" s="12">
        <v>1609490</v>
      </c>
      <c r="GG4" s="12">
        <v>1061771</v>
      </c>
      <c r="GH4" s="12">
        <v>297366</v>
      </c>
      <c r="GI4" s="12">
        <v>480044</v>
      </c>
      <c r="GJ4" s="12">
        <v>182038</v>
      </c>
      <c r="GK4" s="12">
        <v>974392</v>
      </c>
      <c r="GO4" s="5" t="s">
        <v>28</v>
      </c>
      <c r="GP4" s="7"/>
      <c r="GQ4" s="9">
        <v>133802</v>
      </c>
      <c r="GR4" s="9">
        <v>94544</v>
      </c>
      <c r="GS4" s="9">
        <v>39258</v>
      </c>
      <c r="GT4" s="9">
        <v>18845</v>
      </c>
      <c r="GU4" s="9">
        <v>6564</v>
      </c>
      <c r="GV4" s="9">
        <v>6450</v>
      </c>
      <c r="GW4" s="9">
        <v>-208</v>
      </c>
      <c r="GX4" s="9">
        <v>16</v>
      </c>
      <c r="GY4" s="9">
        <v>-224</v>
      </c>
      <c r="GZ4" s="9">
        <v>2226</v>
      </c>
      <c r="HA4" s="9">
        <v>55627</v>
      </c>
      <c r="HB4" s="9">
        <v>5338</v>
      </c>
      <c r="HC4" s="9">
        <v>72735</v>
      </c>
      <c r="HD4" s="9">
        <v>393744</v>
      </c>
      <c r="HE4" s="9">
        <v>621249</v>
      </c>
      <c r="HF4" s="9">
        <v>40512</v>
      </c>
      <c r="HG4" s="9" t="s">
        <v>53</v>
      </c>
      <c r="HH4" s="9">
        <v>69481</v>
      </c>
      <c r="HI4" s="9">
        <v>-23177</v>
      </c>
      <c r="HJ4" s="9">
        <v>621249</v>
      </c>
      <c r="HK4" s="12">
        <v>574945</v>
      </c>
      <c r="HL4" s="10">
        <v>0.6119</v>
      </c>
      <c r="HM4" s="9">
        <v>588.76790000000005</v>
      </c>
      <c r="HN4" s="10">
        <v>14.11</v>
      </c>
      <c r="HO4" s="9">
        <v>419</v>
      </c>
      <c r="HP4" s="9">
        <v>22177</v>
      </c>
      <c r="HQ4" s="9" t="s">
        <v>53</v>
      </c>
      <c r="HR4" s="9">
        <v>-373532</v>
      </c>
      <c r="HS4" s="10" t="s">
        <v>53</v>
      </c>
      <c r="HT4" s="9">
        <v>22177</v>
      </c>
      <c r="HU4" s="9" t="s">
        <v>53</v>
      </c>
      <c r="HV4" s="9">
        <v>0</v>
      </c>
      <c r="HW4" s="9">
        <v>-373532</v>
      </c>
      <c r="HX4" s="10">
        <v>0</v>
      </c>
      <c r="HY4" s="10">
        <v>8.4305000000000003</v>
      </c>
      <c r="HZ4" s="10">
        <v>1.8183</v>
      </c>
      <c r="IA4" s="10">
        <v>5.3724999999999996</v>
      </c>
      <c r="IB4" s="10" t="s">
        <v>53</v>
      </c>
      <c r="IC4" s="10">
        <v>44.873899999999999</v>
      </c>
      <c r="IH4" s="5" t="s">
        <v>28</v>
      </c>
      <c r="IJ4" s="13">
        <v>1.0468329471366273</v>
      </c>
      <c r="IK4" s="13">
        <v>0.97000618874224609</v>
      </c>
      <c r="IL4" s="13">
        <v>3.2037535441343676E-2</v>
      </c>
      <c r="IM4" s="13">
        <v>5.2378353928939922E-3</v>
      </c>
      <c r="IN4" s="13">
        <v>216.95142385945726</v>
      </c>
      <c r="IO4" s="13">
        <v>1.037307102305195</v>
      </c>
      <c r="IP4" s="13">
        <v>-27.804547611856581</v>
      </c>
      <c r="IQ4" s="13">
        <v>-26.804547611856581</v>
      </c>
      <c r="IR4" s="13">
        <v>1.0420049731046381</v>
      </c>
      <c r="IS4" s="13">
        <v>3.438294573643411</v>
      </c>
      <c r="IU4" s="13">
        <v>17.711502435369052</v>
      </c>
      <c r="IV4" s="13">
        <v>20.608076662717888</v>
      </c>
      <c r="IW4" s="13">
        <v>2.4053427292501843</v>
      </c>
      <c r="IX4" s="13">
        <v>151.74552697269098</v>
      </c>
      <c r="IY4" s="13">
        <v>41.119237861094035</v>
      </c>
      <c r="JA4" s="5" t="s">
        <v>28</v>
      </c>
      <c r="JC4" s="14">
        <v>9.6647538508003623E-3</v>
      </c>
      <c r="JD4" s="14">
        <v>-3.6056396066633505E-4</v>
      </c>
      <c r="JE4" s="14">
        <v>1.0565811775954569E-2</v>
      </c>
      <c r="JF4" s="14">
        <v>-1.6741154840734817E-3</v>
      </c>
      <c r="JG4" s="12">
        <v>-224</v>
      </c>
      <c r="JH4" s="12">
        <v>133802</v>
      </c>
      <c r="JI4" s="23">
        <v>0.63379417914556002</v>
      </c>
      <c r="JJ4" s="23">
        <v>0.94771645507678892</v>
      </c>
      <c r="JK4" s="23" t="e">
        <v>#VALUE!</v>
      </c>
      <c r="JL4" s="23">
        <v>-0.60125972033757802</v>
      </c>
      <c r="JM4" s="23" t="e">
        <v>#VALUE!</v>
      </c>
      <c r="JN4" s="12">
        <v>134026</v>
      </c>
      <c r="JO4" s="12">
        <v>133802</v>
      </c>
      <c r="JP4" s="12">
        <v>94544</v>
      </c>
      <c r="JQ4" s="12">
        <v>14171</v>
      </c>
      <c r="JR4" s="12">
        <v>18845</v>
      </c>
      <c r="JS4" s="12">
        <v>6450</v>
      </c>
      <c r="JT4" s="12">
        <v>16</v>
      </c>
      <c r="JV4" s="13">
        <v>-26.804547611856581</v>
      </c>
      <c r="JW4" s="13">
        <v>0.21537579939766502</v>
      </c>
      <c r="JX4" s="12">
        <v>133802</v>
      </c>
      <c r="JY4" s="12">
        <v>621249</v>
      </c>
      <c r="JZ4" s="12">
        <v>393744</v>
      </c>
      <c r="KA4" s="12">
        <v>72735</v>
      </c>
      <c r="KB4" s="12">
        <v>2226</v>
      </c>
      <c r="KC4" s="12">
        <v>55627</v>
      </c>
      <c r="KD4" s="12">
        <v>5338</v>
      </c>
      <c r="KE4" s="12">
        <v>154770</v>
      </c>
      <c r="KI4" s="5" t="s">
        <v>28</v>
      </c>
      <c r="KJ4" s="7"/>
      <c r="KK4" s="9">
        <v>372541</v>
      </c>
      <c r="KL4" s="9">
        <v>288272</v>
      </c>
      <c r="KM4" s="9">
        <v>84269</v>
      </c>
      <c r="KN4" s="9">
        <v>53937</v>
      </c>
      <c r="KO4" s="9">
        <v>28607</v>
      </c>
      <c r="KP4" s="9">
        <v>11653</v>
      </c>
      <c r="KQ4" s="9">
        <v>16767</v>
      </c>
      <c r="KR4" s="9">
        <v>6253</v>
      </c>
      <c r="KS4" s="9">
        <v>8890</v>
      </c>
      <c r="KT4" s="9">
        <v>64429</v>
      </c>
      <c r="KU4" s="9">
        <v>267999</v>
      </c>
      <c r="KV4" s="9">
        <v>190431</v>
      </c>
      <c r="KW4" s="9">
        <v>578254</v>
      </c>
      <c r="KX4" s="9">
        <v>483271</v>
      </c>
      <c r="KY4" s="9">
        <v>1606434</v>
      </c>
      <c r="KZ4" s="9">
        <v>108551</v>
      </c>
      <c r="LA4" s="9">
        <v>7875</v>
      </c>
      <c r="LB4" s="9">
        <v>415515</v>
      </c>
      <c r="LC4" s="9">
        <v>168533</v>
      </c>
      <c r="LD4" s="9">
        <v>1606434</v>
      </c>
      <c r="LE4" s="12">
        <v>1022386</v>
      </c>
      <c r="LF4" s="10">
        <v>3.9990999999999999</v>
      </c>
      <c r="LG4" s="9">
        <v>1022.3233</v>
      </c>
      <c r="LH4" s="10">
        <v>12.75</v>
      </c>
      <c r="LI4" s="9">
        <v>140639</v>
      </c>
      <c r="LJ4" s="9">
        <v>60835</v>
      </c>
      <c r="LK4" s="9">
        <v>30207</v>
      </c>
      <c r="LL4" s="9">
        <v>1158869</v>
      </c>
      <c r="LM4" s="10">
        <v>0.11</v>
      </c>
      <c r="LN4" s="9">
        <v>60835</v>
      </c>
      <c r="LO4" s="9">
        <v>30207</v>
      </c>
      <c r="LP4" s="9">
        <v>0</v>
      </c>
      <c r="LQ4" s="9">
        <v>1158869</v>
      </c>
      <c r="LR4" s="10">
        <v>0</v>
      </c>
      <c r="LS4" s="10">
        <v>14.6898</v>
      </c>
      <c r="LT4" s="10">
        <v>2.3784000000000001</v>
      </c>
      <c r="LU4" s="10">
        <v>9.8019999999999996</v>
      </c>
      <c r="LV4" s="10">
        <v>37.293500000000002</v>
      </c>
      <c r="LW4" s="10">
        <v>137.0514</v>
      </c>
      <c r="MB4" s="5" t="s">
        <v>28</v>
      </c>
      <c r="MD4" s="13">
        <v>1.3916561375642276</v>
      </c>
      <c r="ME4" s="13">
        <v>0.93335499320120818</v>
      </c>
      <c r="MF4" s="13">
        <v>0.1550581808117637</v>
      </c>
      <c r="MG4" s="13">
        <v>0.10130450426223549</v>
      </c>
      <c r="MH4" s="13">
        <v>413.65187648483817</v>
      </c>
      <c r="MI4" s="13">
        <v>0.89508874936660954</v>
      </c>
      <c r="MJ4" s="13">
        <v>8.5318661627099743</v>
      </c>
      <c r="MK4" s="13">
        <v>9.5318661627099743</v>
      </c>
      <c r="ML4" s="13">
        <v>0.85848491794991932</v>
      </c>
      <c r="MM4" s="13">
        <v>5.2205440659057754</v>
      </c>
      <c r="MO4" s="13">
        <v>1.5137871460003887</v>
      </c>
      <c r="MP4" s="13">
        <v>241.11712202364433</v>
      </c>
      <c r="MQ4" s="13">
        <v>1.3900835450878548</v>
      </c>
      <c r="MR4" s="13">
        <v>262.57414620135768</v>
      </c>
      <c r="MS4" s="13">
        <v>2.2891931251881847</v>
      </c>
      <c r="MU4" s="5" t="s">
        <v>28</v>
      </c>
      <c r="MW4" s="14">
        <v>5.2749313190888429E-2</v>
      </c>
      <c r="MX4" s="14">
        <v>5.5339964169085071E-3</v>
      </c>
      <c r="MY4" s="14">
        <v>1.7807765522891074E-2</v>
      </c>
      <c r="MZ4" s="14">
        <v>2.3863145264548063E-2</v>
      </c>
      <c r="NA4" s="12">
        <v>8890</v>
      </c>
      <c r="NB4" s="12">
        <v>372541</v>
      </c>
      <c r="NC4" s="23">
        <v>0.30083464368906537</v>
      </c>
      <c r="ND4" s="23">
        <v>0.63639296728032402</v>
      </c>
      <c r="NE4" s="23">
        <v>1.8803760378577644E-2</v>
      </c>
      <c r="NF4" s="23">
        <v>0.72139222650915003</v>
      </c>
      <c r="NG4" s="23">
        <v>0</v>
      </c>
      <c r="NH4" s="12">
        <v>363651</v>
      </c>
      <c r="NI4" s="12">
        <v>372541</v>
      </c>
      <c r="NJ4" s="12">
        <v>288272</v>
      </c>
      <c r="NK4" s="12">
        <v>3536</v>
      </c>
      <c r="NL4" s="12">
        <v>53937</v>
      </c>
      <c r="NM4" s="12">
        <v>11653</v>
      </c>
      <c r="NN4" s="12">
        <v>6253</v>
      </c>
      <c r="NP4" s="13">
        <v>9.5318661627099743</v>
      </c>
      <c r="NQ4" s="13">
        <v>0.23190557470770665</v>
      </c>
      <c r="NR4" s="12">
        <v>372541</v>
      </c>
      <c r="NS4" s="12">
        <v>1606434</v>
      </c>
      <c r="NT4" s="12">
        <v>483271</v>
      </c>
      <c r="NU4" s="12">
        <v>578254</v>
      </c>
      <c r="NV4" s="12">
        <v>64429</v>
      </c>
      <c r="NW4" s="12">
        <v>267999</v>
      </c>
      <c r="NX4" s="12">
        <v>190431</v>
      </c>
      <c r="NY4" s="12">
        <v>544909</v>
      </c>
      <c r="OC4" s="5" t="s">
        <v>28</v>
      </c>
      <c r="OD4" s="7"/>
      <c r="OE4" s="9">
        <v>2392800</v>
      </c>
      <c r="OF4" s="9">
        <v>1484100</v>
      </c>
      <c r="OG4" s="9">
        <v>908700</v>
      </c>
      <c r="OH4" s="9">
        <v>253500</v>
      </c>
      <c r="OI4" s="9">
        <v>388100</v>
      </c>
      <c r="OJ4" s="9">
        <v>89400</v>
      </c>
      <c r="OK4" s="9">
        <v>296200</v>
      </c>
      <c r="OL4" s="9">
        <v>108400</v>
      </c>
      <c r="OM4" s="9">
        <v>187800</v>
      </c>
      <c r="ON4" s="9">
        <v>33200</v>
      </c>
      <c r="OO4" s="9">
        <v>1017400</v>
      </c>
      <c r="OP4" s="9" t="s">
        <v>53</v>
      </c>
      <c r="OQ4" s="9">
        <v>1234400</v>
      </c>
      <c r="OR4" s="9">
        <v>7592800</v>
      </c>
      <c r="OS4" s="9">
        <v>20595800</v>
      </c>
      <c r="OT4" s="9">
        <v>520800</v>
      </c>
      <c r="OU4" s="9" t="s">
        <v>53</v>
      </c>
      <c r="OV4" s="9">
        <v>1777200</v>
      </c>
      <c r="OW4" s="9">
        <v>7685700</v>
      </c>
      <c r="OX4" s="9">
        <v>20595800</v>
      </c>
      <c r="OY4" s="12">
        <v>11132900</v>
      </c>
      <c r="OZ4" s="10">
        <v>0.38579999999999998</v>
      </c>
      <c r="PA4" s="9">
        <v>21312.193200000002</v>
      </c>
      <c r="PB4" s="10">
        <v>62.81</v>
      </c>
      <c r="PC4" s="9">
        <v>3500</v>
      </c>
      <c r="PD4" s="9">
        <v>658000</v>
      </c>
      <c r="PE4" s="9">
        <v>232200</v>
      </c>
      <c r="PF4" s="9">
        <v>3402500</v>
      </c>
      <c r="PG4" s="10">
        <v>0.55000000000000004</v>
      </c>
      <c r="PH4" s="9">
        <v>658000</v>
      </c>
      <c r="PI4" s="9">
        <v>232200</v>
      </c>
      <c r="PJ4" s="9">
        <v>-108600</v>
      </c>
      <c r="PK4" s="9">
        <v>3402500</v>
      </c>
      <c r="PL4" s="10">
        <v>0.32</v>
      </c>
      <c r="PM4" s="10">
        <v>7.5247000000000002</v>
      </c>
      <c r="PN4" s="10">
        <v>2.1027</v>
      </c>
      <c r="PO4" s="10">
        <v>6.0881999999999996</v>
      </c>
      <c r="PP4" s="10">
        <v>36.596899999999998</v>
      </c>
      <c r="PQ4" s="10">
        <v>63.764200000000002</v>
      </c>
      <c r="PV4" s="5" t="s">
        <v>28</v>
      </c>
      <c r="PX4" s="13">
        <v>0.69457573711456222</v>
      </c>
      <c r="PY4" s="13" t="e">
        <v>#VALUE!</v>
      </c>
      <c r="PZ4" s="13">
        <v>1.8681071348188163E-2</v>
      </c>
      <c r="QA4" s="13">
        <v>-2.6354887889763933E-2</v>
      </c>
      <c r="QB4" s="13" t="e">
        <v>#VALUE!</v>
      </c>
      <c r="QC4" s="13">
        <v>0.62683168412977408</v>
      </c>
      <c r="QD4" s="13">
        <v>1.6797559103269708</v>
      </c>
      <c r="QE4" s="13">
        <v>2.6797559103269708</v>
      </c>
      <c r="QF4" s="13">
        <v>0.59159023519284115</v>
      </c>
      <c r="QG4" s="13">
        <v>7.3601789709172261</v>
      </c>
      <c r="QI4" s="13" t="e">
        <v>#VALUE!</v>
      </c>
      <c r="QJ4" s="13" t="e">
        <v>#VALUE!</v>
      </c>
      <c r="QK4" s="13">
        <v>2.3518773343817574</v>
      </c>
      <c r="QL4" s="13">
        <v>155.1951688398529</v>
      </c>
      <c r="QM4" s="13">
        <v>-4.4082535003684598</v>
      </c>
      <c r="QO4" s="5" t="s">
        <v>28</v>
      </c>
      <c r="QQ4" s="14">
        <v>2.4434989656114601E-2</v>
      </c>
      <c r="QR4" s="14">
        <v>9.1183639382786778E-3</v>
      </c>
      <c r="QS4" s="14">
        <v>1.8843647734004019E-2</v>
      </c>
      <c r="QT4" s="14">
        <v>7.8485456369107323E-2</v>
      </c>
      <c r="QU4" s="12">
        <v>187800</v>
      </c>
      <c r="QV4" s="12">
        <v>2392800</v>
      </c>
      <c r="QW4" s="23">
        <v>0.36865768748968236</v>
      </c>
      <c r="QX4" s="23">
        <v>1.0347834607055808</v>
      </c>
      <c r="QY4" s="23">
        <v>1.1274143271929228E-2</v>
      </c>
      <c r="QZ4" s="23">
        <v>0.16520358519698192</v>
      </c>
      <c r="RA4" s="23">
        <v>0.58181818181818179</v>
      </c>
      <c r="RB4" s="12">
        <v>2205000</v>
      </c>
      <c r="RC4" s="12">
        <v>2392800</v>
      </c>
      <c r="RD4" s="12">
        <v>1484100</v>
      </c>
      <c r="RE4" s="12">
        <v>269600</v>
      </c>
      <c r="RF4" s="12">
        <v>253500</v>
      </c>
      <c r="RG4" s="12">
        <v>89400</v>
      </c>
      <c r="RH4" s="12">
        <v>108400</v>
      </c>
      <c r="RJ4" s="13">
        <v>2.6797559103269708</v>
      </c>
      <c r="RK4" s="13">
        <v>0.11617902679187019</v>
      </c>
      <c r="RL4" s="12">
        <v>2392800</v>
      </c>
      <c r="RM4" s="12">
        <v>20595800</v>
      </c>
      <c r="RN4" s="12">
        <v>7592800</v>
      </c>
      <c r="RO4" s="12">
        <v>1234400</v>
      </c>
      <c r="RP4" s="12">
        <v>33200</v>
      </c>
      <c r="RQ4" s="12">
        <v>1017400</v>
      </c>
      <c r="RR4" s="12" t="s">
        <v>53</v>
      </c>
      <c r="RS4" s="12">
        <v>11768600</v>
      </c>
      <c r="RW4" s="5" t="s">
        <v>28</v>
      </c>
      <c r="RX4" s="7"/>
      <c r="RY4" s="9">
        <v>3440000</v>
      </c>
      <c r="RZ4" s="9">
        <v>2166000</v>
      </c>
      <c r="SA4" s="9">
        <v>1274000</v>
      </c>
      <c r="SB4" s="9">
        <v>390000</v>
      </c>
      <c r="SC4" s="9">
        <v>558000</v>
      </c>
      <c r="SD4" s="9" t="s">
        <v>53</v>
      </c>
      <c r="SE4" s="9">
        <v>434000</v>
      </c>
      <c r="SF4" s="9">
        <v>137000</v>
      </c>
      <c r="SG4" s="9">
        <v>298000</v>
      </c>
      <c r="SH4" s="9">
        <v>30000</v>
      </c>
      <c r="SI4" s="9">
        <v>1634000</v>
      </c>
      <c r="SJ4" s="9">
        <v>95000</v>
      </c>
      <c r="SK4" s="9">
        <v>2223000</v>
      </c>
      <c r="SL4" s="9">
        <v>10929000</v>
      </c>
      <c r="SM4" s="9">
        <v>20650000</v>
      </c>
      <c r="SN4" s="9">
        <v>720000</v>
      </c>
      <c r="SO4" s="9" t="s">
        <v>53</v>
      </c>
      <c r="SP4" s="9">
        <v>2558000</v>
      </c>
      <c r="SQ4" s="9">
        <v>5538000</v>
      </c>
      <c r="SR4" s="9">
        <v>20650000</v>
      </c>
      <c r="SS4" s="12">
        <v>12554000</v>
      </c>
      <c r="ST4" s="10">
        <v>7.1499999999999994E-2</v>
      </c>
      <c r="SU4" s="9">
        <v>32215.9594</v>
      </c>
      <c r="SV4" s="10">
        <v>72.92</v>
      </c>
      <c r="SW4" s="9">
        <v>6000</v>
      </c>
      <c r="SX4" s="9">
        <v>886000</v>
      </c>
      <c r="SY4" s="9">
        <v>305000</v>
      </c>
      <c r="SZ4" s="9">
        <v>7497000</v>
      </c>
      <c r="TA4" s="10">
        <v>0.67</v>
      </c>
      <c r="TB4" s="9">
        <v>886000</v>
      </c>
      <c r="TC4" s="9">
        <v>305000</v>
      </c>
      <c r="TD4" s="9">
        <v>-194000</v>
      </c>
      <c r="TE4" s="9">
        <v>7497000</v>
      </c>
      <c r="TF4" s="10">
        <v>0.42499999999999999</v>
      </c>
      <c r="TG4" s="10">
        <v>7.423</v>
      </c>
      <c r="TH4" s="10">
        <v>2.0461999999999998</v>
      </c>
      <c r="TI4" s="10">
        <v>6.2447999999999997</v>
      </c>
      <c r="TJ4" s="10">
        <v>31.566800000000001</v>
      </c>
      <c r="TK4" s="10">
        <v>65.698899999999995</v>
      </c>
      <c r="TP4" s="5" t="s">
        <v>28</v>
      </c>
      <c r="TR4" s="13">
        <v>0.86903831118060981</v>
      </c>
      <c r="TS4" s="13">
        <v>0.83189992181391714</v>
      </c>
      <c r="TT4" s="13">
        <v>1.1727912431587178E-2</v>
      </c>
      <c r="TU4" s="13">
        <v>-1.6222760290556901E-2</v>
      </c>
      <c r="TV4" s="13">
        <v>303.88106416275429</v>
      </c>
      <c r="TW4" s="13">
        <v>0.7318159806295399</v>
      </c>
      <c r="TX4" s="13">
        <v>2.7287829541350668</v>
      </c>
      <c r="TY4" s="13">
        <v>3.7287829541350668</v>
      </c>
      <c r="TZ4" s="13">
        <v>0.69389785540570414</v>
      </c>
      <c r="UA4" s="13" t="e">
        <v>#VALUE!</v>
      </c>
      <c r="UC4" s="13">
        <v>22.8</v>
      </c>
      <c r="UD4" s="13">
        <v>16.008771929824562</v>
      </c>
      <c r="UE4" s="13">
        <v>2.1052631578947367</v>
      </c>
      <c r="UF4" s="13">
        <v>173.375</v>
      </c>
      <c r="UG4" s="13">
        <v>-10.26865671641791</v>
      </c>
      <c r="UI4" s="5" t="s">
        <v>28</v>
      </c>
      <c r="UK4" s="14">
        <v>5.3810039725532686E-2</v>
      </c>
      <c r="UL4" s="14">
        <v>1.4430992736077482E-2</v>
      </c>
      <c r="UM4" s="14">
        <v>2.7021791767554478E-2</v>
      </c>
      <c r="UN4" s="14">
        <v>8.662790697674419E-2</v>
      </c>
      <c r="UO4" s="12">
        <v>298000</v>
      </c>
      <c r="UP4" s="12">
        <v>3440000</v>
      </c>
      <c r="UQ4" s="23">
        <v>0.52924939467312349</v>
      </c>
      <c r="UR4" s="23">
        <v>1.5600948861985471</v>
      </c>
      <c r="US4" s="23">
        <v>1.476997578692494E-2</v>
      </c>
      <c r="UT4" s="23">
        <v>0.36305084745762711</v>
      </c>
      <c r="UU4" s="23">
        <v>0.63432835820895517</v>
      </c>
      <c r="UV4" s="12">
        <v>3142000</v>
      </c>
      <c r="UW4" s="12">
        <v>3440000</v>
      </c>
      <c r="UX4" s="12">
        <v>2166000</v>
      </c>
      <c r="UY4" s="12" t="e">
        <v>#VALUE!</v>
      </c>
      <c r="UZ4" s="12">
        <v>390000</v>
      </c>
      <c r="VA4" s="12" t="s">
        <v>53</v>
      </c>
      <c r="VB4" s="12">
        <v>137000</v>
      </c>
      <c r="VD4" s="13">
        <v>3.7287829541350668</v>
      </c>
      <c r="VE4" s="13">
        <v>0.1665859564164649</v>
      </c>
      <c r="VF4" s="12">
        <v>3440000</v>
      </c>
      <c r="VG4" s="12">
        <v>20650000</v>
      </c>
      <c r="VH4" s="12">
        <v>10929000</v>
      </c>
      <c r="VI4" s="12">
        <v>2223000</v>
      </c>
      <c r="VJ4" s="12">
        <v>30000</v>
      </c>
      <c r="VK4" s="12">
        <v>1634000</v>
      </c>
      <c r="VL4" s="12">
        <v>95000</v>
      </c>
      <c r="VM4" s="12">
        <v>7498000</v>
      </c>
    </row>
    <row r="5" spans="1:588" x14ac:dyDescent="0.25">
      <c r="A5" s="5" t="s">
        <v>29</v>
      </c>
      <c r="B5" s="7"/>
      <c r="C5" s="9">
        <v>382084</v>
      </c>
      <c r="D5" s="9">
        <v>326804</v>
      </c>
      <c r="E5" s="9">
        <v>55280</v>
      </c>
      <c r="F5" s="9">
        <v>43823</v>
      </c>
      <c r="G5" s="9">
        <v>14171</v>
      </c>
      <c r="H5" s="9">
        <v>2097</v>
      </c>
      <c r="I5" s="9">
        <v>12431</v>
      </c>
      <c r="J5" s="9">
        <v>637</v>
      </c>
      <c r="K5" s="9">
        <v>11037</v>
      </c>
      <c r="L5" s="9">
        <v>9830</v>
      </c>
      <c r="M5" s="9">
        <v>132790</v>
      </c>
      <c r="N5" s="9">
        <v>168889</v>
      </c>
      <c r="O5" s="9">
        <v>331498</v>
      </c>
      <c r="P5" s="9">
        <v>384883</v>
      </c>
      <c r="Q5" s="9">
        <v>920450</v>
      </c>
      <c r="R5" s="9">
        <v>72641</v>
      </c>
      <c r="S5" s="9">
        <v>676</v>
      </c>
      <c r="T5" s="9">
        <v>135023</v>
      </c>
      <c r="U5" s="9">
        <v>502684</v>
      </c>
      <c r="V5" s="9">
        <v>920450</v>
      </c>
      <c r="W5" s="12">
        <v>282743</v>
      </c>
      <c r="X5" s="10">
        <v>2.0531000000000001</v>
      </c>
      <c r="Y5" s="9">
        <v>642.68029999999999</v>
      </c>
      <c r="Z5" s="10">
        <v>23.8</v>
      </c>
      <c r="AA5" s="9">
        <v>27042</v>
      </c>
      <c r="AB5" s="9">
        <v>26769</v>
      </c>
      <c r="AC5" s="9" t="s">
        <v>53</v>
      </c>
      <c r="AD5" s="9">
        <v>479432</v>
      </c>
      <c r="AE5" s="10">
        <v>0.4</v>
      </c>
      <c r="AF5" s="9">
        <v>26769</v>
      </c>
      <c r="AG5" s="9" t="s">
        <v>53</v>
      </c>
      <c r="AH5" s="9">
        <v>-4937</v>
      </c>
      <c r="AI5" s="9">
        <v>479432</v>
      </c>
      <c r="AJ5" s="10">
        <v>0.1875</v>
      </c>
      <c r="AK5" s="10">
        <v>12.273899999999999</v>
      </c>
      <c r="AL5" s="10">
        <v>3.2467000000000001</v>
      </c>
      <c r="AM5" s="10">
        <v>10.0573</v>
      </c>
      <c r="AN5" s="10">
        <v>5.1242999999999999</v>
      </c>
      <c r="AO5" s="10">
        <v>91.326700000000002</v>
      </c>
      <c r="AT5" s="5" t="s">
        <v>29</v>
      </c>
      <c r="AV5" s="13">
        <v>2.4551224606178206</v>
      </c>
      <c r="AW5" s="13">
        <v>1.204305933063256</v>
      </c>
      <c r="AX5" s="13">
        <v>7.2802411441013751E-2</v>
      </c>
      <c r="AY5" s="13">
        <v>0.21345537508827203</v>
      </c>
      <c r="AZ5" s="13">
        <v>160.14020834963455</v>
      </c>
      <c r="BA5" s="13">
        <v>0.453871475908523</v>
      </c>
      <c r="BB5" s="13">
        <v>0.83107081188181842</v>
      </c>
      <c r="BC5" s="13">
        <v>1.8310708118818184</v>
      </c>
      <c r="BD5" s="13">
        <v>0.35998635137320212</v>
      </c>
      <c r="BE5" s="13">
        <v>12.765379113018598</v>
      </c>
      <c r="BG5" s="13">
        <v>1.9350224111694663</v>
      </c>
      <c r="BH5" s="13">
        <v>188.62830626308124</v>
      </c>
      <c r="BI5" s="13">
        <v>2.8773552225318171</v>
      </c>
      <c r="BJ5" s="13">
        <v>126.85260309251369</v>
      </c>
      <c r="BK5" s="13">
        <v>1.9446952538490903</v>
      </c>
      <c r="BM5" s="5" t="s">
        <v>29</v>
      </c>
      <c r="BO5" s="14">
        <v>2.1956139443467467E-2</v>
      </c>
      <c r="BP5" s="14">
        <v>1.199087402900755E-2</v>
      </c>
      <c r="BQ5" s="14">
        <v>1.5395730349285675E-2</v>
      </c>
      <c r="BR5" s="14">
        <v>2.8886318191811224E-2</v>
      </c>
      <c r="BS5" s="12">
        <v>11037</v>
      </c>
      <c r="BT5" s="12">
        <v>382084</v>
      </c>
      <c r="BU5" s="23">
        <v>0.41814655874843826</v>
      </c>
      <c r="BV5" s="23">
        <v>0.6982240208593623</v>
      </c>
      <c r="BW5" s="23" t="e">
        <v>#VALUE!</v>
      </c>
      <c r="BX5" s="23">
        <v>0.52086696724428272</v>
      </c>
      <c r="BY5" s="23">
        <v>0.46875</v>
      </c>
      <c r="BZ5" s="12">
        <v>371047</v>
      </c>
      <c r="CA5" s="12">
        <v>382084</v>
      </c>
      <c r="CB5" s="12">
        <v>326804</v>
      </c>
      <c r="CC5" s="12">
        <v>-2314</v>
      </c>
      <c r="CD5" s="12">
        <v>43823</v>
      </c>
      <c r="CE5" s="12">
        <v>2097</v>
      </c>
      <c r="CF5" s="12">
        <v>637</v>
      </c>
      <c r="CH5" s="13">
        <v>1.8310708118818184</v>
      </c>
      <c r="CI5" s="13">
        <v>0.41510565484273998</v>
      </c>
      <c r="CJ5" s="12">
        <v>382084</v>
      </c>
      <c r="CK5" s="12">
        <v>920450</v>
      </c>
      <c r="CL5" s="12">
        <v>384883</v>
      </c>
      <c r="CM5" s="12">
        <v>331498</v>
      </c>
      <c r="CN5" s="12">
        <v>9830</v>
      </c>
      <c r="CO5" s="12">
        <v>132790</v>
      </c>
      <c r="CP5" s="12">
        <v>168889</v>
      </c>
      <c r="CQ5" s="12">
        <v>204069</v>
      </c>
      <c r="CU5" s="5" t="s">
        <v>29</v>
      </c>
      <c r="CV5" s="7"/>
      <c r="CW5" s="9">
        <v>752788</v>
      </c>
      <c r="CX5" s="9">
        <v>519803</v>
      </c>
      <c r="CY5" s="9">
        <v>232985</v>
      </c>
      <c r="CZ5" s="9">
        <v>112294</v>
      </c>
      <c r="DA5" s="9">
        <v>46744</v>
      </c>
      <c r="DB5" s="9">
        <v>22803</v>
      </c>
      <c r="DC5" s="9">
        <v>49096</v>
      </c>
      <c r="DD5" s="9">
        <v>23216</v>
      </c>
      <c r="DE5" s="9">
        <v>25880</v>
      </c>
      <c r="DF5" s="9">
        <v>446366</v>
      </c>
      <c r="DG5" s="9">
        <v>512375</v>
      </c>
      <c r="DH5" s="9">
        <v>172540</v>
      </c>
      <c r="DI5" s="9">
        <v>1234734</v>
      </c>
      <c r="DJ5" s="9">
        <v>1602453</v>
      </c>
      <c r="DK5" s="9">
        <v>3806282</v>
      </c>
      <c r="DL5" s="9">
        <v>224218</v>
      </c>
      <c r="DM5" s="9" t="s">
        <v>53</v>
      </c>
      <c r="DN5" s="9">
        <v>619300</v>
      </c>
      <c r="DO5" s="9">
        <v>1100937</v>
      </c>
      <c r="DP5" s="9">
        <v>3806282</v>
      </c>
      <c r="DQ5" s="12">
        <v>2086045</v>
      </c>
      <c r="DR5" s="10">
        <v>1.1303000000000001</v>
      </c>
      <c r="DS5" s="9">
        <v>3194.0057000000002</v>
      </c>
      <c r="DT5" s="10">
        <v>55.83</v>
      </c>
      <c r="DU5" s="9">
        <v>572</v>
      </c>
      <c r="DV5" s="9">
        <v>118275</v>
      </c>
      <c r="DW5" s="9">
        <v>61839</v>
      </c>
      <c r="DX5" s="9">
        <v>576830</v>
      </c>
      <c r="DY5" s="10">
        <v>0.45</v>
      </c>
      <c r="DZ5" s="9">
        <v>118275</v>
      </c>
      <c r="EA5" s="9">
        <v>61839</v>
      </c>
      <c r="EB5" s="9">
        <v>0</v>
      </c>
      <c r="EC5" s="9">
        <v>576830</v>
      </c>
      <c r="ED5" s="10">
        <v>0</v>
      </c>
      <c r="EE5" s="10">
        <v>9.7205999999999992</v>
      </c>
      <c r="EF5" s="10">
        <v>1.3692</v>
      </c>
      <c r="EG5" s="10">
        <v>6.7797999999999998</v>
      </c>
      <c r="EH5" s="10">
        <v>47.286900000000003</v>
      </c>
      <c r="EI5" s="10">
        <v>-37.059100000000001</v>
      </c>
      <c r="EN5" s="5" t="s">
        <v>29</v>
      </c>
      <c r="EP5" s="13">
        <v>1.9937574681091554</v>
      </c>
      <c r="EQ5" s="13">
        <v>1.7151525916357178</v>
      </c>
      <c r="ER5" s="13">
        <v>0.72075892136282904</v>
      </c>
      <c r="ES5" s="13">
        <v>0.16168901831235835</v>
      </c>
      <c r="ET5" s="13">
        <v>613.35651015587803</v>
      </c>
      <c r="EU5" s="13">
        <v>0.7107578997037004</v>
      </c>
      <c r="EV5" s="13">
        <v>2.4573113629571899</v>
      </c>
      <c r="EW5" s="13">
        <v>3.4573113629571899</v>
      </c>
      <c r="EX5" s="13">
        <v>0.6545518612907133</v>
      </c>
      <c r="EY5" s="13">
        <v>5.1868175240099985</v>
      </c>
      <c r="FA5" s="13">
        <v>3.0126521386345195</v>
      </c>
      <c r="FB5" s="13">
        <v>121.15570706594613</v>
      </c>
      <c r="FC5" s="13">
        <v>1.469212978775311</v>
      </c>
      <c r="FD5" s="13">
        <v>248.43232756101321</v>
      </c>
      <c r="FE5" s="13">
        <v>1.2231823396172457</v>
      </c>
      <c r="FG5" s="5" t="s">
        <v>29</v>
      </c>
      <c r="FI5" s="14">
        <v>2.3507248825318797E-2</v>
      </c>
      <c r="FJ5" s="14">
        <v>6.7992860224229314E-3</v>
      </c>
      <c r="FK5" s="14">
        <v>1.2280750611751835E-2</v>
      </c>
      <c r="FL5" s="14">
        <v>3.4378868951152247E-2</v>
      </c>
      <c r="FM5" s="12">
        <v>25880</v>
      </c>
      <c r="FN5" s="12">
        <v>752788</v>
      </c>
      <c r="FO5" s="23">
        <v>0.42100217482572233</v>
      </c>
      <c r="FP5" s="23">
        <v>0.83914058390839152</v>
      </c>
      <c r="FQ5" s="23">
        <v>1.6246562918879895E-2</v>
      </c>
      <c r="FR5" s="23">
        <v>0.15154683757010121</v>
      </c>
      <c r="FS5" s="23">
        <v>0</v>
      </c>
      <c r="FT5" s="12">
        <v>726908</v>
      </c>
      <c r="FU5" s="12">
        <v>752788</v>
      </c>
      <c r="FV5" s="12">
        <v>519803</v>
      </c>
      <c r="FW5" s="12">
        <v>48792</v>
      </c>
      <c r="FX5" s="12">
        <v>112294</v>
      </c>
      <c r="FY5" s="12">
        <v>22803</v>
      </c>
      <c r="FZ5" s="12">
        <v>23216</v>
      </c>
      <c r="GB5" s="13">
        <v>3.4573113629571899</v>
      </c>
      <c r="GC5" s="13">
        <v>0.19777515170972618</v>
      </c>
      <c r="GD5" s="12">
        <v>752788</v>
      </c>
      <c r="GE5" s="12">
        <v>3806282</v>
      </c>
      <c r="GF5" s="12">
        <v>1602453</v>
      </c>
      <c r="GG5" s="12">
        <v>1234734</v>
      </c>
      <c r="GH5" s="12">
        <v>446366</v>
      </c>
      <c r="GI5" s="12">
        <v>512375</v>
      </c>
      <c r="GJ5" s="12">
        <v>172540</v>
      </c>
      <c r="GK5" s="12">
        <v>969095</v>
      </c>
      <c r="GO5" s="5" t="s">
        <v>29</v>
      </c>
      <c r="GP5" s="7"/>
      <c r="GQ5" s="9">
        <v>154016</v>
      </c>
      <c r="GR5" s="9">
        <v>102519</v>
      </c>
      <c r="GS5" s="9">
        <v>51497</v>
      </c>
      <c r="GT5" s="9">
        <v>18794</v>
      </c>
      <c r="GU5" s="9">
        <v>-47279</v>
      </c>
      <c r="GV5" s="9">
        <v>6334</v>
      </c>
      <c r="GW5" s="9">
        <v>-53281</v>
      </c>
      <c r="GX5" s="9">
        <v>394</v>
      </c>
      <c r="GY5" s="9">
        <v>-53675</v>
      </c>
      <c r="GZ5" s="9">
        <v>2685</v>
      </c>
      <c r="HA5" s="9">
        <v>65766</v>
      </c>
      <c r="HB5" s="9">
        <v>5309</v>
      </c>
      <c r="HC5" s="9">
        <v>82653</v>
      </c>
      <c r="HD5" s="9">
        <v>349345</v>
      </c>
      <c r="HE5" s="9">
        <v>588877</v>
      </c>
      <c r="HF5" s="9">
        <v>43539</v>
      </c>
      <c r="HG5" s="9" t="s">
        <v>53</v>
      </c>
      <c r="HH5" s="9">
        <v>78044</v>
      </c>
      <c r="HI5" s="9">
        <v>-74633</v>
      </c>
      <c r="HJ5" s="9">
        <v>588877</v>
      </c>
      <c r="HK5" s="12">
        <v>585466</v>
      </c>
      <c r="HL5" s="10">
        <v>0.86050000000000004</v>
      </c>
      <c r="HM5" s="9">
        <v>687.25289999999995</v>
      </c>
      <c r="HN5" s="10">
        <v>16.41</v>
      </c>
      <c r="HO5" s="9">
        <v>420</v>
      </c>
      <c r="HP5" s="9">
        <v>-33175</v>
      </c>
      <c r="HQ5" s="9" t="s">
        <v>53</v>
      </c>
      <c r="HR5" s="9">
        <v>-427208</v>
      </c>
      <c r="HS5" s="10">
        <v>-1.28</v>
      </c>
      <c r="HT5" s="9">
        <v>-33175</v>
      </c>
      <c r="HU5" s="9" t="s">
        <v>53</v>
      </c>
      <c r="HV5" s="9">
        <v>0</v>
      </c>
      <c r="HW5" s="9">
        <v>-427208</v>
      </c>
      <c r="HX5" s="10">
        <v>0</v>
      </c>
      <c r="HY5" s="10">
        <v>9.1602999999999994</v>
      </c>
      <c r="HZ5" s="10">
        <v>3.9333999999999998</v>
      </c>
      <c r="IA5" s="10">
        <v>6.9569999999999999</v>
      </c>
      <c r="IB5" s="10" t="s">
        <v>53</v>
      </c>
      <c r="IC5" s="10">
        <v>101.431</v>
      </c>
      <c r="IH5" s="5" t="s">
        <v>29</v>
      </c>
      <c r="IJ5" s="13">
        <v>1.0590564297063194</v>
      </c>
      <c r="IK5" s="13">
        <v>0.99103070063041365</v>
      </c>
      <c r="IL5" s="13">
        <v>3.4403669724770644E-2</v>
      </c>
      <c r="IM5" s="13">
        <v>7.8267617855681242E-3</v>
      </c>
      <c r="IN5" s="13">
        <v>232.70844839382426</v>
      </c>
      <c r="IO5" s="13">
        <v>1.1267378416885021</v>
      </c>
      <c r="IP5" s="13">
        <v>-8.8903032170755569</v>
      </c>
      <c r="IQ5" s="13">
        <v>-7.890303217075556</v>
      </c>
      <c r="IR5" s="13">
        <v>1.1461005847312136</v>
      </c>
      <c r="IS5" s="13">
        <v>-5.2376065677297126</v>
      </c>
      <c r="IU5" s="13">
        <v>19.310416274251271</v>
      </c>
      <c r="IV5" s="13">
        <v>18.901715779514042</v>
      </c>
      <c r="IW5" s="13">
        <v>2.3418787823495424</v>
      </c>
      <c r="IX5" s="13">
        <v>155.85776802410138</v>
      </c>
      <c r="IY5" s="13">
        <v>33.416359297027554</v>
      </c>
      <c r="JA5" s="5" t="s">
        <v>29</v>
      </c>
      <c r="JC5" s="14">
        <v>0.71918588292042396</v>
      </c>
      <c r="JD5" s="14">
        <v>-9.1148066574174236E-2</v>
      </c>
      <c r="JE5" s="14">
        <v>-8.0286715222363927E-2</v>
      </c>
      <c r="JF5" s="14">
        <v>-0.34850275296073135</v>
      </c>
      <c r="JG5" s="12">
        <v>-53675</v>
      </c>
      <c r="JH5" s="12">
        <v>154016</v>
      </c>
      <c r="JI5" s="23">
        <v>0.59323933520922023</v>
      </c>
      <c r="JJ5" s="23">
        <v>1.1670567877502431</v>
      </c>
      <c r="JK5" s="23" t="e">
        <v>#VALUE!</v>
      </c>
      <c r="JL5" s="23">
        <v>-0.72546219329333628</v>
      </c>
      <c r="JM5" s="23">
        <v>0</v>
      </c>
      <c r="JN5" s="12">
        <v>207691</v>
      </c>
      <c r="JO5" s="12">
        <v>154016</v>
      </c>
      <c r="JP5" s="12">
        <v>102519</v>
      </c>
      <c r="JQ5" s="12">
        <v>79650</v>
      </c>
      <c r="JR5" s="12">
        <v>18794</v>
      </c>
      <c r="JS5" s="12">
        <v>6334</v>
      </c>
      <c r="JT5" s="12">
        <v>394</v>
      </c>
      <c r="JV5" s="13">
        <v>-7.890303217075556</v>
      </c>
      <c r="JW5" s="13">
        <v>0.26154188395878936</v>
      </c>
      <c r="JX5" s="12">
        <v>154016</v>
      </c>
      <c r="JY5" s="12">
        <v>588877</v>
      </c>
      <c r="JZ5" s="12">
        <v>349345</v>
      </c>
      <c r="KA5" s="12">
        <v>82653</v>
      </c>
      <c r="KB5" s="12">
        <v>2685</v>
      </c>
      <c r="KC5" s="12">
        <v>65766</v>
      </c>
      <c r="KD5" s="12">
        <v>5309</v>
      </c>
      <c r="KE5" s="12">
        <v>156879</v>
      </c>
      <c r="KI5" s="5" t="s">
        <v>29</v>
      </c>
      <c r="KJ5" s="7"/>
      <c r="KK5" s="9">
        <v>394898</v>
      </c>
      <c r="KL5" s="9">
        <v>293963</v>
      </c>
      <c r="KM5" s="9">
        <v>100935</v>
      </c>
      <c r="KN5" s="9">
        <v>54385</v>
      </c>
      <c r="KO5" s="9">
        <v>43149</v>
      </c>
      <c r="KP5" s="9">
        <v>12405</v>
      </c>
      <c r="KQ5" s="9">
        <v>30562</v>
      </c>
      <c r="KR5" s="9">
        <v>11234</v>
      </c>
      <c r="KS5" s="9">
        <v>19038</v>
      </c>
      <c r="KT5" s="9">
        <v>58105</v>
      </c>
      <c r="KU5" s="9">
        <v>289280</v>
      </c>
      <c r="KV5" s="9">
        <v>201851</v>
      </c>
      <c r="KW5" s="9">
        <v>609087</v>
      </c>
      <c r="KX5" s="9">
        <v>484100</v>
      </c>
      <c r="KY5" s="9">
        <v>1646284</v>
      </c>
      <c r="KZ5" s="9">
        <v>118633</v>
      </c>
      <c r="LA5" s="9">
        <v>5985</v>
      </c>
      <c r="LB5" s="9">
        <v>464860</v>
      </c>
      <c r="LC5" s="9">
        <v>186896</v>
      </c>
      <c r="LD5" s="9">
        <v>1646284</v>
      </c>
      <c r="LE5" s="12">
        <v>994528</v>
      </c>
      <c r="LF5" s="10">
        <v>4.0861999999999998</v>
      </c>
      <c r="LG5" s="9">
        <v>1291.0841</v>
      </c>
      <c r="LH5" s="10">
        <v>16.100000000000001</v>
      </c>
      <c r="LI5" s="9">
        <v>141039</v>
      </c>
      <c r="LJ5" s="9">
        <v>75424</v>
      </c>
      <c r="LK5" s="9">
        <v>30288</v>
      </c>
      <c r="LL5" s="9">
        <v>1177907</v>
      </c>
      <c r="LM5" s="10">
        <v>0.23</v>
      </c>
      <c r="LN5" s="9">
        <v>75424</v>
      </c>
      <c r="LO5" s="9">
        <v>30288</v>
      </c>
      <c r="LP5" s="9">
        <v>-1769</v>
      </c>
      <c r="LQ5" s="9">
        <v>1177907</v>
      </c>
      <c r="LR5" s="10">
        <v>0</v>
      </c>
      <c r="LS5" s="10">
        <v>15.588800000000001</v>
      </c>
      <c r="LT5" s="10">
        <v>2.3260000000000001</v>
      </c>
      <c r="LU5" s="10">
        <v>11.202</v>
      </c>
      <c r="LV5" s="10">
        <v>36.758099999999999</v>
      </c>
      <c r="LW5" s="10">
        <v>504.80489999999998</v>
      </c>
      <c r="MB5" s="5" t="s">
        <v>29</v>
      </c>
      <c r="MD5" s="13">
        <v>1.3102590027104934</v>
      </c>
      <c r="ME5" s="13">
        <v>0.87604009809404981</v>
      </c>
      <c r="MF5" s="13">
        <v>0.12499462203674225</v>
      </c>
      <c r="MG5" s="13">
        <v>8.7607605978069394E-2</v>
      </c>
      <c r="MH5" s="13">
        <v>426.70300963404412</v>
      </c>
      <c r="MI5" s="13">
        <v>0.88647402270811115</v>
      </c>
      <c r="MJ5" s="13">
        <v>7.8085566304254774</v>
      </c>
      <c r="MK5" s="13">
        <v>8.8085566304254765</v>
      </c>
      <c r="ML5" s="13">
        <v>0.84180446647435636</v>
      </c>
      <c r="MM5" s="13">
        <v>6.0801289802498992</v>
      </c>
      <c r="MO5" s="13">
        <v>1.456336604723286</v>
      </c>
      <c r="MP5" s="13">
        <v>250.6288716607192</v>
      </c>
      <c r="MQ5" s="13">
        <v>1.365106471238938</v>
      </c>
      <c r="MR5" s="13">
        <v>267.37841164047427</v>
      </c>
      <c r="MS5" s="13">
        <v>2.7380310205440037</v>
      </c>
      <c r="MU5" s="5" t="s">
        <v>29</v>
      </c>
      <c r="MW5" s="14">
        <v>0.10186413834431983</v>
      </c>
      <c r="MX5" s="14">
        <v>1.1564225856535082E-2</v>
      </c>
      <c r="MY5" s="14">
        <v>2.6209937046098971E-2</v>
      </c>
      <c r="MZ5" s="14">
        <v>4.8209917497682948E-2</v>
      </c>
      <c r="NA5" s="12">
        <v>19038</v>
      </c>
      <c r="NB5" s="12">
        <v>394898</v>
      </c>
      <c r="NC5" s="23">
        <v>0.29405618957603913</v>
      </c>
      <c r="ND5" s="23">
        <v>0.78424141885604193</v>
      </c>
      <c r="NE5" s="23">
        <v>1.8397797706835514E-2</v>
      </c>
      <c r="NF5" s="23">
        <v>0.71549441044194073</v>
      </c>
      <c r="NG5" s="23">
        <v>0</v>
      </c>
      <c r="NH5" s="12">
        <v>375860</v>
      </c>
      <c r="NI5" s="12">
        <v>394898</v>
      </c>
      <c r="NJ5" s="12">
        <v>293963</v>
      </c>
      <c r="NK5" s="12">
        <v>3873</v>
      </c>
      <c r="NL5" s="12">
        <v>54385</v>
      </c>
      <c r="NM5" s="12">
        <v>12405</v>
      </c>
      <c r="NN5" s="12">
        <v>11234</v>
      </c>
      <c r="NP5" s="13">
        <v>8.8085566304254765</v>
      </c>
      <c r="NQ5" s="13">
        <v>0.2398723428035503</v>
      </c>
      <c r="NR5" s="12">
        <v>394898</v>
      </c>
      <c r="NS5" s="12">
        <v>1646284</v>
      </c>
      <c r="NT5" s="12">
        <v>484100</v>
      </c>
      <c r="NU5" s="12">
        <v>609087</v>
      </c>
      <c r="NV5" s="12">
        <v>58105</v>
      </c>
      <c r="NW5" s="12">
        <v>289280</v>
      </c>
      <c r="NX5" s="12">
        <v>201851</v>
      </c>
      <c r="NY5" s="12">
        <v>553097</v>
      </c>
      <c r="OC5" s="5" t="s">
        <v>29</v>
      </c>
      <c r="OD5" s="7"/>
      <c r="OE5" s="9">
        <v>2526700</v>
      </c>
      <c r="OF5" s="9">
        <v>1557400</v>
      </c>
      <c r="OG5" s="9">
        <v>969300</v>
      </c>
      <c r="OH5" s="9">
        <v>262900</v>
      </c>
      <c r="OI5" s="9">
        <v>425500</v>
      </c>
      <c r="OJ5" s="9">
        <v>89500</v>
      </c>
      <c r="OK5" s="9">
        <v>333400</v>
      </c>
      <c r="OL5" s="9">
        <v>130000</v>
      </c>
      <c r="OM5" s="9">
        <v>202900</v>
      </c>
      <c r="ON5" s="9">
        <v>36000</v>
      </c>
      <c r="OO5" s="9">
        <v>1074400</v>
      </c>
      <c r="OP5" s="9" t="s">
        <v>53</v>
      </c>
      <c r="OQ5" s="9">
        <v>1292800</v>
      </c>
      <c r="OR5" s="9">
        <v>7690100</v>
      </c>
      <c r="OS5" s="9">
        <v>20761100</v>
      </c>
      <c r="OT5" s="9">
        <v>596500</v>
      </c>
      <c r="OU5" s="9" t="s">
        <v>53</v>
      </c>
      <c r="OV5" s="9">
        <v>2543000</v>
      </c>
      <c r="OW5" s="9">
        <v>7665100</v>
      </c>
      <c r="OX5" s="9">
        <v>20761100</v>
      </c>
      <c r="OY5" s="12">
        <v>10553000</v>
      </c>
      <c r="OZ5" s="10">
        <v>0.3155</v>
      </c>
      <c r="PA5" s="9">
        <v>21545.946499999998</v>
      </c>
      <c r="PB5" s="10">
        <v>63.73</v>
      </c>
      <c r="PC5" s="9">
        <v>3500</v>
      </c>
      <c r="PD5" s="9">
        <v>703700</v>
      </c>
      <c r="PE5" s="9">
        <v>240400</v>
      </c>
      <c r="PF5" s="9">
        <v>3496700</v>
      </c>
      <c r="PG5" s="10">
        <v>0.6</v>
      </c>
      <c r="PH5" s="9">
        <v>703700</v>
      </c>
      <c r="PI5" s="9">
        <v>240400</v>
      </c>
      <c r="PJ5" s="9">
        <v>-108400</v>
      </c>
      <c r="PK5" s="9">
        <v>3496700</v>
      </c>
      <c r="PL5" s="10">
        <v>0.32</v>
      </c>
      <c r="PM5" s="10">
        <v>7.4225000000000003</v>
      </c>
      <c r="PN5" s="10">
        <v>1.9439</v>
      </c>
      <c r="PO5" s="10">
        <v>5.9654999999999996</v>
      </c>
      <c r="PP5" s="10">
        <v>38.992199999999997</v>
      </c>
      <c r="PQ5" s="10">
        <v>63.3371</v>
      </c>
      <c r="PV5" s="5" t="s">
        <v>29</v>
      </c>
      <c r="PX5" s="13">
        <v>0.50837593393629577</v>
      </c>
      <c r="PY5" s="13" t="e">
        <v>#VALUE!</v>
      </c>
      <c r="PZ5" s="13">
        <v>1.4156508061344868E-2</v>
      </c>
      <c r="QA5" s="13">
        <v>-6.0218389199030879E-2</v>
      </c>
      <c r="QB5" s="13" t="e">
        <v>#VALUE!</v>
      </c>
      <c r="QC5" s="13">
        <v>0.63079509274556744</v>
      </c>
      <c r="QD5" s="13">
        <v>1.7085230460137506</v>
      </c>
      <c r="QE5" s="13">
        <v>2.7085230460137506</v>
      </c>
      <c r="QF5" s="13">
        <v>0.57925908848892038</v>
      </c>
      <c r="QG5" s="13">
        <v>7.8625698324022348</v>
      </c>
      <c r="QI5" s="13" t="e">
        <v>#VALUE!</v>
      </c>
      <c r="QJ5" s="13" t="e">
        <v>#VALUE!</v>
      </c>
      <c r="QK5" s="13">
        <v>2.3517311988086376</v>
      </c>
      <c r="QL5" s="13">
        <v>155.20481260141685</v>
      </c>
      <c r="QM5" s="13">
        <v>-2.0210366341385377</v>
      </c>
      <c r="QO5" s="5" t="s">
        <v>29</v>
      </c>
      <c r="QQ5" s="14">
        <v>2.6470626606306506E-2</v>
      </c>
      <c r="QR5" s="14">
        <v>9.7730852411481092E-3</v>
      </c>
      <c r="QS5" s="14">
        <v>2.0495060473674324E-2</v>
      </c>
      <c r="QT5" s="14">
        <v>8.0302370681125584E-2</v>
      </c>
      <c r="QU5" s="12">
        <v>202900</v>
      </c>
      <c r="QV5" s="12">
        <v>2526700</v>
      </c>
      <c r="QW5" s="23">
        <v>0.37040908237039466</v>
      </c>
      <c r="QX5" s="23">
        <v>1.0378037050059967</v>
      </c>
      <c r="QY5" s="23">
        <v>1.1579347915091204E-2</v>
      </c>
      <c r="QZ5" s="23">
        <v>0.16842556511938192</v>
      </c>
      <c r="RA5" s="23">
        <v>0.53333333333333333</v>
      </c>
      <c r="RB5" s="12">
        <v>2323800</v>
      </c>
      <c r="RC5" s="12">
        <v>2526700</v>
      </c>
      <c r="RD5" s="12">
        <v>1557400</v>
      </c>
      <c r="RE5" s="12">
        <v>284000</v>
      </c>
      <c r="RF5" s="12">
        <v>262900</v>
      </c>
      <c r="RG5" s="12">
        <v>89500</v>
      </c>
      <c r="RH5" s="12">
        <v>130000</v>
      </c>
      <c r="RJ5" s="13">
        <v>2.7085230460137506</v>
      </c>
      <c r="RK5" s="13">
        <v>0.12170357062005385</v>
      </c>
      <c r="RL5" s="12">
        <v>2526700</v>
      </c>
      <c r="RM5" s="12">
        <v>20761100</v>
      </c>
      <c r="RN5" s="12">
        <v>7690100</v>
      </c>
      <c r="RO5" s="12">
        <v>1292800</v>
      </c>
      <c r="RP5" s="12">
        <v>36000</v>
      </c>
      <c r="RQ5" s="12">
        <v>1074400</v>
      </c>
      <c r="RR5" s="12" t="s">
        <v>53</v>
      </c>
      <c r="RS5" s="12">
        <v>11778200</v>
      </c>
      <c r="RW5" s="5" t="s">
        <v>29</v>
      </c>
      <c r="RX5" s="7"/>
      <c r="RY5" s="9">
        <v>3677000</v>
      </c>
      <c r="RZ5" s="9">
        <v>2290000</v>
      </c>
      <c r="SA5" s="9">
        <v>1387000</v>
      </c>
      <c r="SB5" s="9">
        <v>353000</v>
      </c>
      <c r="SC5" s="9">
        <v>673000</v>
      </c>
      <c r="SD5" s="9" t="s">
        <v>53</v>
      </c>
      <c r="SE5" s="9">
        <v>570000</v>
      </c>
      <c r="SF5" s="9">
        <v>209000</v>
      </c>
      <c r="SG5" s="9">
        <v>362000</v>
      </c>
      <c r="SH5" s="9">
        <v>32000</v>
      </c>
      <c r="SI5" s="9">
        <v>1772000</v>
      </c>
      <c r="SJ5" s="9">
        <v>96000</v>
      </c>
      <c r="SK5" s="9">
        <v>2326000</v>
      </c>
      <c r="SL5" s="9">
        <v>11002000</v>
      </c>
      <c r="SM5" s="9">
        <v>20839000</v>
      </c>
      <c r="SN5" s="9">
        <v>808000</v>
      </c>
      <c r="SO5" s="9" t="s">
        <v>53</v>
      </c>
      <c r="SP5" s="9">
        <v>2770000</v>
      </c>
      <c r="SQ5" s="9">
        <v>5507000</v>
      </c>
      <c r="SR5" s="9">
        <v>20839000</v>
      </c>
      <c r="SS5" s="12">
        <v>12562000</v>
      </c>
      <c r="ST5" s="10">
        <v>6.5600000000000006E-2</v>
      </c>
      <c r="SU5" s="9">
        <v>32416.354500000001</v>
      </c>
      <c r="SV5" s="10">
        <v>73.349999999999994</v>
      </c>
      <c r="SW5" s="9">
        <v>6000</v>
      </c>
      <c r="SX5" s="9">
        <v>1029000</v>
      </c>
      <c r="SY5" s="9">
        <v>332000</v>
      </c>
      <c r="SZ5" s="9">
        <v>7671000</v>
      </c>
      <c r="TA5" s="10">
        <v>0.81</v>
      </c>
      <c r="TB5" s="9">
        <v>1029000</v>
      </c>
      <c r="TC5" s="9">
        <v>332000</v>
      </c>
      <c r="TD5" s="9">
        <v>-187000</v>
      </c>
      <c r="TE5" s="9">
        <v>7671000</v>
      </c>
      <c r="TF5" s="10">
        <v>0.42499999999999999</v>
      </c>
      <c r="TG5" s="10">
        <v>7.4223999999999997</v>
      </c>
      <c r="TH5" s="10">
        <v>1.9847999999999999</v>
      </c>
      <c r="TI5" s="10">
        <v>6.2302</v>
      </c>
      <c r="TJ5" s="10">
        <v>36.666699999999999</v>
      </c>
      <c r="TK5" s="10">
        <v>65.804199999999994</v>
      </c>
      <c r="TP5" s="5" t="s">
        <v>29</v>
      </c>
      <c r="TR5" s="13">
        <v>0.83971119133574013</v>
      </c>
      <c r="TS5" s="13">
        <v>0.80505415162454874</v>
      </c>
      <c r="TT5" s="13">
        <v>1.1552346570397111E-2</v>
      </c>
      <c r="TU5" s="13">
        <v>-2.1306204712318248E-2</v>
      </c>
      <c r="TV5" s="13">
        <v>307.96443435489971</v>
      </c>
      <c r="TW5" s="13">
        <v>0.73573587984068334</v>
      </c>
      <c r="TX5" s="13">
        <v>2.7840929725803525</v>
      </c>
      <c r="TY5" s="13">
        <v>3.7840929725803525</v>
      </c>
      <c r="TZ5" s="13">
        <v>0.69522386407659531</v>
      </c>
      <c r="UA5" s="13" t="e">
        <v>#VALUE!</v>
      </c>
      <c r="UC5" s="13">
        <v>23.854166666666668</v>
      </c>
      <c r="UD5" s="13">
        <v>15.301310043668121</v>
      </c>
      <c r="UE5" s="13">
        <v>2.0750564334085779</v>
      </c>
      <c r="UF5" s="13">
        <v>175.89883056839815</v>
      </c>
      <c r="UG5" s="13">
        <v>-8.281531531531531</v>
      </c>
      <c r="UI5" s="5" t="s">
        <v>29</v>
      </c>
      <c r="UK5" s="14">
        <v>6.5734519702197208E-2</v>
      </c>
      <c r="UL5" s="14">
        <v>1.7371275013196411E-2</v>
      </c>
      <c r="UM5" s="14">
        <v>3.229521570132924E-2</v>
      </c>
      <c r="UN5" s="14">
        <v>9.8449823225455535E-2</v>
      </c>
      <c r="UO5" s="12">
        <v>362000</v>
      </c>
      <c r="UP5" s="12">
        <v>3677000</v>
      </c>
      <c r="UQ5" s="23">
        <v>0.52795239694803009</v>
      </c>
      <c r="UR5" s="23">
        <v>1.5555619031623398</v>
      </c>
      <c r="US5" s="23">
        <v>1.5931666586688421E-2</v>
      </c>
      <c r="UT5" s="23">
        <v>0.36810787465809303</v>
      </c>
      <c r="UU5" s="23">
        <v>0.52469135802469136</v>
      </c>
      <c r="UV5" s="12">
        <v>3315000</v>
      </c>
      <c r="UW5" s="12">
        <v>3677000</v>
      </c>
      <c r="UX5" s="12">
        <v>2290000</v>
      </c>
      <c r="UY5" s="12" t="e">
        <v>#VALUE!</v>
      </c>
      <c r="UZ5" s="12">
        <v>353000</v>
      </c>
      <c r="VA5" s="12" t="s">
        <v>53</v>
      </c>
      <c r="VB5" s="12">
        <v>209000</v>
      </c>
      <c r="VD5" s="13">
        <v>3.7840929725803525</v>
      </c>
      <c r="VE5" s="13">
        <v>0.17644800614232928</v>
      </c>
      <c r="VF5" s="12">
        <v>3677000</v>
      </c>
      <c r="VG5" s="12">
        <v>20839000</v>
      </c>
      <c r="VH5" s="12">
        <v>11002000</v>
      </c>
      <c r="VI5" s="12">
        <v>2326000</v>
      </c>
      <c r="VJ5" s="12">
        <v>32000</v>
      </c>
      <c r="VK5" s="12">
        <v>1772000</v>
      </c>
      <c r="VL5" s="12">
        <v>96000</v>
      </c>
      <c r="VM5" s="12">
        <v>7511000</v>
      </c>
    </row>
    <row r="6" spans="1:588" x14ac:dyDescent="0.25">
      <c r="A6" s="5" t="s">
        <v>30</v>
      </c>
      <c r="B6" s="7"/>
      <c r="C6" s="9">
        <v>477088</v>
      </c>
      <c r="D6" s="9">
        <v>411109</v>
      </c>
      <c r="E6" s="9">
        <v>65979</v>
      </c>
      <c r="F6" s="9">
        <v>48451</v>
      </c>
      <c r="G6" s="9">
        <v>19147</v>
      </c>
      <c r="H6" s="9">
        <v>2131</v>
      </c>
      <c r="I6" s="9">
        <v>17540</v>
      </c>
      <c r="J6" s="9">
        <v>161</v>
      </c>
      <c r="K6" s="9">
        <v>16565</v>
      </c>
      <c r="L6" s="9">
        <v>15209</v>
      </c>
      <c r="M6" s="9">
        <v>127457</v>
      </c>
      <c r="N6" s="9">
        <v>165832</v>
      </c>
      <c r="O6" s="9">
        <v>334269</v>
      </c>
      <c r="P6" s="9">
        <v>382825</v>
      </c>
      <c r="Q6" s="9">
        <v>921225</v>
      </c>
      <c r="R6" s="9">
        <v>69411</v>
      </c>
      <c r="S6" s="9">
        <v>641</v>
      </c>
      <c r="T6" s="9">
        <v>144986</v>
      </c>
      <c r="U6" s="9">
        <v>517558</v>
      </c>
      <c r="V6" s="9">
        <v>921225</v>
      </c>
      <c r="W6" s="12">
        <v>258681</v>
      </c>
      <c r="X6" s="10">
        <v>1.3294999999999999</v>
      </c>
      <c r="Y6" s="9">
        <v>521.90729999999996</v>
      </c>
      <c r="Z6" s="10">
        <v>19.3</v>
      </c>
      <c r="AA6" s="9">
        <v>27042</v>
      </c>
      <c r="AB6" s="9">
        <v>31465</v>
      </c>
      <c r="AC6" s="9" t="s">
        <v>53</v>
      </c>
      <c r="AD6" s="9">
        <v>490760</v>
      </c>
      <c r="AE6" s="10">
        <v>0.6</v>
      </c>
      <c r="AF6" s="9">
        <v>31465</v>
      </c>
      <c r="AG6" s="9" t="s">
        <v>53</v>
      </c>
      <c r="AH6" s="9">
        <v>-5200</v>
      </c>
      <c r="AI6" s="9">
        <v>490760</v>
      </c>
      <c r="AJ6" s="10">
        <v>0.1875</v>
      </c>
      <c r="AK6" s="10">
        <v>13.9084</v>
      </c>
      <c r="AL6" s="10">
        <v>2.9937999999999998</v>
      </c>
      <c r="AM6" s="10">
        <v>11.058400000000001</v>
      </c>
      <c r="AN6" s="10">
        <v>0.91790000000000005</v>
      </c>
      <c r="AO6" s="10">
        <v>92.227400000000003</v>
      </c>
      <c r="AT6" s="5" t="s">
        <v>30</v>
      </c>
      <c r="AV6" s="13">
        <v>2.3055260507911108</v>
      </c>
      <c r="AW6" s="13">
        <v>1.161746651400825</v>
      </c>
      <c r="AX6" s="13">
        <v>0.1048997834273654</v>
      </c>
      <c r="AY6" s="13">
        <v>0.20546880512361257</v>
      </c>
      <c r="AZ6" s="13">
        <v>133.77906040560538</v>
      </c>
      <c r="BA6" s="13">
        <v>0.43818502537382292</v>
      </c>
      <c r="BB6" s="13">
        <v>0.77994543606706879</v>
      </c>
      <c r="BC6" s="13">
        <v>1.7799454360670688</v>
      </c>
      <c r="BD6" s="13">
        <v>0.33324916681589045</v>
      </c>
      <c r="BE6" s="13">
        <v>14.7653683716565</v>
      </c>
      <c r="BG6" s="13">
        <v>2.479069178445656</v>
      </c>
      <c r="BH6" s="13">
        <v>147.23268038403438</v>
      </c>
      <c r="BI6" s="13">
        <v>3.7431290552892347</v>
      </c>
      <c r="BJ6" s="13">
        <v>97.51199988262124</v>
      </c>
      <c r="BK6" s="13">
        <v>2.5205010486942832</v>
      </c>
      <c r="BM6" s="5" t="s">
        <v>30</v>
      </c>
      <c r="BO6" s="14">
        <v>3.2006074681484975E-2</v>
      </c>
      <c r="BP6" s="14">
        <v>1.7981492035062011E-2</v>
      </c>
      <c r="BQ6" s="14">
        <v>2.0784281798691958E-2</v>
      </c>
      <c r="BR6" s="14">
        <v>3.4721057750352134E-2</v>
      </c>
      <c r="BS6" s="12">
        <v>16565</v>
      </c>
      <c r="BT6" s="12">
        <v>477088</v>
      </c>
      <c r="BU6" s="23">
        <v>0.4155608021927325</v>
      </c>
      <c r="BV6" s="23">
        <v>0.56653618822763163</v>
      </c>
      <c r="BW6" s="23" t="e">
        <v>#VALUE!</v>
      </c>
      <c r="BX6" s="23">
        <v>0.53272544709490077</v>
      </c>
      <c r="BY6" s="23">
        <v>0.3125</v>
      </c>
      <c r="BZ6" s="12">
        <v>460523</v>
      </c>
      <c r="CA6" s="12">
        <v>477088</v>
      </c>
      <c r="CB6" s="12">
        <v>411109</v>
      </c>
      <c r="CC6" s="12">
        <v>-1329</v>
      </c>
      <c r="CD6" s="12">
        <v>48451</v>
      </c>
      <c r="CE6" s="12">
        <v>2131</v>
      </c>
      <c r="CF6" s="12">
        <v>161</v>
      </c>
      <c r="CH6" s="13">
        <v>1.7799454360670688</v>
      </c>
      <c r="CI6" s="13">
        <v>0.51788433878802687</v>
      </c>
      <c r="CJ6" s="12">
        <v>477088</v>
      </c>
      <c r="CK6" s="12">
        <v>921225</v>
      </c>
      <c r="CL6" s="12">
        <v>382825</v>
      </c>
      <c r="CM6" s="12">
        <v>334269</v>
      </c>
      <c r="CN6" s="12">
        <v>15209</v>
      </c>
      <c r="CO6" s="12">
        <v>127457</v>
      </c>
      <c r="CP6" s="12">
        <v>165832</v>
      </c>
      <c r="CQ6" s="12">
        <v>204131</v>
      </c>
      <c r="CU6" s="5" t="s">
        <v>30</v>
      </c>
      <c r="CV6" s="7"/>
      <c r="CW6" s="9">
        <v>755846</v>
      </c>
      <c r="CX6" s="9">
        <v>519595</v>
      </c>
      <c r="CY6" s="9">
        <v>236251</v>
      </c>
      <c r="CZ6" s="9">
        <v>113252</v>
      </c>
      <c r="DA6" s="9">
        <v>47663</v>
      </c>
      <c r="DB6" s="9">
        <v>21248</v>
      </c>
      <c r="DC6" s="9">
        <v>24633</v>
      </c>
      <c r="DD6" s="9">
        <v>12575</v>
      </c>
      <c r="DE6" s="9">
        <v>12058</v>
      </c>
      <c r="DF6" s="9">
        <v>361658</v>
      </c>
      <c r="DG6" s="9">
        <v>531696</v>
      </c>
      <c r="DH6" s="9">
        <v>173097</v>
      </c>
      <c r="DI6" s="9">
        <v>1160258</v>
      </c>
      <c r="DJ6" s="9">
        <v>1611971</v>
      </c>
      <c r="DK6" s="9">
        <v>3748353</v>
      </c>
      <c r="DL6" s="9">
        <v>223599</v>
      </c>
      <c r="DM6" s="9" t="s">
        <v>53</v>
      </c>
      <c r="DN6" s="9">
        <v>529540</v>
      </c>
      <c r="DO6" s="9">
        <v>1128347</v>
      </c>
      <c r="DP6" s="9">
        <v>3748353</v>
      </c>
      <c r="DQ6" s="12">
        <v>2090466</v>
      </c>
      <c r="DR6" s="10">
        <v>1.0411999999999999</v>
      </c>
      <c r="DS6" s="9">
        <v>3240.6352000000002</v>
      </c>
      <c r="DT6" s="10">
        <v>56.7</v>
      </c>
      <c r="DU6" s="9">
        <v>569</v>
      </c>
      <c r="DV6" s="9">
        <v>120652</v>
      </c>
      <c r="DW6" s="9">
        <v>64044</v>
      </c>
      <c r="DX6" s="9">
        <v>588888</v>
      </c>
      <c r="DY6" s="10">
        <v>0.21</v>
      </c>
      <c r="DZ6" s="9">
        <v>120652</v>
      </c>
      <c r="EA6" s="9">
        <v>64044</v>
      </c>
      <c r="EB6" s="9">
        <v>0</v>
      </c>
      <c r="EC6" s="9">
        <v>588888</v>
      </c>
      <c r="ED6" s="10">
        <v>0</v>
      </c>
      <c r="EE6" s="10">
        <v>10.0844</v>
      </c>
      <c r="EF6" s="10">
        <v>1.4211</v>
      </c>
      <c r="EG6" s="10">
        <v>7.1775000000000002</v>
      </c>
      <c r="EH6" s="10">
        <v>51.049399999999999</v>
      </c>
      <c r="EI6" s="10">
        <v>6.0795000000000003</v>
      </c>
      <c r="EN6" s="5" t="s">
        <v>30</v>
      </c>
      <c r="EP6" s="13">
        <v>2.1910677191524721</v>
      </c>
      <c r="EQ6" s="13">
        <v>1.8641858971937908</v>
      </c>
      <c r="ER6" s="13">
        <v>0.68296634815122559</v>
      </c>
      <c r="ES6" s="13">
        <v>0.16826536881665094</v>
      </c>
      <c r="ET6" s="13">
        <v>569.35367474286829</v>
      </c>
      <c r="EU6" s="13">
        <v>0.6989752565993651</v>
      </c>
      <c r="EV6" s="13">
        <v>2.3219860557080403</v>
      </c>
      <c r="EW6" s="13">
        <v>3.3219860557080403</v>
      </c>
      <c r="EX6" s="13">
        <v>0.64945245343547453</v>
      </c>
      <c r="EY6" s="13">
        <v>5.6782756024096388</v>
      </c>
      <c r="FA6" s="13">
        <v>3.0017562407205207</v>
      </c>
      <c r="FB6" s="13">
        <v>121.59548302042938</v>
      </c>
      <c r="FC6" s="13">
        <v>1.4215754867443051</v>
      </c>
      <c r="FD6" s="13">
        <v>256.7573817947042</v>
      </c>
      <c r="FE6" s="13">
        <v>1.198389771657064</v>
      </c>
      <c r="FG6" s="5" t="s">
        <v>30</v>
      </c>
      <c r="FI6" s="14">
        <v>1.0686428908837441E-2</v>
      </c>
      <c r="FJ6" s="14">
        <v>3.2168795201519174E-3</v>
      </c>
      <c r="FK6" s="14">
        <v>1.2715718076712625E-2</v>
      </c>
      <c r="FL6" s="14">
        <v>1.5952985131891945E-2</v>
      </c>
      <c r="FM6" s="12">
        <v>12058</v>
      </c>
      <c r="FN6" s="12">
        <v>755846</v>
      </c>
      <c r="FO6" s="23">
        <v>0.43004781033163098</v>
      </c>
      <c r="FP6" s="23">
        <v>0.86454909662990653</v>
      </c>
      <c r="FQ6" s="23">
        <v>1.7085904129093499E-2</v>
      </c>
      <c r="FR6" s="23">
        <v>0.15710580086774112</v>
      </c>
      <c r="FS6" s="23">
        <v>0</v>
      </c>
      <c r="FT6" s="12">
        <v>743788</v>
      </c>
      <c r="FU6" s="12">
        <v>755846</v>
      </c>
      <c r="FV6" s="12">
        <v>519595</v>
      </c>
      <c r="FW6" s="12">
        <v>77118</v>
      </c>
      <c r="FX6" s="12">
        <v>113252</v>
      </c>
      <c r="FY6" s="12">
        <v>21248</v>
      </c>
      <c r="FZ6" s="12">
        <v>12575</v>
      </c>
      <c r="GB6" s="13">
        <v>3.3219860557080403</v>
      </c>
      <c r="GC6" s="13">
        <v>0.20164749691397796</v>
      </c>
      <c r="GD6" s="12">
        <v>755846</v>
      </c>
      <c r="GE6" s="12">
        <v>3748353</v>
      </c>
      <c r="GF6" s="12">
        <v>1611971</v>
      </c>
      <c r="GG6" s="12">
        <v>1160258</v>
      </c>
      <c r="GH6" s="12">
        <v>361658</v>
      </c>
      <c r="GI6" s="12">
        <v>531696</v>
      </c>
      <c r="GJ6" s="12">
        <v>173097</v>
      </c>
      <c r="GK6" s="12">
        <v>976124</v>
      </c>
      <c r="GO6" s="5" t="s">
        <v>30</v>
      </c>
      <c r="GP6" s="7"/>
      <c r="GQ6" s="9">
        <v>160269</v>
      </c>
      <c r="GR6" s="9">
        <v>103897</v>
      </c>
      <c r="GS6" s="9">
        <v>56372</v>
      </c>
      <c r="GT6" s="9">
        <v>20750</v>
      </c>
      <c r="GU6" s="9">
        <v>18277</v>
      </c>
      <c r="GV6" s="9">
        <v>6268</v>
      </c>
      <c r="GW6" s="9">
        <v>12231</v>
      </c>
      <c r="GX6" s="9">
        <v>151</v>
      </c>
      <c r="GY6" s="9">
        <v>12080</v>
      </c>
      <c r="GZ6" s="9">
        <v>2303</v>
      </c>
      <c r="HA6" s="9">
        <v>65083</v>
      </c>
      <c r="HB6" s="9">
        <v>5941</v>
      </c>
      <c r="HC6" s="9">
        <v>84531</v>
      </c>
      <c r="HD6" s="9">
        <v>351502</v>
      </c>
      <c r="HE6" s="9">
        <v>592420</v>
      </c>
      <c r="HF6" s="9">
        <v>47043</v>
      </c>
      <c r="HG6" s="9" t="s">
        <v>53</v>
      </c>
      <c r="HH6" s="9">
        <v>85976</v>
      </c>
      <c r="HI6" s="9">
        <v>-60501</v>
      </c>
      <c r="HJ6" s="9">
        <v>592420</v>
      </c>
      <c r="HK6" s="12">
        <v>566945</v>
      </c>
      <c r="HL6" s="10">
        <v>0.65290000000000004</v>
      </c>
      <c r="HM6" s="9">
        <v>790.2799</v>
      </c>
      <c r="HN6" s="10">
        <v>18.8</v>
      </c>
      <c r="HO6" s="9">
        <v>421</v>
      </c>
      <c r="HP6" s="9">
        <v>41701</v>
      </c>
      <c r="HQ6" s="9" t="s">
        <v>53</v>
      </c>
      <c r="HR6" s="9">
        <v>-415128</v>
      </c>
      <c r="HS6" s="10">
        <v>0.28000000000000003</v>
      </c>
      <c r="HT6" s="9">
        <v>41701</v>
      </c>
      <c r="HU6" s="9" t="s">
        <v>53</v>
      </c>
      <c r="HV6" s="9">
        <v>0</v>
      </c>
      <c r="HW6" s="9">
        <v>-415128</v>
      </c>
      <c r="HX6" s="10">
        <v>0</v>
      </c>
      <c r="HY6" s="10">
        <v>9.4641999999999999</v>
      </c>
      <c r="HZ6" s="10">
        <v>3.9331999999999998</v>
      </c>
      <c r="IA6" s="10">
        <v>7.3624000000000001</v>
      </c>
      <c r="IB6" s="10">
        <v>1.2345999999999999</v>
      </c>
      <c r="IC6" s="10">
        <v>101.3394</v>
      </c>
      <c r="IH6" s="5" t="s">
        <v>30</v>
      </c>
      <c r="IJ6" s="13">
        <v>0.98319298408858291</v>
      </c>
      <c r="IK6" s="13">
        <v>0.91409230482925463</v>
      </c>
      <c r="IL6" s="13">
        <v>2.6786545082348564E-2</v>
      </c>
      <c r="IM6" s="13">
        <v>-2.439147901826407E-3</v>
      </c>
      <c r="IN6" s="13">
        <v>230.13269472991726</v>
      </c>
      <c r="IO6" s="13">
        <v>1.1021251814591</v>
      </c>
      <c r="IP6" s="13">
        <v>-10.79190426604519</v>
      </c>
      <c r="IQ6" s="13">
        <v>-9.79190426604519</v>
      </c>
      <c r="IR6" s="13">
        <v>1.1194623689884766</v>
      </c>
      <c r="IS6" s="13">
        <v>6.6529993618379066</v>
      </c>
      <c r="IU6" s="13">
        <v>17.488133310890422</v>
      </c>
      <c r="IV6" s="13">
        <v>20.871295610075364</v>
      </c>
      <c r="IW6" s="13">
        <v>2.4625324585529249</v>
      </c>
      <c r="IX6" s="13">
        <v>148.22139652708881</v>
      </c>
      <c r="IY6" s="13">
        <v>-110.91280276816609</v>
      </c>
      <c r="JA6" s="5" t="s">
        <v>30</v>
      </c>
      <c r="JC6" s="14">
        <v>-0.19966612122113683</v>
      </c>
      <c r="JD6" s="14">
        <v>2.0390938860943248E-2</v>
      </c>
      <c r="JE6" s="14">
        <v>3.0851422976942034E-2</v>
      </c>
      <c r="JF6" s="14">
        <v>7.5373278675227279E-2</v>
      </c>
      <c r="JG6" s="12">
        <v>12080</v>
      </c>
      <c r="JH6" s="12">
        <v>160269</v>
      </c>
      <c r="JI6" s="23">
        <v>0.59333243307113193</v>
      </c>
      <c r="JJ6" s="23">
        <v>1.3339858546301611</v>
      </c>
      <c r="JK6" s="23" t="e">
        <v>#VALUE!</v>
      </c>
      <c r="JL6" s="23">
        <v>-0.70073258836636165</v>
      </c>
      <c r="JM6" s="23">
        <v>0</v>
      </c>
      <c r="JN6" s="12">
        <v>148189</v>
      </c>
      <c r="JO6" s="12">
        <v>160269</v>
      </c>
      <c r="JP6" s="12">
        <v>103897</v>
      </c>
      <c r="JQ6" s="12">
        <v>17123</v>
      </c>
      <c r="JR6" s="12">
        <v>20750</v>
      </c>
      <c r="JS6" s="12">
        <v>6268</v>
      </c>
      <c r="JT6" s="12">
        <v>151</v>
      </c>
      <c r="JV6" s="13">
        <v>-9.79190426604519</v>
      </c>
      <c r="JW6" s="13">
        <v>0.27053273015765844</v>
      </c>
      <c r="JX6" s="12">
        <v>160269</v>
      </c>
      <c r="JY6" s="12">
        <v>592420</v>
      </c>
      <c r="JZ6" s="12">
        <v>351502</v>
      </c>
      <c r="KA6" s="12">
        <v>84531</v>
      </c>
      <c r="KB6" s="12">
        <v>2303</v>
      </c>
      <c r="KC6" s="12">
        <v>65083</v>
      </c>
      <c r="KD6" s="12">
        <v>5941</v>
      </c>
      <c r="KE6" s="12">
        <v>156387</v>
      </c>
      <c r="KI6" s="5" t="s">
        <v>30</v>
      </c>
      <c r="KJ6" s="7"/>
      <c r="KK6" s="9">
        <v>384653</v>
      </c>
      <c r="KL6" s="9">
        <v>289783</v>
      </c>
      <c r="KM6" s="9">
        <v>94870</v>
      </c>
      <c r="KN6" s="9">
        <v>61221</v>
      </c>
      <c r="KO6" s="9">
        <v>33950</v>
      </c>
      <c r="KP6" s="9">
        <v>12123</v>
      </c>
      <c r="KQ6" s="9">
        <v>22437</v>
      </c>
      <c r="KR6" s="9">
        <v>8270</v>
      </c>
      <c r="KS6" s="9">
        <v>13298</v>
      </c>
      <c r="KT6" s="9">
        <v>59544</v>
      </c>
      <c r="KU6" s="9">
        <v>279232</v>
      </c>
      <c r="KV6" s="9">
        <v>227008</v>
      </c>
      <c r="KW6" s="9">
        <v>630075</v>
      </c>
      <c r="KX6" s="9">
        <v>479141</v>
      </c>
      <c r="KY6" s="9">
        <v>1670993</v>
      </c>
      <c r="KZ6" s="9">
        <v>123290</v>
      </c>
      <c r="LA6" s="9">
        <v>5668</v>
      </c>
      <c r="LB6" s="9">
        <v>485846</v>
      </c>
      <c r="LC6" s="9">
        <v>210018</v>
      </c>
      <c r="LD6" s="9">
        <v>1670993</v>
      </c>
      <c r="LE6" s="12">
        <v>975129</v>
      </c>
      <c r="LF6" s="10">
        <v>4.3273999999999999</v>
      </c>
      <c r="LG6" s="9">
        <v>1680.7691</v>
      </c>
      <c r="LH6" s="10">
        <v>20.9</v>
      </c>
      <c r="LI6" s="9">
        <v>141093</v>
      </c>
      <c r="LJ6" s="9">
        <v>66955</v>
      </c>
      <c r="LK6" s="9">
        <v>31024</v>
      </c>
      <c r="LL6" s="9">
        <v>1191205</v>
      </c>
      <c r="LM6" s="10">
        <v>0.16</v>
      </c>
      <c r="LN6" s="9">
        <v>66955</v>
      </c>
      <c r="LO6" s="9">
        <v>31024</v>
      </c>
      <c r="LP6" s="9">
        <v>0</v>
      </c>
      <c r="LQ6" s="9">
        <v>1191205</v>
      </c>
      <c r="LR6" s="10">
        <v>0</v>
      </c>
      <c r="LS6" s="10">
        <v>17.226500000000001</v>
      </c>
      <c r="LT6" s="10">
        <v>2.3618999999999999</v>
      </c>
      <c r="LU6" s="10">
        <v>13.2033</v>
      </c>
      <c r="LV6" s="10">
        <v>36.858800000000002</v>
      </c>
      <c r="LW6" s="10">
        <v>53.720199999999998</v>
      </c>
      <c r="MB6" s="5" t="s">
        <v>30</v>
      </c>
      <c r="MD6" s="13">
        <v>1.2968615569542612</v>
      </c>
      <c r="ME6" s="13">
        <v>0.82961885041762207</v>
      </c>
      <c r="MF6" s="13">
        <v>0.1225573535647098</v>
      </c>
      <c r="MG6" s="13">
        <v>8.6313347811750263E-2</v>
      </c>
      <c r="MH6" s="13">
        <v>419.13896992626866</v>
      </c>
      <c r="MI6" s="13">
        <v>0.87431545194982863</v>
      </c>
      <c r="MJ6" s="13">
        <v>6.9564275443057264</v>
      </c>
      <c r="MK6" s="13">
        <v>7.9564275443057264</v>
      </c>
      <c r="ML6" s="13">
        <v>0.82279160306696131</v>
      </c>
      <c r="MM6" s="13">
        <v>5.5229728615029279</v>
      </c>
      <c r="MO6" s="13">
        <v>1.2765321045954328</v>
      </c>
      <c r="MP6" s="13">
        <v>285.93092072343791</v>
      </c>
      <c r="MQ6" s="13">
        <v>1.3775391072656429</v>
      </c>
      <c r="MR6" s="13">
        <v>264.9652543981199</v>
      </c>
      <c r="MS6" s="13">
        <v>2.6669601813782249</v>
      </c>
      <c r="MU6" s="5" t="s">
        <v>30</v>
      </c>
      <c r="MW6" s="14">
        <v>6.3318382233903764E-2</v>
      </c>
      <c r="MX6" s="14">
        <v>7.9581422543361941E-3</v>
      </c>
      <c r="MY6" s="14">
        <v>2.0317260455310106E-2</v>
      </c>
      <c r="MZ6" s="14">
        <v>3.4571418915230093E-2</v>
      </c>
      <c r="NA6" s="12">
        <v>13298</v>
      </c>
      <c r="NB6" s="12">
        <v>384653</v>
      </c>
      <c r="NC6" s="23">
        <v>0.28674027958226039</v>
      </c>
      <c r="ND6" s="23">
        <v>1.0058504733413007</v>
      </c>
      <c r="NE6" s="23">
        <v>1.8566205842873069E-2</v>
      </c>
      <c r="NF6" s="23">
        <v>0.71287252549831148</v>
      </c>
      <c r="NG6" s="23">
        <v>0</v>
      </c>
      <c r="NH6" s="12">
        <v>371355</v>
      </c>
      <c r="NI6" s="12">
        <v>384653</v>
      </c>
      <c r="NJ6" s="12">
        <v>289783</v>
      </c>
      <c r="NK6" s="12">
        <v>-42</v>
      </c>
      <c r="NL6" s="12">
        <v>61221</v>
      </c>
      <c r="NM6" s="12">
        <v>12123</v>
      </c>
      <c r="NN6" s="12">
        <v>8270</v>
      </c>
      <c r="NP6" s="13">
        <v>7.9564275443057264</v>
      </c>
      <c r="NQ6" s="13">
        <v>0.23019426173538729</v>
      </c>
      <c r="NR6" s="12">
        <v>384653</v>
      </c>
      <c r="NS6" s="12">
        <v>1670993</v>
      </c>
      <c r="NT6" s="12">
        <v>479141</v>
      </c>
      <c r="NU6" s="12">
        <v>630075</v>
      </c>
      <c r="NV6" s="12">
        <v>59544</v>
      </c>
      <c r="NW6" s="12">
        <v>279232</v>
      </c>
      <c r="NX6" s="12">
        <v>227008</v>
      </c>
      <c r="NY6" s="12">
        <v>561777</v>
      </c>
      <c r="OC6" s="5" t="s">
        <v>30</v>
      </c>
      <c r="OD6" s="7"/>
      <c r="OE6" s="9">
        <v>2562000</v>
      </c>
      <c r="OF6" s="9">
        <v>1580100</v>
      </c>
      <c r="OG6" s="9">
        <v>981900</v>
      </c>
      <c r="OH6" s="9">
        <v>266700</v>
      </c>
      <c r="OI6" s="9">
        <v>448100</v>
      </c>
      <c r="OJ6" s="9">
        <v>90000</v>
      </c>
      <c r="OK6" s="9">
        <v>356700</v>
      </c>
      <c r="OL6" s="9">
        <v>133400</v>
      </c>
      <c r="OM6" s="9">
        <v>223200</v>
      </c>
      <c r="ON6" s="9">
        <v>63900</v>
      </c>
      <c r="OO6" s="9">
        <v>1126900</v>
      </c>
      <c r="OP6" s="9" t="s">
        <v>53</v>
      </c>
      <c r="OQ6" s="9">
        <v>1396700</v>
      </c>
      <c r="OR6" s="9">
        <v>7750100</v>
      </c>
      <c r="OS6" s="9">
        <v>20948600</v>
      </c>
      <c r="OT6" s="9">
        <v>599300</v>
      </c>
      <c r="OU6" s="9" t="s">
        <v>53</v>
      </c>
      <c r="OV6" s="9">
        <v>2591500</v>
      </c>
      <c r="OW6" s="9">
        <v>7674200</v>
      </c>
      <c r="OX6" s="9">
        <v>20948600</v>
      </c>
      <c r="OY6" s="12">
        <v>10682900</v>
      </c>
      <c r="OZ6" s="10">
        <v>0.1139</v>
      </c>
      <c r="PA6" s="9">
        <v>22246.523499999999</v>
      </c>
      <c r="PB6" s="10">
        <v>66.06</v>
      </c>
      <c r="PC6" s="9">
        <v>3500</v>
      </c>
      <c r="PD6" s="9">
        <v>728900</v>
      </c>
      <c r="PE6" s="9">
        <v>242900</v>
      </c>
      <c r="PF6" s="9">
        <v>3603400</v>
      </c>
      <c r="PG6" s="10">
        <v>0.66</v>
      </c>
      <c r="PH6" s="9">
        <v>728900</v>
      </c>
      <c r="PI6" s="9">
        <v>242900</v>
      </c>
      <c r="PJ6" s="9">
        <v>-107800</v>
      </c>
      <c r="PK6" s="9">
        <v>3603400</v>
      </c>
      <c r="PL6" s="10">
        <v>0.34499999999999997</v>
      </c>
      <c r="PM6" s="10">
        <v>7.6077000000000004</v>
      </c>
      <c r="PN6" s="10">
        <v>1.9565999999999999</v>
      </c>
      <c r="PO6" s="10">
        <v>6.1283000000000003</v>
      </c>
      <c r="PP6" s="10">
        <v>37.398400000000002</v>
      </c>
      <c r="PQ6" s="10">
        <v>62.7166</v>
      </c>
      <c r="PV6" s="5" t="s">
        <v>30</v>
      </c>
      <c r="PX6" s="13">
        <v>0.53895427358672587</v>
      </c>
      <c r="PY6" s="13" t="e">
        <v>#VALUE!</v>
      </c>
      <c r="PZ6" s="13">
        <v>2.4657534246575342E-2</v>
      </c>
      <c r="QA6" s="13">
        <v>-5.7034837650248707E-2</v>
      </c>
      <c r="QB6" s="13" t="e">
        <v>#VALUE!</v>
      </c>
      <c r="QC6" s="13">
        <v>0.6336652568668073</v>
      </c>
      <c r="QD6" s="13">
        <v>1.7297438169450887</v>
      </c>
      <c r="QE6" s="13">
        <v>2.7297438169450889</v>
      </c>
      <c r="QF6" s="13">
        <v>0.58194921855848691</v>
      </c>
      <c r="QG6" s="13">
        <v>8.0988888888888884</v>
      </c>
      <c r="QI6" s="13" t="e">
        <v>#VALUE!</v>
      </c>
      <c r="QJ6" s="13" t="e">
        <v>#VALUE!</v>
      </c>
      <c r="QK6" s="13">
        <v>2.2734936551601739</v>
      </c>
      <c r="QL6" s="13">
        <v>160.54586260733802</v>
      </c>
      <c r="QM6" s="13">
        <v>-2.1442919317040507</v>
      </c>
      <c r="QO6" s="5" t="s">
        <v>30</v>
      </c>
      <c r="QQ6" s="14">
        <v>2.9084464830210315E-2</v>
      </c>
      <c r="QR6" s="14">
        <v>1.0654649952741471E-2</v>
      </c>
      <c r="QS6" s="14">
        <v>2.1390450913187517E-2</v>
      </c>
      <c r="QT6" s="14">
        <v>8.7119437939110075E-2</v>
      </c>
      <c r="QU6" s="12">
        <v>223200</v>
      </c>
      <c r="QV6" s="12">
        <v>2562000</v>
      </c>
      <c r="QW6" s="23">
        <v>0.36995789694776737</v>
      </c>
      <c r="QX6" s="23">
        <v>1.0619575293814383</v>
      </c>
      <c r="QY6" s="23">
        <v>1.1595046924376807E-2</v>
      </c>
      <c r="QZ6" s="23">
        <v>0.17201149480156191</v>
      </c>
      <c r="RA6" s="23">
        <v>0.52272727272727271</v>
      </c>
      <c r="RB6" s="12">
        <v>2338800</v>
      </c>
      <c r="RC6" s="12">
        <v>2562000</v>
      </c>
      <c r="RD6" s="12">
        <v>1580100</v>
      </c>
      <c r="RE6" s="12">
        <v>268600</v>
      </c>
      <c r="RF6" s="12">
        <v>266700</v>
      </c>
      <c r="RG6" s="12">
        <v>90000</v>
      </c>
      <c r="RH6" s="12">
        <v>133400</v>
      </c>
      <c r="RJ6" s="13">
        <v>2.7297438169450889</v>
      </c>
      <c r="RK6" s="13">
        <v>0.12229934219947873</v>
      </c>
      <c r="RL6" s="12">
        <v>2562000</v>
      </c>
      <c r="RM6" s="12">
        <v>20948600</v>
      </c>
      <c r="RN6" s="12">
        <v>7750100</v>
      </c>
      <c r="RO6" s="12">
        <v>1396700</v>
      </c>
      <c r="RP6" s="12">
        <v>63900</v>
      </c>
      <c r="RQ6" s="12">
        <v>1126900</v>
      </c>
      <c r="RR6" s="12" t="s">
        <v>53</v>
      </c>
      <c r="RS6" s="12">
        <v>11801800</v>
      </c>
      <c r="RW6" s="5" t="s">
        <v>30</v>
      </c>
      <c r="RX6" s="7"/>
      <c r="RY6" s="9">
        <v>3716000</v>
      </c>
      <c r="RZ6" s="9">
        <v>2302000</v>
      </c>
      <c r="SA6" s="9">
        <v>1414000</v>
      </c>
      <c r="SB6" s="9">
        <v>356000</v>
      </c>
      <c r="SC6" s="9">
        <v>701000</v>
      </c>
      <c r="SD6" s="9" t="s">
        <v>53</v>
      </c>
      <c r="SE6" s="9">
        <v>603000</v>
      </c>
      <c r="SF6" s="9">
        <v>215000</v>
      </c>
      <c r="SG6" s="9">
        <v>386000</v>
      </c>
      <c r="SH6" s="9">
        <v>35000</v>
      </c>
      <c r="SI6" s="9">
        <v>1790000</v>
      </c>
      <c r="SJ6" s="9">
        <v>99000</v>
      </c>
      <c r="SK6" s="9">
        <v>2300000</v>
      </c>
      <c r="SL6" s="9">
        <v>11136000</v>
      </c>
      <c r="SM6" s="9">
        <v>20949000</v>
      </c>
      <c r="SN6" s="9">
        <v>789000</v>
      </c>
      <c r="SO6" s="9" t="s">
        <v>53</v>
      </c>
      <c r="SP6" s="9">
        <v>3259000</v>
      </c>
      <c r="SQ6" s="9">
        <v>5300000</v>
      </c>
      <c r="SR6" s="9">
        <v>20949000</v>
      </c>
      <c r="SS6" s="12">
        <v>12390000</v>
      </c>
      <c r="ST6" s="10">
        <v>-0.27989999999999998</v>
      </c>
      <c r="SU6" s="9">
        <v>34441.602800000001</v>
      </c>
      <c r="SV6" s="10">
        <v>78.27</v>
      </c>
      <c r="SW6" s="9">
        <v>6000</v>
      </c>
      <c r="SX6" s="9">
        <v>1051000</v>
      </c>
      <c r="SY6" s="9">
        <v>326000</v>
      </c>
      <c r="SZ6" s="9">
        <v>7871000</v>
      </c>
      <c r="TA6" s="10">
        <v>0.87</v>
      </c>
      <c r="TB6" s="9">
        <v>1051000</v>
      </c>
      <c r="TC6" s="9">
        <v>326000</v>
      </c>
      <c r="TD6" s="9">
        <v>-185000</v>
      </c>
      <c r="TE6" s="9">
        <v>7871000</v>
      </c>
      <c r="TF6" s="10">
        <v>0.42499999999999999</v>
      </c>
      <c r="TG6" s="10">
        <v>7.8047000000000004</v>
      </c>
      <c r="TH6" s="10">
        <v>1.9610000000000001</v>
      </c>
      <c r="TI6" s="10">
        <v>6.5444000000000004</v>
      </c>
      <c r="TJ6" s="10">
        <v>35.655099999999997</v>
      </c>
      <c r="TK6" s="10">
        <v>65.233800000000002</v>
      </c>
      <c r="TP6" s="5" t="s">
        <v>30</v>
      </c>
      <c r="TR6" s="13">
        <v>0.70573795642835224</v>
      </c>
      <c r="TS6" s="13">
        <v>0.67536054004295798</v>
      </c>
      <c r="TT6" s="13">
        <v>1.0739490641301013E-2</v>
      </c>
      <c r="TU6" s="13">
        <v>-4.5777841424411665E-2</v>
      </c>
      <c r="TV6" s="13">
        <v>302.2441685477803</v>
      </c>
      <c r="TW6" s="13">
        <v>0.74700463029261543</v>
      </c>
      <c r="TX6" s="13">
        <v>2.9526415094339624</v>
      </c>
      <c r="TY6" s="13">
        <v>3.9526415094339624</v>
      </c>
      <c r="TZ6" s="13">
        <v>0.70039570378745053</v>
      </c>
      <c r="UA6" s="13" t="e">
        <v>#VALUE!</v>
      </c>
      <c r="UC6" s="13">
        <v>23.252525252525253</v>
      </c>
      <c r="UD6" s="13">
        <v>15.69721980886186</v>
      </c>
      <c r="UE6" s="13">
        <v>2.0759776536312851</v>
      </c>
      <c r="UF6" s="13">
        <v>175.82077502691064</v>
      </c>
      <c r="UG6" s="13">
        <v>-3.8748696558915539</v>
      </c>
      <c r="UI6" s="5" t="s">
        <v>30</v>
      </c>
      <c r="UK6" s="14">
        <v>7.2830188679245289E-2</v>
      </c>
      <c r="UL6" s="14">
        <v>1.8425700510764236E-2</v>
      </c>
      <c r="UM6" s="14">
        <v>3.3462217766957847E-2</v>
      </c>
      <c r="UN6" s="14">
        <v>0.10387513455328309</v>
      </c>
      <c r="UO6" s="12">
        <v>386000</v>
      </c>
      <c r="UP6" s="12">
        <v>3716000</v>
      </c>
      <c r="UQ6" s="23">
        <v>0.53157668623800658</v>
      </c>
      <c r="UR6" s="23">
        <v>1.6440690629624324</v>
      </c>
      <c r="US6" s="23">
        <v>1.5561601985774977E-2</v>
      </c>
      <c r="UT6" s="23">
        <v>0.37572199150317437</v>
      </c>
      <c r="UU6" s="23">
        <v>0.4885057471264368</v>
      </c>
      <c r="UV6" s="12">
        <v>3330000</v>
      </c>
      <c r="UW6" s="12">
        <v>3716000</v>
      </c>
      <c r="UX6" s="12">
        <v>2302000</v>
      </c>
      <c r="UY6" s="12" t="e">
        <v>#VALUE!</v>
      </c>
      <c r="UZ6" s="12">
        <v>356000</v>
      </c>
      <c r="VA6" s="12" t="s">
        <v>53</v>
      </c>
      <c r="VB6" s="12">
        <v>215000</v>
      </c>
      <c r="VD6" s="13">
        <v>3.9526415094339624</v>
      </c>
      <c r="VE6" s="13">
        <v>0.17738316864766815</v>
      </c>
      <c r="VF6" s="12">
        <v>3716000</v>
      </c>
      <c r="VG6" s="12">
        <v>20949000</v>
      </c>
      <c r="VH6" s="12">
        <v>11136000</v>
      </c>
      <c r="VI6" s="12">
        <v>2300000</v>
      </c>
      <c r="VJ6" s="12">
        <v>35000</v>
      </c>
      <c r="VK6" s="12">
        <v>1790000</v>
      </c>
      <c r="VL6" s="12">
        <v>99000</v>
      </c>
      <c r="VM6" s="12">
        <v>7513000</v>
      </c>
    </row>
    <row r="7" spans="1:588" x14ac:dyDescent="0.25">
      <c r="A7" s="5" t="s">
        <v>31</v>
      </c>
      <c r="B7" s="7"/>
      <c r="C7" s="9">
        <v>494258</v>
      </c>
      <c r="D7" s="9">
        <v>430703</v>
      </c>
      <c r="E7" s="9">
        <v>63555</v>
      </c>
      <c r="F7" s="9">
        <v>41805</v>
      </c>
      <c r="G7" s="9">
        <v>22108</v>
      </c>
      <c r="H7" s="9">
        <v>2112</v>
      </c>
      <c r="I7" s="9" t="s">
        <v>53</v>
      </c>
      <c r="J7" s="9">
        <v>586</v>
      </c>
      <c r="K7" s="9">
        <v>18235</v>
      </c>
      <c r="L7" s="9">
        <v>7287</v>
      </c>
      <c r="M7" s="9">
        <v>138998</v>
      </c>
      <c r="N7" s="9">
        <v>166942</v>
      </c>
      <c r="O7" s="9">
        <v>337950</v>
      </c>
      <c r="P7" s="9">
        <v>390629</v>
      </c>
      <c r="Q7" s="9">
        <v>933755</v>
      </c>
      <c r="R7" s="9">
        <v>94674</v>
      </c>
      <c r="S7" s="9">
        <v>721</v>
      </c>
      <c r="T7" s="9">
        <v>176260</v>
      </c>
      <c r="U7" s="9">
        <v>537493</v>
      </c>
      <c r="V7" s="9">
        <v>933755</v>
      </c>
      <c r="W7" s="12">
        <v>220002</v>
      </c>
      <c r="X7" s="10">
        <v>1.5774999999999999</v>
      </c>
      <c r="Y7" s="9">
        <v>727.84739999999999</v>
      </c>
      <c r="Z7" s="10">
        <v>26.9</v>
      </c>
      <c r="AA7" s="9">
        <v>27059</v>
      </c>
      <c r="AB7" s="9">
        <v>34489</v>
      </c>
      <c r="AC7" s="9" t="s">
        <v>53</v>
      </c>
      <c r="AD7" s="9">
        <v>503770</v>
      </c>
      <c r="AE7" s="10">
        <v>0.64</v>
      </c>
      <c r="AF7" s="9">
        <v>34489</v>
      </c>
      <c r="AG7" s="9" t="s">
        <v>53</v>
      </c>
      <c r="AH7" s="9">
        <v>-5074</v>
      </c>
      <c r="AI7" s="9">
        <v>503770</v>
      </c>
      <c r="AJ7" s="10">
        <v>0.1875</v>
      </c>
      <c r="AK7" s="10">
        <v>15.814399999999999</v>
      </c>
      <c r="AL7" s="10">
        <v>2.8388</v>
      </c>
      <c r="AM7" s="10">
        <v>13.657500000000001</v>
      </c>
      <c r="AN7" s="10">
        <v>3.0152000000000001</v>
      </c>
      <c r="AO7" s="10">
        <v>91.418999999999997</v>
      </c>
      <c r="AT7" s="5" t="s">
        <v>31</v>
      </c>
      <c r="AV7" s="13">
        <v>1.9173380233745603</v>
      </c>
      <c r="AW7" s="13">
        <v>0.97020310904345852</v>
      </c>
      <c r="AX7" s="13">
        <v>4.1342335186656073E-2</v>
      </c>
      <c r="AY7" s="13">
        <v>0.1731610540238071</v>
      </c>
      <c r="AZ7" s="13">
        <v>132.09918138952145</v>
      </c>
      <c r="BA7" s="13">
        <v>0.42437470214349587</v>
      </c>
      <c r="BB7" s="13">
        <v>0.73724122918810109</v>
      </c>
      <c r="BC7" s="13">
        <v>1.737241229188101</v>
      </c>
      <c r="BD7" s="13">
        <v>0.29043360022178366</v>
      </c>
      <c r="BE7" s="13">
        <v>16.330018939393938</v>
      </c>
      <c r="BG7" s="13">
        <v>2.5799559128320015</v>
      </c>
      <c r="BH7" s="13">
        <v>141.47528575375605</v>
      </c>
      <c r="BI7" s="13">
        <v>3.5558641131527073</v>
      </c>
      <c r="BJ7" s="13">
        <v>102.64734207640544</v>
      </c>
      <c r="BK7" s="13">
        <v>3.0568247881749024</v>
      </c>
      <c r="BM7" s="5" t="s">
        <v>31</v>
      </c>
      <c r="BO7" s="14">
        <v>3.3926023222628013E-2</v>
      </c>
      <c r="BP7" s="14">
        <v>1.9528677222611927E-2</v>
      </c>
      <c r="BQ7" s="14">
        <v>2.3676446176995037E-2</v>
      </c>
      <c r="BR7" s="14">
        <v>3.6893687102687263E-2</v>
      </c>
      <c r="BS7" s="12">
        <v>18235</v>
      </c>
      <c r="BT7" s="12">
        <v>494258</v>
      </c>
      <c r="BU7" s="23">
        <v>0.41834207045745403</v>
      </c>
      <c r="BV7" s="23">
        <v>0.77948434011062862</v>
      </c>
      <c r="BW7" s="23" t="e">
        <v>#VALUE!</v>
      </c>
      <c r="BX7" s="23">
        <v>0.53950982859529539</v>
      </c>
      <c r="BY7" s="23">
        <v>0.29296875</v>
      </c>
      <c r="BZ7" s="12">
        <v>476023</v>
      </c>
      <c r="CA7" s="12">
        <v>494258</v>
      </c>
      <c r="CB7" s="12">
        <v>430703</v>
      </c>
      <c r="CC7" s="12">
        <v>817</v>
      </c>
      <c r="CD7" s="12">
        <v>41805</v>
      </c>
      <c r="CE7" s="12">
        <v>2112</v>
      </c>
      <c r="CF7" s="12">
        <v>586</v>
      </c>
      <c r="CH7" s="13">
        <v>1.737241229188101</v>
      </c>
      <c r="CI7" s="13">
        <v>0.529323002286467</v>
      </c>
      <c r="CJ7" s="12">
        <v>494258</v>
      </c>
      <c r="CK7" s="12">
        <v>933755</v>
      </c>
      <c r="CL7" s="12">
        <v>390629</v>
      </c>
      <c r="CM7" s="12">
        <v>337950</v>
      </c>
      <c r="CN7" s="12">
        <v>7287</v>
      </c>
      <c r="CO7" s="12">
        <v>138998</v>
      </c>
      <c r="CP7" s="12">
        <v>166942</v>
      </c>
      <c r="CQ7" s="12">
        <v>205176</v>
      </c>
      <c r="CU7" s="5" t="s">
        <v>31</v>
      </c>
      <c r="CV7" s="7"/>
      <c r="CW7" s="9">
        <v>747403</v>
      </c>
      <c r="CX7" s="9">
        <v>526690</v>
      </c>
      <c r="CY7" s="9">
        <v>220713</v>
      </c>
      <c r="CZ7" s="9">
        <v>118881</v>
      </c>
      <c r="DA7" s="9">
        <v>27935</v>
      </c>
      <c r="DB7" s="9">
        <v>20864</v>
      </c>
      <c r="DC7" s="9">
        <v>3652</v>
      </c>
      <c r="DD7" s="9">
        <v>-80542</v>
      </c>
      <c r="DE7" s="9">
        <v>84194</v>
      </c>
      <c r="DF7" s="9">
        <v>319399</v>
      </c>
      <c r="DG7" s="9">
        <v>528924</v>
      </c>
      <c r="DH7" s="9">
        <v>176012</v>
      </c>
      <c r="DI7" s="9">
        <v>1154056</v>
      </c>
      <c r="DJ7" s="9">
        <v>1587365</v>
      </c>
      <c r="DK7" s="9">
        <v>3706570</v>
      </c>
      <c r="DL7" s="9">
        <v>224231</v>
      </c>
      <c r="DM7" s="9" t="s">
        <v>53</v>
      </c>
      <c r="DN7" s="9">
        <v>503817</v>
      </c>
      <c r="DO7" s="9">
        <v>1188202</v>
      </c>
      <c r="DP7" s="9">
        <v>3706570</v>
      </c>
      <c r="DQ7" s="12">
        <v>2014551</v>
      </c>
      <c r="DR7" s="10">
        <v>-3.1379999999999999</v>
      </c>
      <c r="DS7" s="9">
        <v>3085.7955999999999</v>
      </c>
      <c r="DT7" s="10">
        <v>54.2</v>
      </c>
      <c r="DU7" s="9">
        <v>565</v>
      </c>
      <c r="DV7" s="9">
        <v>99425</v>
      </c>
      <c r="DW7" s="9">
        <v>62193</v>
      </c>
      <c r="DX7" s="9">
        <v>673082</v>
      </c>
      <c r="DY7" s="10">
        <v>1.48</v>
      </c>
      <c r="DZ7" s="9">
        <v>99425</v>
      </c>
      <c r="EA7" s="9">
        <v>62193</v>
      </c>
      <c r="EB7" s="9">
        <v>0</v>
      </c>
      <c r="EC7" s="9">
        <v>673082</v>
      </c>
      <c r="ED7" s="10">
        <v>0</v>
      </c>
      <c r="EE7" s="10">
        <v>9.8033000000000001</v>
      </c>
      <c r="EF7" s="10">
        <v>3.6539000000000001</v>
      </c>
      <c r="EG7" s="10">
        <v>7.6506999999999996</v>
      </c>
      <c r="EH7" s="10" t="s">
        <v>53</v>
      </c>
      <c r="EI7" s="10">
        <v>171.6489</v>
      </c>
      <c r="EN7" s="5" t="s">
        <v>31</v>
      </c>
      <c r="EP7" s="13">
        <v>2.2906253659562896</v>
      </c>
      <c r="EQ7" s="13">
        <v>1.9412683573599143</v>
      </c>
      <c r="ER7" s="13">
        <v>0.63395836186551868</v>
      </c>
      <c r="ES7" s="13">
        <v>0.17542876567824162</v>
      </c>
      <c r="ET7" s="13">
        <v>552.97722481338224</v>
      </c>
      <c r="EU7" s="13">
        <v>0.67943354637845776</v>
      </c>
      <c r="EV7" s="13">
        <v>2.1194780012152816</v>
      </c>
      <c r="EW7" s="13">
        <v>3.1194780012152816</v>
      </c>
      <c r="EX7" s="13">
        <v>0.6290060457362775</v>
      </c>
      <c r="EY7" s="13">
        <v>4.7653853527607364</v>
      </c>
      <c r="FA7" s="13">
        <v>2.9923527941276733</v>
      </c>
      <c r="FB7" s="13">
        <v>121.97759592929427</v>
      </c>
      <c r="FC7" s="13">
        <v>1.4130631243808185</v>
      </c>
      <c r="FD7" s="13">
        <v>258.30410100039734</v>
      </c>
      <c r="FE7" s="13">
        <v>1.1494281333478922</v>
      </c>
      <c r="FG7" s="5" t="s">
        <v>31</v>
      </c>
      <c r="FI7" s="14">
        <v>7.0858322069816418E-2</v>
      </c>
      <c r="FJ7" s="14">
        <v>2.2714801015494109E-2</v>
      </c>
      <c r="FK7" s="14">
        <v>7.5366174117850199E-3</v>
      </c>
      <c r="FL7" s="14">
        <v>0.11264873167487954</v>
      </c>
      <c r="FM7" s="12">
        <v>84194</v>
      </c>
      <c r="FN7" s="12">
        <v>747403</v>
      </c>
      <c r="FO7" s="23">
        <v>0.42825712181342857</v>
      </c>
      <c r="FP7" s="23">
        <v>0.83252052436619306</v>
      </c>
      <c r="FQ7" s="23">
        <v>1.677912463544463E-2</v>
      </c>
      <c r="FR7" s="23">
        <v>0.18159160625591855</v>
      </c>
      <c r="FS7" s="23">
        <v>0</v>
      </c>
      <c r="FT7" s="12">
        <v>663209</v>
      </c>
      <c r="FU7" s="12">
        <v>747403</v>
      </c>
      <c r="FV7" s="12">
        <v>526690</v>
      </c>
      <c r="FW7" s="12">
        <v>77316</v>
      </c>
      <c r="FX7" s="12">
        <v>118881</v>
      </c>
      <c r="FY7" s="12">
        <v>20864</v>
      </c>
      <c r="FZ7" s="12">
        <v>-80542</v>
      </c>
      <c r="GB7" s="13">
        <v>3.1194780012152816</v>
      </c>
      <c r="GC7" s="13">
        <v>0.201642758669066</v>
      </c>
      <c r="GD7" s="12">
        <v>747403</v>
      </c>
      <c r="GE7" s="12">
        <v>3706570</v>
      </c>
      <c r="GF7" s="12">
        <v>1587365</v>
      </c>
      <c r="GG7" s="12">
        <v>1154056</v>
      </c>
      <c r="GH7" s="12">
        <v>319399</v>
      </c>
      <c r="GI7" s="12">
        <v>528924</v>
      </c>
      <c r="GJ7" s="12">
        <v>176012</v>
      </c>
      <c r="GK7" s="12">
        <v>965149</v>
      </c>
      <c r="GO7" s="5" t="s">
        <v>31</v>
      </c>
      <c r="GP7" s="7"/>
      <c r="GQ7" s="9">
        <v>151223</v>
      </c>
      <c r="GR7" s="9">
        <v>104227</v>
      </c>
      <c r="GS7" s="9">
        <v>46996</v>
      </c>
      <c r="GT7" s="9">
        <v>20855</v>
      </c>
      <c r="GU7" s="9">
        <v>9854</v>
      </c>
      <c r="GV7" s="9">
        <v>6015</v>
      </c>
      <c r="GW7" s="9">
        <v>4207</v>
      </c>
      <c r="GX7" s="9">
        <v>-15814</v>
      </c>
      <c r="GY7" s="9">
        <v>20021</v>
      </c>
      <c r="GZ7" s="9">
        <v>1995</v>
      </c>
      <c r="HA7" s="9">
        <v>65953</v>
      </c>
      <c r="HB7" s="9">
        <v>6534</v>
      </c>
      <c r="HC7" s="9">
        <v>84380</v>
      </c>
      <c r="HD7" s="9">
        <v>361547</v>
      </c>
      <c r="HE7" s="9">
        <v>614949</v>
      </c>
      <c r="HF7" s="9">
        <v>47081</v>
      </c>
      <c r="HG7" s="9" t="s">
        <v>53</v>
      </c>
      <c r="HH7" s="9">
        <v>88569</v>
      </c>
      <c r="HI7" s="9">
        <v>-37862</v>
      </c>
      <c r="HJ7" s="9">
        <v>614949</v>
      </c>
      <c r="HK7" s="12">
        <v>564242</v>
      </c>
      <c r="HL7" s="10">
        <v>-0.7843</v>
      </c>
      <c r="HM7" s="9">
        <v>967.84519999999998</v>
      </c>
      <c r="HN7" s="10">
        <v>23.02</v>
      </c>
      <c r="HO7" s="9">
        <v>423</v>
      </c>
      <c r="HP7" s="9">
        <v>28461</v>
      </c>
      <c r="HQ7" s="9" t="s">
        <v>53</v>
      </c>
      <c r="HR7" s="9">
        <v>-395107</v>
      </c>
      <c r="HS7" s="10">
        <v>0.46</v>
      </c>
      <c r="HT7" s="9">
        <v>28461</v>
      </c>
      <c r="HU7" s="9" t="s">
        <v>53</v>
      </c>
      <c r="HV7" s="9">
        <v>0</v>
      </c>
      <c r="HW7" s="9">
        <v>-395107</v>
      </c>
      <c r="HX7" s="10">
        <v>0</v>
      </c>
      <c r="HY7" s="10">
        <v>10.204599999999999</v>
      </c>
      <c r="HZ7" s="10">
        <v>4.1144999999999996</v>
      </c>
      <c r="IA7" s="10">
        <v>8.1862999999999992</v>
      </c>
      <c r="IB7" s="10" t="s">
        <v>53</v>
      </c>
      <c r="IC7" s="10">
        <v>58.8324</v>
      </c>
      <c r="IH7" s="5" t="s">
        <v>31</v>
      </c>
      <c r="IJ7" s="13">
        <v>0.95270354187130935</v>
      </c>
      <c r="IK7" s="13">
        <v>0.8789305513215685</v>
      </c>
      <c r="IL7" s="13">
        <v>2.2524811164177084E-2</v>
      </c>
      <c r="IM7" s="13">
        <v>-6.8119470069875716E-3</v>
      </c>
      <c r="IN7" s="13">
        <v>227.16130218576612</v>
      </c>
      <c r="IO7" s="13">
        <v>1.0615693333918748</v>
      </c>
      <c r="IP7" s="13">
        <v>-17.241851988801436</v>
      </c>
      <c r="IQ7" s="13">
        <v>-16.241851988801436</v>
      </c>
      <c r="IR7" s="13">
        <v>1.0719290246589916</v>
      </c>
      <c r="IS7" s="13">
        <v>4.7316708229426432</v>
      </c>
      <c r="IU7" s="13">
        <v>15.951484542393633</v>
      </c>
      <c r="IV7" s="13">
        <v>22.881882813474437</v>
      </c>
      <c r="IW7" s="13">
        <v>2.2928903916425334</v>
      </c>
      <c r="IX7" s="13">
        <v>159.18772276703939</v>
      </c>
      <c r="IY7" s="13">
        <v>-36.100023872045831</v>
      </c>
      <c r="JA7" s="5" t="s">
        <v>31</v>
      </c>
      <c r="JC7" s="14">
        <v>-0.52878875917806767</v>
      </c>
      <c r="JD7" s="14">
        <v>3.2557171407710229E-2</v>
      </c>
      <c r="JE7" s="14">
        <v>1.6024093054871218E-2</v>
      </c>
      <c r="JF7" s="14">
        <v>0.1323938818830469</v>
      </c>
      <c r="JG7" s="12">
        <v>20021</v>
      </c>
      <c r="JH7" s="12">
        <v>151223</v>
      </c>
      <c r="JI7" s="23">
        <v>0.58793005598838277</v>
      </c>
      <c r="JJ7" s="23">
        <v>1.5738625479511308</v>
      </c>
      <c r="JK7" s="23" t="e">
        <v>#VALUE!</v>
      </c>
      <c r="JL7" s="23">
        <v>-0.64250368729764584</v>
      </c>
      <c r="JM7" s="23">
        <v>0</v>
      </c>
      <c r="JN7" s="12">
        <v>131202</v>
      </c>
      <c r="JO7" s="12">
        <v>151223</v>
      </c>
      <c r="JP7" s="12">
        <v>104227</v>
      </c>
      <c r="JQ7" s="12">
        <v>15919</v>
      </c>
      <c r="JR7" s="12">
        <v>20855</v>
      </c>
      <c r="JS7" s="12">
        <v>6015</v>
      </c>
      <c r="JT7" s="12">
        <v>-15814</v>
      </c>
      <c r="JV7" s="13">
        <v>-16.241851988801436</v>
      </c>
      <c r="JW7" s="13">
        <v>0.24591144956736249</v>
      </c>
      <c r="JX7" s="12">
        <v>151223</v>
      </c>
      <c r="JY7" s="12">
        <v>614949</v>
      </c>
      <c r="JZ7" s="12">
        <v>361547</v>
      </c>
      <c r="KA7" s="12">
        <v>84380</v>
      </c>
      <c r="KB7" s="12">
        <v>1995</v>
      </c>
      <c r="KC7" s="12">
        <v>65953</v>
      </c>
      <c r="KD7" s="12">
        <v>6534</v>
      </c>
      <c r="KE7" s="12">
        <v>169022</v>
      </c>
      <c r="KI7" s="5" t="s">
        <v>31</v>
      </c>
      <c r="KJ7" s="7"/>
      <c r="KK7" s="9">
        <v>454970</v>
      </c>
      <c r="KL7" s="9">
        <v>349755</v>
      </c>
      <c r="KM7" s="9">
        <v>105215</v>
      </c>
      <c r="KN7" s="9">
        <v>62705</v>
      </c>
      <c r="KO7" s="9">
        <v>38467</v>
      </c>
      <c r="KP7" s="9">
        <v>11371</v>
      </c>
      <c r="KQ7" s="9">
        <v>25685</v>
      </c>
      <c r="KR7" s="9">
        <v>58046</v>
      </c>
      <c r="KS7" s="9">
        <v>-33404</v>
      </c>
      <c r="KT7" s="9">
        <v>62098</v>
      </c>
      <c r="KU7" s="9">
        <v>288034</v>
      </c>
      <c r="KV7" s="9">
        <v>178293</v>
      </c>
      <c r="KW7" s="9">
        <v>592092</v>
      </c>
      <c r="KX7" s="9">
        <v>479747</v>
      </c>
      <c r="KY7" s="9">
        <v>1578685</v>
      </c>
      <c r="KZ7" s="9">
        <v>126249</v>
      </c>
      <c r="LA7" s="9">
        <v>8621</v>
      </c>
      <c r="LB7" s="9">
        <v>474128</v>
      </c>
      <c r="LC7" s="9">
        <v>215165</v>
      </c>
      <c r="LD7" s="9">
        <v>1578685</v>
      </c>
      <c r="LE7" s="12">
        <v>889392</v>
      </c>
      <c r="LF7" s="10">
        <v>-2.8801999999999999</v>
      </c>
      <c r="LG7" s="9">
        <v>1500.2885000000001</v>
      </c>
      <c r="LH7" s="10">
        <v>18.649999999999999</v>
      </c>
      <c r="LI7" s="9">
        <v>141110</v>
      </c>
      <c r="LJ7" s="9">
        <v>70896</v>
      </c>
      <c r="LK7" s="9">
        <v>30320</v>
      </c>
      <c r="LL7" s="9">
        <v>1157801</v>
      </c>
      <c r="LM7" s="10">
        <v>-0.41</v>
      </c>
      <c r="LN7" s="9">
        <v>70896</v>
      </c>
      <c r="LO7" s="9">
        <v>30320</v>
      </c>
      <c r="LP7" s="9">
        <v>0</v>
      </c>
      <c r="LQ7" s="9">
        <v>1157801</v>
      </c>
      <c r="LR7" s="10">
        <v>0</v>
      </c>
      <c r="LS7" s="10">
        <v>16.936399999999999</v>
      </c>
      <c r="LT7" s="10">
        <v>1.5008999999999999</v>
      </c>
      <c r="LU7" s="10">
        <v>12.597899999999999</v>
      </c>
      <c r="LV7" s="10">
        <v>225.99180000000001</v>
      </c>
      <c r="LW7" s="10">
        <v>8.1948000000000008</v>
      </c>
      <c r="MB7" s="5" t="s">
        <v>31</v>
      </c>
      <c r="MD7" s="13">
        <v>1.2488020112712179</v>
      </c>
      <c r="ME7" s="13">
        <v>0.8727579894037053</v>
      </c>
      <c r="MF7" s="13">
        <v>0.13097307056322344</v>
      </c>
      <c r="MG7" s="13">
        <v>7.4722949796824575E-2</v>
      </c>
      <c r="MH7" s="13">
        <v>366.18492702322646</v>
      </c>
      <c r="MI7" s="13">
        <v>0.86370618584454784</v>
      </c>
      <c r="MJ7" s="13">
        <v>6.3370901401250199</v>
      </c>
      <c r="MK7" s="13">
        <v>7.3370901401250199</v>
      </c>
      <c r="ML7" s="13">
        <v>0.80520244767811888</v>
      </c>
      <c r="MM7" s="13">
        <v>6.2348078445167534</v>
      </c>
      <c r="MO7" s="13">
        <v>1.9616866618431459</v>
      </c>
      <c r="MP7" s="13">
        <v>186.06437363297164</v>
      </c>
      <c r="MQ7" s="13">
        <v>1.5795704673753792</v>
      </c>
      <c r="MR7" s="13">
        <v>231.07547750401127</v>
      </c>
      <c r="MS7" s="13">
        <v>3.8568546336170355</v>
      </c>
      <c r="MU7" s="5" t="s">
        <v>31</v>
      </c>
      <c r="MW7" s="14">
        <v>-0.15524829781795366</v>
      </c>
      <c r="MX7" s="14">
        <v>-2.1159382650750465E-2</v>
      </c>
      <c r="MY7" s="14">
        <v>2.4366482230463962E-2</v>
      </c>
      <c r="MZ7" s="14">
        <v>-7.3420225509374243E-2</v>
      </c>
      <c r="NA7" s="12">
        <v>-33404</v>
      </c>
      <c r="NB7" s="12">
        <v>454970</v>
      </c>
      <c r="NC7" s="23">
        <v>0.30389026309871825</v>
      </c>
      <c r="ND7" s="23">
        <v>0.95034063160161775</v>
      </c>
      <c r="NE7" s="23">
        <v>1.9205858040077659E-2</v>
      </c>
      <c r="NF7" s="23">
        <v>0.73339583260751828</v>
      </c>
      <c r="NG7" s="23">
        <v>0</v>
      </c>
      <c r="NH7" s="12">
        <v>488374</v>
      </c>
      <c r="NI7" s="12">
        <v>454970</v>
      </c>
      <c r="NJ7" s="12">
        <v>349755</v>
      </c>
      <c r="NK7" s="12">
        <v>6497</v>
      </c>
      <c r="NL7" s="12">
        <v>62705</v>
      </c>
      <c r="NM7" s="12">
        <v>11371</v>
      </c>
      <c r="NN7" s="12">
        <v>58046</v>
      </c>
      <c r="NP7" s="13">
        <v>7.3370901401250199</v>
      </c>
      <c r="NQ7" s="13">
        <v>0.28819555516141598</v>
      </c>
      <c r="NR7" s="12">
        <v>454970</v>
      </c>
      <c r="NS7" s="12">
        <v>1578685</v>
      </c>
      <c r="NT7" s="12">
        <v>479747</v>
      </c>
      <c r="NU7" s="12">
        <v>592092</v>
      </c>
      <c r="NV7" s="12">
        <v>62098</v>
      </c>
      <c r="NW7" s="12">
        <v>288034</v>
      </c>
      <c r="NX7" s="12">
        <v>178293</v>
      </c>
      <c r="NY7" s="12">
        <v>506846</v>
      </c>
      <c r="OC7" s="5" t="s">
        <v>31</v>
      </c>
      <c r="OD7" s="7"/>
      <c r="OE7" s="9">
        <v>2560000</v>
      </c>
      <c r="OF7" s="9">
        <v>1593000</v>
      </c>
      <c r="OG7" s="9">
        <v>967000</v>
      </c>
      <c r="OH7" s="9">
        <v>274200</v>
      </c>
      <c r="OI7" s="9">
        <v>406800</v>
      </c>
      <c r="OJ7" s="9">
        <v>92900</v>
      </c>
      <c r="OK7" s="9">
        <v>295700</v>
      </c>
      <c r="OL7" s="9">
        <v>-368800</v>
      </c>
      <c r="OM7" s="9">
        <v>664400</v>
      </c>
      <c r="ON7" s="9">
        <v>83300</v>
      </c>
      <c r="OO7" s="9">
        <v>1105900</v>
      </c>
      <c r="OP7" s="9" t="s">
        <v>53</v>
      </c>
      <c r="OQ7" s="9">
        <v>1436800</v>
      </c>
      <c r="OR7" s="9">
        <v>7777400</v>
      </c>
      <c r="OS7" s="9">
        <v>21147000</v>
      </c>
      <c r="OT7" s="9">
        <v>598100</v>
      </c>
      <c r="OU7" s="9" t="s">
        <v>53</v>
      </c>
      <c r="OV7" s="9">
        <v>2634800</v>
      </c>
      <c r="OW7" s="9">
        <v>7961100</v>
      </c>
      <c r="OX7" s="9">
        <v>21147000</v>
      </c>
      <c r="OY7" s="12">
        <v>10551100</v>
      </c>
      <c r="OZ7" s="10">
        <v>-0.14879999999999999</v>
      </c>
      <c r="PA7" s="9">
        <v>22596.919699999999</v>
      </c>
      <c r="PB7" s="10">
        <v>67.61</v>
      </c>
      <c r="PC7" s="9">
        <v>3500</v>
      </c>
      <c r="PD7" s="9">
        <v>694000</v>
      </c>
      <c r="PE7" s="9">
        <v>249800</v>
      </c>
      <c r="PF7" s="9">
        <v>4152500</v>
      </c>
      <c r="PG7" s="10">
        <v>1.98</v>
      </c>
      <c r="PH7" s="9">
        <v>694000</v>
      </c>
      <c r="PI7" s="9">
        <v>249800</v>
      </c>
      <c r="PJ7" s="9">
        <v>-115700</v>
      </c>
      <c r="PK7" s="9">
        <v>4152500</v>
      </c>
      <c r="PL7" s="10">
        <v>0.34499999999999997</v>
      </c>
      <c r="PM7" s="10">
        <v>7.0526999999999997</v>
      </c>
      <c r="PN7" s="10">
        <v>3.2519</v>
      </c>
      <c r="PO7" s="10">
        <v>6.0362</v>
      </c>
      <c r="PP7" s="10" t="s">
        <v>53</v>
      </c>
      <c r="PQ7" s="10">
        <v>99.711399999999998</v>
      </c>
      <c r="PV7" s="5" t="s">
        <v>31</v>
      </c>
      <c r="PX7" s="13">
        <v>0.54531653256414148</v>
      </c>
      <c r="PY7" s="13" t="e">
        <v>#VALUE!</v>
      </c>
      <c r="PZ7" s="13">
        <v>3.1615302869287994E-2</v>
      </c>
      <c r="QA7" s="13">
        <v>-5.6651061616304912E-2</v>
      </c>
      <c r="QB7" s="13" t="e">
        <v>#VALUE!</v>
      </c>
      <c r="QC7" s="13">
        <v>0.6235352532274081</v>
      </c>
      <c r="QD7" s="13">
        <v>1.6562912160379848</v>
      </c>
      <c r="QE7" s="13">
        <v>2.6562912160379848</v>
      </c>
      <c r="QF7" s="13">
        <v>0.56995386825985028</v>
      </c>
      <c r="QG7" s="13">
        <v>7.470398277717976</v>
      </c>
      <c r="QI7" s="13" t="e">
        <v>#VALUE!</v>
      </c>
      <c r="QJ7" s="13" t="e">
        <v>#VALUE!</v>
      </c>
      <c r="QK7" s="13">
        <v>2.314856677818971</v>
      </c>
      <c r="QL7" s="13">
        <v>157.67714843749999</v>
      </c>
      <c r="QM7" s="13">
        <v>-2.1368948247078463</v>
      </c>
      <c r="QO7" s="5" t="s">
        <v>31</v>
      </c>
      <c r="QQ7" s="14">
        <v>8.3455803846202159E-2</v>
      </c>
      <c r="QR7" s="14">
        <v>3.1418168061663594E-2</v>
      </c>
      <c r="QS7" s="14">
        <v>1.9236771173216059E-2</v>
      </c>
      <c r="QT7" s="14">
        <v>0.25953124999999999</v>
      </c>
      <c r="QU7" s="12">
        <v>664400</v>
      </c>
      <c r="QV7" s="12">
        <v>2560000</v>
      </c>
      <c r="QW7" s="23">
        <v>0.36777793540454912</v>
      </c>
      <c r="QX7" s="23">
        <v>1.0685638482999953</v>
      </c>
      <c r="QY7" s="23">
        <v>1.1812550243533362E-2</v>
      </c>
      <c r="QZ7" s="23">
        <v>0.19636355038539746</v>
      </c>
      <c r="RA7" s="23">
        <v>0.17424242424242423</v>
      </c>
      <c r="RB7" s="12">
        <v>1895600</v>
      </c>
      <c r="RC7" s="12">
        <v>2560000</v>
      </c>
      <c r="RD7" s="12">
        <v>1593000</v>
      </c>
      <c r="RE7" s="12">
        <v>304300</v>
      </c>
      <c r="RF7" s="12">
        <v>274200</v>
      </c>
      <c r="RG7" s="12">
        <v>92900</v>
      </c>
      <c r="RH7" s="12">
        <v>-368800</v>
      </c>
      <c r="RJ7" s="13">
        <v>2.6562912160379848</v>
      </c>
      <c r="RK7" s="13">
        <v>0.1210573603820873</v>
      </c>
      <c r="RL7" s="12">
        <v>2560000</v>
      </c>
      <c r="RM7" s="12">
        <v>21147000</v>
      </c>
      <c r="RN7" s="12">
        <v>7777400</v>
      </c>
      <c r="RO7" s="12">
        <v>1436800</v>
      </c>
      <c r="RP7" s="12">
        <v>83300</v>
      </c>
      <c r="RQ7" s="12">
        <v>1105900</v>
      </c>
      <c r="RR7" s="12" t="s">
        <v>53</v>
      </c>
      <c r="RS7" s="12">
        <v>11932800</v>
      </c>
      <c r="RW7" s="5" t="s">
        <v>31</v>
      </c>
      <c r="RX7" s="7"/>
      <c r="RY7" s="9">
        <v>3652000</v>
      </c>
      <c r="RZ7" s="9">
        <v>2263000</v>
      </c>
      <c r="SA7" s="9">
        <v>1389000</v>
      </c>
      <c r="SB7" s="9">
        <v>369000</v>
      </c>
      <c r="SC7" s="9">
        <v>704000</v>
      </c>
      <c r="SD7" s="9" t="s">
        <v>53</v>
      </c>
      <c r="SE7" s="9">
        <v>584000</v>
      </c>
      <c r="SF7" s="9">
        <v>-319000</v>
      </c>
      <c r="SG7" s="9">
        <v>903000</v>
      </c>
      <c r="SH7" s="9">
        <v>22000</v>
      </c>
      <c r="SI7" s="9">
        <v>1805000</v>
      </c>
      <c r="SJ7" s="9">
        <v>96000</v>
      </c>
      <c r="SK7" s="9">
        <v>2624000</v>
      </c>
      <c r="SL7" s="9">
        <v>11559000</v>
      </c>
      <c r="SM7" s="9">
        <v>21829000</v>
      </c>
      <c r="SN7" s="9">
        <v>1040000</v>
      </c>
      <c r="SO7" s="9" t="s">
        <v>53</v>
      </c>
      <c r="SP7" s="9">
        <v>3262000</v>
      </c>
      <c r="SQ7" s="9">
        <v>6042000</v>
      </c>
      <c r="SR7" s="9">
        <v>21829000</v>
      </c>
      <c r="SS7" s="12">
        <v>12525000</v>
      </c>
      <c r="ST7" s="10">
        <v>-0.31180000000000002</v>
      </c>
      <c r="SU7" s="9">
        <v>37472.854500000001</v>
      </c>
      <c r="SV7" s="10">
        <v>86.3</v>
      </c>
      <c r="SW7" s="9">
        <v>6000</v>
      </c>
      <c r="SX7" s="9">
        <v>1046000</v>
      </c>
      <c r="SY7" s="9">
        <v>317000</v>
      </c>
      <c r="SZ7" s="9">
        <v>8588000</v>
      </c>
      <c r="TA7" s="10">
        <v>2.06</v>
      </c>
      <c r="TB7" s="9">
        <v>1046000</v>
      </c>
      <c r="TC7" s="9">
        <v>317000</v>
      </c>
      <c r="TD7" s="9">
        <v>-184000</v>
      </c>
      <c r="TE7" s="9">
        <v>8588000</v>
      </c>
      <c r="TF7" s="10">
        <v>0.42499999999999999</v>
      </c>
      <c r="TG7" s="10">
        <v>7.1589</v>
      </c>
      <c r="TH7" s="10">
        <v>2.8048000000000002</v>
      </c>
      <c r="TI7" s="10">
        <v>6.2774999999999999</v>
      </c>
      <c r="TJ7" s="10" t="s">
        <v>53</v>
      </c>
      <c r="TK7" s="10">
        <v>88.954800000000006</v>
      </c>
      <c r="TP7" s="5" t="s">
        <v>31</v>
      </c>
      <c r="TR7" s="13">
        <v>0.8044144696505211</v>
      </c>
      <c r="TS7" s="13">
        <v>0.77498467198038012</v>
      </c>
      <c r="TT7" s="13">
        <v>6.7443286327406498E-3</v>
      </c>
      <c r="TU7" s="13">
        <v>-2.9227174859132347E-2</v>
      </c>
      <c r="TV7" s="13">
        <v>350.57750759878422</v>
      </c>
      <c r="TW7" s="13">
        <v>0.72321224059737044</v>
      </c>
      <c r="TX7" s="13">
        <v>2.6128765309500164</v>
      </c>
      <c r="TY7" s="13">
        <v>3.6128765309500164</v>
      </c>
      <c r="TZ7" s="13">
        <v>0.67458393924705118</v>
      </c>
      <c r="UA7" s="13" t="e">
        <v>#VALUE!</v>
      </c>
      <c r="UC7" s="13">
        <v>23.572916666666668</v>
      </c>
      <c r="UD7" s="13">
        <v>15.483870967741934</v>
      </c>
      <c r="UE7" s="13">
        <v>2.0232686980609418</v>
      </c>
      <c r="UF7" s="13">
        <v>180.40115005476451</v>
      </c>
      <c r="UG7" s="13">
        <v>-5.7241379310344831</v>
      </c>
      <c r="UI7" s="5" t="s">
        <v>31</v>
      </c>
      <c r="UK7" s="14">
        <v>0.14945382323733863</v>
      </c>
      <c r="UL7" s="14">
        <v>4.1366988868019608E-2</v>
      </c>
      <c r="UM7" s="14">
        <v>3.2250675706628797E-2</v>
      </c>
      <c r="UN7" s="14">
        <v>0.2472617743702081</v>
      </c>
      <c r="UO7" s="12">
        <v>903000</v>
      </c>
      <c r="UP7" s="12">
        <v>3652000</v>
      </c>
      <c r="UQ7" s="23">
        <v>0.52952494388199189</v>
      </c>
      <c r="UR7" s="23">
        <v>1.7166546566494114</v>
      </c>
      <c r="US7" s="23">
        <v>1.452196619176325E-2</v>
      </c>
      <c r="UT7" s="23">
        <v>0.39342159512575015</v>
      </c>
      <c r="UU7" s="23">
        <v>0.20631067961165048</v>
      </c>
      <c r="UV7" s="12">
        <v>2749000</v>
      </c>
      <c r="UW7" s="12">
        <v>3652000</v>
      </c>
      <c r="UX7" s="12">
        <v>2263000</v>
      </c>
      <c r="UY7" s="12" t="e">
        <v>#VALUE!</v>
      </c>
      <c r="UZ7" s="12">
        <v>369000</v>
      </c>
      <c r="VA7" s="12" t="s">
        <v>53</v>
      </c>
      <c r="VB7" s="12">
        <v>-319000</v>
      </c>
      <c r="VD7" s="13">
        <v>3.6128765309500164</v>
      </c>
      <c r="VE7" s="13">
        <v>0.16730038022813687</v>
      </c>
      <c r="VF7" s="12">
        <v>3652000</v>
      </c>
      <c r="VG7" s="12">
        <v>21829000</v>
      </c>
      <c r="VH7" s="12">
        <v>11559000</v>
      </c>
      <c r="VI7" s="12">
        <v>2624000</v>
      </c>
      <c r="VJ7" s="12">
        <v>22000</v>
      </c>
      <c r="VK7" s="12">
        <v>1805000</v>
      </c>
      <c r="VL7" s="12">
        <v>96000</v>
      </c>
      <c r="VM7" s="12">
        <v>7646000</v>
      </c>
    </row>
    <row r="8" spans="1:588" x14ac:dyDescent="0.25">
      <c r="A8" s="5" t="s">
        <v>32</v>
      </c>
      <c r="B8" s="7"/>
      <c r="C8" s="9">
        <v>483279</v>
      </c>
      <c r="D8" s="9">
        <v>406251</v>
      </c>
      <c r="E8" s="9">
        <v>77028</v>
      </c>
      <c r="F8" s="9">
        <v>51043</v>
      </c>
      <c r="G8" s="9">
        <v>26423</v>
      </c>
      <c r="H8" s="9">
        <v>2059</v>
      </c>
      <c r="I8" s="9">
        <v>25213</v>
      </c>
      <c r="J8" s="9">
        <v>5957</v>
      </c>
      <c r="K8" s="9">
        <v>18364</v>
      </c>
      <c r="L8" s="9">
        <v>9194</v>
      </c>
      <c r="M8" s="9">
        <v>144578</v>
      </c>
      <c r="N8" s="9">
        <v>216365</v>
      </c>
      <c r="O8" s="9">
        <v>395420</v>
      </c>
      <c r="P8" s="9">
        <v>386847</v>
      </c>
      <c r="Q8" s="9">
        <v>985913</v>
      </c>
      <c r="R8" s="9">
        <v>97176</v>
      </c>
      <c r="S8" s="9">
        <v>657</v>
      </c>
      <c r="T8" s="9">
        <v>171484</v>
      </c>
      <c r="U8" s="9">
        <v>551617</v>
      </c>
      <c r="V8" s="9">
        <v>985913</v>
      </c>
      <c r="W8" s="12">
        <v>262812</v>
      </c>
      <c r="X8" s="10">
        <v>-4.6878000000000002</v>
      </c>
      <c r="Y8" s="9">
        <v>790.22699999999998</v>
      </c>
      <c r="Z8" s="10">
        <v>29.2</v>
      </c>
      <c r="AA8" s="9">
        <v>27203</v>
      </c>
      <c r="AB8" s="9">
        <v>38945</v>
      </c>
      <c r="AC8" s="9" t="s">
        <v>53</v>
      </c>
      <c r="AD8" s="9">
        <v>516842</v>
      </c>
      <c r="AE8" s="10">
        <v>0.64</v>
      </c>
      <c r="AF8" s="9">
        <v>38945</v>
      </c>
      <c r="AG8" s="9" t="s">
        <v>53</v>
      </c>
      <c r="AH8" s="9">
        <v>-5478</v>
      </c>
      <c r="AI8" s="9">
        <v>516842</v>
      </c>
      <c r="AJ8" s="10">
        <v>0.1875</v>
      </c>
      <c r="AK8" s="10">
        <v>14.959199999999999</v>
      </c>
      <c r="AL8" s="10">
        <v>2.9975000000000001</v>
      </c>
      <c r="AM8" s="10">
        <v>12.700799999999999</v>
      </c>
      <c r="AN8" s="10">
        <v>23.6267</v>
      </c>
      <c r="AO8" s="10">
        <v>86.038399999999996</v>
      </c>
      <c r="AT8" s="5" t="s">
        <v>32</v>
      </c>
      <c r="AV8" s="13">
        <v>2.3058711016771243</v>
      </c>
      <c r="AW8" s="13">
        <v>1.0441498915350704</v>
      </c>
      <c r="AX8" s="13">
        <v>5.3614331366191599E-2</v>
      </c>
      <c r="AY8" s="13">
        <v>0.2271356600430261</v>
      </c>
      <c r="AZ8" s="13">
        <v>142.9169746377604</v>
      </c>
      <c r="BA8" s="13">
        <v>0.44050134241053723</v>
      </c>
      <c r="BB8" s="13">
        <v>0.78731438661245035</v>
      </c>
      <c r="BC8" s="13">
        <v>1.7873143866124503</v>
      </c>
      <c r="BD8" s="13">
        <v>0.32269479598589934</v>
      </c>
      <c r="BE8" s="13">
        <v>18.914521612433219</v>
      </c>
      <c r="BG8" s="13">
        <v>1.8776188385367318</v>
      </c>
      <c r="BH8" s="13">
        <v>194.39515225808677</v>
      </c>
      <c r="BI8" s="13">
        <v>3.3426869924884839</v>
      </c>
      <c r="BJ8" s="13">
        <v>109.19359210725067</v>
      </c>
      <c r="BK8" s="13">
        <v>2.1581121391826237</v>
      </c>
      <c r="BM8" s="5" t="s">
        <v>32</v>
      </c>
      <c r="BO8" s="14">
        <v>3.3291214737761886E-2</v>
      </c>
      <c r="BP8" s="14">
        <v>1.8626389955300315E-2</v>
      </c>
      <c r="BQ8" s="14">
        <v>2.680053919564911E-2</v>
      </c>
      <c r="BR8" s="14">
        <v>3.7998754342729563E-2</v>
      </c>
      <c r="BS8" s="12">
        <v>18364</v>
      </c>
      <c r="BT8" s="12">
        <v>483279</v>
      </c>
      <c r="BU8" s="23">
        <v>0.39237437786092688</v>
      </c>
      <c r="BV8" s="23">
        <v>0.80151798383833062</v>
      </c>
      <c r="BW8" s="23" t="e">
        <v>#VALUE!</v>
      </c>
      <c r="BX8" s="23">
        <v>0.52422678268772194</v>
      </c>
      <c r="BY8" s="23">
        <v>0.29296875</v>
      </c>
      <c r="BZ8" s="12">
        <v>464915</v>
      </c>
      <c r="CA8" s="12">
        <v>483279</v>
      </c>
      <c r="CB8" s="12">
        <v>406251</v>
      </c>
      <c r="CC8" s="12">
        <v>-395</v>
      </c>
      <c r="CD8" s="12">
        <v>51043</v>
      </c>
      <c r="CE8" s="12">
        <v>2059</v>
      </c>
      <c r="CF8" s="12">
        <v>5957</v>
      </c>
      <c r="CH8" s="13">
        <v>1.7873143866124503</v>
      </c>
      <c r="CI8" s="13">
        <v>0.49018422518011223</v>
      </c>
      <c r="CJ8" s="12">
        <v>483279</v>
      </c>
      <c r="CK8" s="12">
        <v>985913</v>
      </c>
      <c r="CL8" s="12">
        <v>386847</v>
      </c>
      <c r="CM8" s="12">
        <v>395420</v>
      </c>
      <c r="CN8" s="12">
        <v>9194</v>
      </c>
      <c r="CO8" s="12">
        <v>144578</v>
      </c>
      <c r="CP8" s="12">
        <v>216365</v>
      </c>
      <c r="CQ8" s="12">
        <v>203646</v>
      </c>
      <c r="CU8" s="5" t="s">
        <v>32</v>
      </c>
      <c r="CV8" s="7"/>
      <c r="CW8" s="9">
        <v>749778</v>
      </c>
      <c r="CX8" s="9">
        <v>546425</v>
      </c>
      <c r="CY8" s="9">
        <v>203353</v>
      </c>
      <c r="CZ8" s="9">
        <v>115088</v>
      </c>
      <c r="DA8" s="9">
        <v>10991</v>
      </c>
      <c r="DB8" s="9">
        <v>21034</v>
      </c>
      <c r="DC8" s="9">
        <v>-9578</v>
      </c>
      <c r="DD8" s="9">
        <v>3053</v>
      </c>
      <c r="DE8" s="9">
        <v>-12631</v>
      </c>
      <c r="DF8" s="9">
        <v>186352</v>
      </c>
      <c r="DG8" s="9">
        <v>551841</v>
      </c>
      <c r="DH8" s="9">
        <v>181438</v>
      </c>
      <c r="DI8" s="9">
        <v>1079822</v>
      </c>
      <c r="DJ8" s="9">
        <v>1631648</v>
      </c>
      <c r="DK8" s="9">
        <v>3684816</v>
      </c>
      <c r="DL8" s="9">
        <v>237953</v>
      </c>
      <c r="DM8" s="9" t="s">
        <v>53</v>
      </c>
      <c r="DN8" s="9">
        <v>524684</v>
      </c>
      <c r="DO8" s="9">
        <v>1145526</v>
      </c>
      <c r="DP8" s="9">
        <v>3684816</v>
      </c>
      <c r="DQ8" s="12">
        <v>2014606</v>
      </c>
      <c r="DR8" s="10">
        <v>-0.34960000000000002</v>
      </c>
      <c r="DS8" s="9">
        <v>2758.0952000000002</v>
      </c>
      <c r="DT8" s="10">
        <v>48.81</v>
      </c>
      <c r="DU8" s="9">
        <v>562</v>
      </c>
      <c r="DV8" s="9">
        <v>85835</v>
      </c>
      <c r="DW8" s="9">
        <v>65600</v>
      </c>
      <c r="DX8" s="9">
        <v>658887</v>
      </c>
      <c r="DY8" s="10">
        <v>-0.22</v>
      </c>
      <c r="DZ8" s="9">
        <v>85835</v>
      </c>
      <c r="EA8" s="9">
        <v>65600</v>
      </c>
      <c r="EB8" s="9">
        <v>0</v>
      </c>
      <c r="EC8" s="9">
        <v>658887</v>
      </c>
      <c r="ED8" s="10">
        <v>0</v>
      </c>
      <c r="EE8" s="10">
        <v>11.6061</v>
      </c>
      <c r="EF8" s="10">
        <v>4.1631</v>
      </c>
      <c r="EG8" s="10">
        <v>8.8130000000000006</v>
      </c>
      <c r="EH8" s="10" t="s">
        <v>53</v>
      </c>
      <c r="EI8" s="10">
        <v>161.49879999999999</v>
      </c>
      <c r="EN8" s="5" t="s">
        <v>32</v>
      </c>
      <c r="EP8" s="13">
        <v>2.0580425551379498</v>
      </c>
      <c r="EQ8" s="13">
        <v>1.7122382233877915</v>
      </c>
      <c r="ER8" s="13">
        <v>0.35516996897180014</v>
      </c>
      <c r="ES8" s="13">
        <v>0.15065555512134121</v>
      </c>
      <c r="ET8" s="13">
        <v>495.69722741654363</v>
      </c>
      <c r="EU8" s="13">
        <v>0.68912260476506837</v>
      </c>
      <c r="EV8" s="13">
        <v>2.2167021961963327</v>
      </c>
      <c r="EW8" s="13">
        <v>3.2167021961963327</v>
      </c>
      <c r="EX8" s="13">
        <v>0.63750691426813821</v>
      </c>
      <c r="EY8" s="13">
        <v>4.0807739849767044</v>
      </c>
      <c r="FA8" s="13">
        <v>3.0116348284262391</v>
      </c>
      <c r="FB8" s="13">
        <v>121.19663265772979</v>
      </c>
      <c r="FC8" s="13">
        <v>1.3586848385676309</v>
      </c>
      <c r="FD8" s="13">
        <v>268.64213807286956</v>
      </c>
      <c r="FE8" s="13">
        <v>1.3506155226268064</v>
      </c>
      <c r="FG8" s="5" t="s">
        <v>32</v>
      </c>
      <c r="FI8" s="14">
        <v>-1.1026375656248744E-2</v>
      </c>
      <c r="FJ8" s="14">
        <v>-3.4278509428964702E-3</v>
      </c>
      <c r="FK8" s="14">
        <v>2.9827812297818939E-3</v>
      </c>
      <c r="FL8" s="14">
        <v>-1.6846319844007158E-2</v>
      </c>
      <c r="FM8" s="12">
        <v>-12631</v>
      </c>
      <c r="FN8" s="12">
        <v>749778</v>
      </c>
      <c r="FO8" s="23">
        <v>0.44280311418534873</v>
      </c>
      <c r="FP8" s="23">
        <v>0.74850282890651809</v>
      </c>
      <c r="FQ8" s="23">
        <v>1.7802788524583047E-2</v>
      </c>
      <c r="FR8" s="23">
        <v>0.17881137077129497</v>
      </c>
      <c r="FS8" s="23">
        <v>0</v>
      </c>
      <c r="FT8" s="12">
        <v>762409</v>
      </c>
      <c r="FU8" s="12">
        <v>749778</v>
      </c>
      <c r="FV8" s="12">
        <v>546425</v>
      </c>
      <c r="FW8" s="12">
        <v>76809</v>
      </c>
      <c r="FX8" s="12">
        <v>115088</v>
      </c>
      <c r="FY8" s="12">
        <v>21034</v>
      </c>
      <c r="FZ8" s="12">
        <v>3053</v>
      </c>
      <c r="GB8" s="13">
        <v>3.2167021961963327</v>
      </c>
      <c r="GC8" s="13">
        <v>0.20347773131684188</v>
      </c>
      <c r="GD8" s="12">
        <v>749778</v>
      </c>
      <c r="GE8" s="12">
        <v>3684816</v>
      </c>
      <c r="GF8" s="12">
        <v>1631648</v>
      </c>
      <c r="GG8" s="12">
        <v>1079822</v>
      </c>
      <c r="GH8" s="12">
        <v>186352</v>
      </c>
      <c r="GI8" s="12">
        <v>551841</v>
      </c>
      <c r="GJ8" s="12">
        <v>181438</v>
      </c>
      <c r="GK8" s="12">
        <v>973346</v>
      </c>
      <c r="GO8" s="5" t="s">
        <v>32</v>
      </c>
      <c r="GP8" s="7"/>
      <c r="GQ8" s="9">
        <v>147455</v>
      </c>
      <c r="GR8" s="9">
        <v>105610</v>
      </c>
      <c r="GS8" s="9">
        <v>41845</v>
      </c>
      <c r="GT8" s="9">
        <v>21027</v>
      </c>
      <c r="GU8" s="9">
        <v>838</v>
      </c>
      <c r="GV8" s="9">
        <v>6454</v>
      </c>
      <c r="GW8" s="9">
        <v>-5498</v>
      </c>
      <c r="GX8" s="9">
        <v>-1588</v>
      </c>
      <c r="GY8" s="9">
        <v>-3910</v>
      </c>
      <c r="GZ8" s="9">
        <v>2392</v>
      </c>
      <c r="HA8" s="9">
        <v>66287</v>
      </c>
      <c r="HB8" s="9">
        <v>6492</v>
      </c>
      <c r="HC8" s="9">
        <v>84917</v>
      </c>
      <c r="HD8" s="9">
        <v>366817</v>
      </c>
      <c r="HE8" s="9">
        <v>631375</v>
      </c>
      <c r="HF8" s="9">
        <v>49603</v>
      </c>
      <c r="HG8" s="9" t="s">
        <v>53</v>
      </c>
      <c r="HH8" s="9">
        <v>84609</v>
      </c>
      <c r="HI8" s="9">
        <v>-38817</v>
      </c>
      <c r="HJ8" s="9">
        <v>631375</v>
      </c>
      <c r="HK8" s="12">
        <v>585583</v>
      </c>
      <c r="HL8" s="10">
        <v>2.1173000000000002</v>
      </c>
      <c r="HM8" s="9">
        <v>988.56460000000004</v>
      </c>
      <c r="HN8" s="10">
        <v>23.38</v>
      </c>
      <c r="HO8" s="9">
        <v>427</v>
      </c>
      <c r="HP8" s="9">
        <v>19213</v>
      </c>
      <c r="HQ8" s="9" t="s">
        <v>53</v>
      </c>
      <c r="HR8" s="9">
        <v>-398999</v>
      </c>
      <c r="HS8" s="10" t="s">
        <v>53</v>
      </c>
      <c r="HT8" s="9">
        <v>19213</v>
      </c>
      <c r="HU8" s="9" t="s">
        <v>53</v>
      </c>
      <c r="HV8" s="9">
        <v>0</v>
      </c>
      <c r="HW8" s="9">
        <v>-398999</v>
      </c>
      <c r="HX8" s="10">
        <v>0</v>
      </c>
      <c r="HY8" s="10">
        <v>8.9899000000000004</v>
      </c>
      <c r="HZ8" s="10">
        <v>4.5568999999999997</v>
      </c>
      <c r="IA8" s="10">
        <v>7.5103</v>
      </c>
      <c r="IB8" s="10" t="s">
        <v>53</v>
      </c>
      <c r="IC8" s="10">
        <v>60.1875</v>
      </c>
      <c r="IH8" s="5" t="s">
        <v>32</v>
      </c>
      <c r="IJ8" s="13">
        <v>1.0036402746752711</v>
      </c>
      <c r="IK8" s="13">
        <v>0.92691084872767671</v>
      </c>
      <c r="IL8" s="13">
        <v>2.8271224101454929E-2</v>
      </c>
      <c r="IM8" s="13">
        <v>4.8782419322906354E-4</v>
      </c>
      <c r="IN8" s="13">
        <v>226.04077007509656</v>
      </c>
      <c r="IO8" s="13">
        <v>1.061480102949911</v>
      </c>
      <c r="IP8" s="13">
        <v>-17.265424942679754</v>
      </c>
      <c r="IQ8" s="13">
        <v>-16.265424942679754</v>
      </c>
      <c r="IR8" s="13">
        <v>1.070993807222834</v>
      </c>
      <c r="IS8" s="13">
        <v>2.9769135419894641</v>
      </c>
      <c r="IU8" s="13">
        <v>16.267714109673445</v>
      </c>
      <c r="IV8" s="13">
        <v>22.437079821986554</v>
      </c>
      <c r="IW8" s="13">
        <v>2.2244934904279874</v>
      </c>
      <c r="IX8" s="13">
        <v>164.08229629378454</v>
      </c>
      <c r="IY8" s="13">
        <v>478.75</v>
      </c>
      <c r="JA8" s="5" t="s">
        <v>32</v>
      </c>
      <c r="JC8" s="14">
        <v>0.10072906200891361</v>
      </c>
      <c r="JD8" s="14">
        <v>-6.1928331023559692E-3</v>
      </c>
      <c r="JE8" s="14">
        <v>1.3272619283310235E-3</v>
      </c>
      <c r="JF8" s="14">
        <v>-2.6516564375572208E-2</v>
      </c>
      <c r="JG8" s="12">
        <v>-3910</v>
      </c>
      <c r="JH8" s="12">
        <v>147455</v>
      </c>
      <c r="JI8" s="23">
        <v>0.58098119184319941</v>
      </c>
      <c r="JJ8" s="23">
        <v>1.5657328845773115</v>
      </c>
      <c r="JK8" s="23" t="e">
        <v>#VALUE!</v>
      </c>
      <c r="JL8" s="23">
        <v>-0.63195248465650367</v>
      </c>
      <c r="JM8" s="23" t="e">
        <v>#VALUE!</v>
      </c>
      <c r="JN8" s="12">
        <v>151365</v>
      </c>
      <c r="JO8" s="12">
        <v>147455</v>
      </c>
      <c r="JP8" s="12">
        <v>105610</v>
      </c>
      <c r="JQ8" s="12">
        <v>19862</v>
      </c>
      <c r="JR8" s="12">
        <v>21027</v>
      </c>
      <c r="JS8" s="12">
        <v>6454</v>
      </c>
      <c r="JT8" s="12">
        <v>-1588</v>
      </c>
      <c r="JV8" s="13">
        <v>-16.265424942679754</v>
      </c>
      <c r="JW8" s="13">
        <v>0.23354583250841418</v>
      </c>
      <c r="JX8" s="12">
        <v>147455</v>
      </c>
      <c r="JY8" s="12">
        <v>631375</v>
      </c>
      <c r="JZ8" s="12">
        <v>366817</v>
      </c>
      <c r="KA8" s="12">
        <v>84917</v>
      </c>
      <c r="KB8" s="12">
        <v>2392</v>
      </c>
      <c r="KC8" s="12">
        <v>66287</v>
      </c>
      <c r="KD8" s="12">
        <v>6492</v>
      </c>
      <c r="KE8" s="12">
        <v>179641</v>
      </c>
      <c r="KI8" s="5" t="s">
        <v>32</v>
      </c>
      <c r="KJ8" s="7"/>
      <c r="KK8" s="9">
        <v>408038</v>
      </c>
      <c r="KL8" s="9">
        <v>311353</v>
      </c>
      <c r="KM8" s="9">
        <v>96685</v>
      </c>
      <c r="KN8" s="9">
        <v>57083</v>
      </c>
      <c r="KO8" s="9">
        <v>36541</v>
      </c>
      <c r="KP8" s="9">
        <v>9583</v>
      </c>
      <c r="KQ8" s="9">
        <v>28295</v>
      </c>
      <c r="KR8" s="9">
        <v>8266</v>
      </c>
      <c r="KS8" s="9">
        <v>17808</v>
      </c>
      <c r="KT8" s="9">
        <v>64780</v>
      </c>
      <c r="KU8" s="9">
        <v>292966</v>
      </c>
      <c r="KV8" s="9">
        <v>132352</v>
      </c>
      <c r="KW8" s="9">
        <v>582756</v>
      </c>
      <c r="KX8" s="9">
        <v>482837</v>
      </c>
      <c r="KY8" s="9">
        <v>1582621</v>
      </c>
      <c r="KZ8" s="9">
        <v>137254</v>
      </c>
      <c r="LA8" s="9">
        <v>5160</v>
      </c>
      <c r="LB8" s="9">
        <v>389657</v>
      </c>
      <c r="LC8" s="9">
        <v>246345</v>
      </c>
      <c r="LD8" s="9">
        <v>1582621</v>
      </c>
      <c r="LE8" s="12">
        <v>946619</v>
      </c>
      <c r="LF8" s="10">
        <v>7.6600000000000001E-2</v>
      </c>
      <c r="LG8" s="9">
        <v>1661.3720000000001</v>
      </c>
      <c r="LH8" s="10">
        <v>20.65</v>
      </c>
      <c r="LI8" s="9">
        <v>141286</v>
      </c>
      <c r="LJ8" s="9">
        <v>69893</v>
      </c>
      <c r="LK8" s="9">
        <v>31418</v>
      </c>
      <c r="LL8" s="9">
        <v>1179516</v>
      </c>
      <c r="LM8" s="10">
        <v>0.21</v>
      </c>
      <c r="LN8" s="9">
        <v>69893</v>
      </c>
      <c r="LO8" s="9">
        <v>31418</v>
      </c>
      <c r="LP8" s="9">
        <v>0</v>
      </c>
      <c r="LQ8" s="9">
        <v>1179516</v>
      </c>
      <c r="LR8" s="10">
        <v>0</v>
      </c>
      <c r="LS8" s="10">
        <v>14.2277</v>
      </c>
      <c r="LT8" s="10">
        <v>1.7143999999999999</v>
      </c>
      <c r="LU8" s="10">
        <v>10.803100000000001</v>
      </c>
      <c r="LV8" s="10">
        <v>29.2136</v>
      </c>
      <c r="LW8" s="10">
        <v>15.6479</v>
      </c>
      <c r="MB8" s="5" t="s">
        <v>32</v>
      </c>
      <c r="MD8" s="13">
        <v>1.4955614809948237</v>
      </c>
      <c r="ME8" s="13">
        <v>1.155898649324919</v>
      </c>
      <c r="MF8" s="13">
        <v>0.1662487777712193</v>
      </c>
      <c r="MG8" s="13">
        <v>0.122012155784613</v>
      </c>
      <c r="MH8" s="13">
        <v>446.2035740264252</v>
      </c>
      <c r="MI8" s="13">
        <v>0.84434365524026278</v>
      </c>
      <c r="MJ8" s="13">
        <v>5.4244088574966005</v>
      </c>
      <c r="MK8" s="13">
        <v>6.4244088574966005</v>
      </c>
      <c r="ML8" s="13">
        <v>0.79350173182090988</v>
      </c>
      <c r="MM8" s="13">
        <v>7.2934362934362937</v>
      </c>
      <c r="MO8" s="13">
        <v>2.3524616175048356</v>
      </c>
      <c r="MP8" s="13">
        <v>155.15662286857682</v>
      </c>
      <c r="MQ8" s="13">
        <v>1.392782780254364</v>
      </c>
      <c r="MR8" s="13">
        <v>262.06527333238569</v>
      </c>
      <c r="MS8" s="13">
        <v>2.1131026053993032</v>
      </c>
      <c r="MU8" s="5" t="s">
        <v>32</v>
      </c>
      <c r="MW8" s="14">
        <v>7.2288863179687024E-2</v>
      </c>
      <c r="MX8" s="14">
        <v>1.1252220209386833E-2</v>
      </c>
      <c r="MY8" s="14">
        <v>2.308891389663097E-2</v>
      </c>
      <c r="MZ8" s="14">
        <v>4.3642994034869299E-2</v>
      </c>
      <c r="NA8" s="12">
        <v>17808</v>
      </c>
      <c r="NB8" s="12">
        <v>408038</v>
      </c>
      <c r="NC8" s="23">
        <v>0.30508694121966029</v>
      </c>
      <c r="ND8" s="23">
        <v>1.049759860383503</v>
      </c>
      <c r="NE8" s="23">
        <v>1.9851878624130476E-2</v>
      </c>
      <c r="NF8" s="23">
        <v>0.74529277698198115</v>
      </c>
      <c r="NG8" s="23">
        <v>0</v>
      </c>
      <c r="NH8" s="12">
        <v>390230</v>
      </c>
      <c r="NI8" s="12">
        <v>408038</v>
      </c>
      <c r="NJ8" s="12">
        <v>311353</v>
      </c>
      <c r="NK8" s="12">
        <v>3945</v>
      </c>
      <c r="NL8" s="12">
        <v>57083</v>
      </c>
      <c r="NM8" s="12">
        <v>9583</v>
      </c>
      <c r="NN8" s="12">
        <v>8266</v>
      </c>
      <c r="NP8" s="13">
        <v>6.4244088574966005</v>
      </c>
      <c r="NQ8" s="13">
        <v>0.25782420427885133</v>
      </c>
      <c r="NR8" s="12">
        <v>408038</v>
      </c>
      <c r="NS8" s="12">
        <v>1582621</v>
      </c>
      <c r="NT8" s="12">
        <v>482837</v>
      </c>
      <c r="NU8" s="12">
        <v>582756</v>
      </c>
      <c r="NV8" s="12">
        <v>64780</v>
      </c>
      <c r="NW8" s="12">
        <v>292966</v>
      </c>
      <c r="NX8" s="12">
        <v>132352</v>
      </c>
      <c r="NY8" s="12">
        <v>517028</v>
      </c>
      <c r="OC8" s="5" t="s">
        <v>32</v>
      </c>
      <c r="OD8" s="7"/>
      <c r="OE8" s="9">
        <v>2427500</v>
      </c>
      <c r="OF8" s="9">
        <v>1469800</v>
      </c>
      <c r="OG8" s="9">
        <v>957700</v>
      </c>
      <c r="OH8" s="9">
        <v>261200</v>
      </c>
      <c r="OI8" s="9">
        <v>404200</v>
      </c>
      <c r="OJ8" s="9">
        <v>94800</v>
      </c>
      <c r="OK8" s="9">
        <v>310600</v>
      </c>
      <c r="OL8" s="9">
        <v>72700</v>
      </c>
      <c r="OM8" s="9">
        <v>237700</v>
      </c>
      <c r="ON8" s="9">
        <v>62600</v>
      </c>
      <c r="OO8" s="9">
        <v>1052200</v>
      </c>
      <c r="OP8" s="9" t="s">
        <v>53</v>
      </c>
      <c r="OQ8" s="9">
        <v>1354000</v>
      </c>
      <c r="OR8" s="9">
        <v>7783100</v>
      </c>
      <c r="OS8" s="9">
        <v>21108700</v>
      </c>
      <c r="OT8" s="9">
        <v>572400</v>
      </c>
      <c r="OU8" s="9" t="s">
        <v>53</v>
      </c>
      <c r="OV8" s="9">
        <v>2560200</v>
      </c>
      <c r="OW8" s="9">
        <v>7914300</v>
      </c>
      <c r="OX8" s="9">
        <v>21108700</v>
      </c>
      <c r="OY8" s="12">
        <v>10634200</v>
      </c>
      <c r="OZ8" s="10">
        <v>0.58199999999999996</v>
      </c>
      <c r="PA8" s="9">
        <v>21936.2732</v>
      </c>
      <c r="PB8" s="10">
        <v>66.23</v>
      </c>
      <c r="PC8" s="9">
        <v>3500</v>
      </c>
      <c r="PD8" s="9">
        <v>687700</v>
      </c>
      <c r="PE8" s="9">
        <v>246200</v>
      </c>
      <c r="PF8" s="9">
        <v>4309300</v>
      </c>
      <c r="PG8" s="10">
        <v>0.72</v>
      </c>
      <c r="PH8" s="9">
        <v>687700</v>
      </c>
      <c r="PI8" s="9">
        <v>246200</v>
      </c>
      <c r="PJ8" s="9">
        <v>-114400</v>
      </c>
      <c r="PK8" s="9">
        <v>4309300</v>
      </c>
      <c r="PL8" s="10">
        <v>0.34499999999999997</v>
      </c>
      <c r="PM8" s="10">
        <v>9.3713999999999995</v>
      </c>
      <c r="PN8" s="10">
        <v>2.8538999999999999</v>
      </c>
      <c r="PO8" s="10">
        <v>7.5867000000000004</v>
      </c>
      <c r="PP8" s="10">
        <v>23.406300000000002</v>
      </c>
      <c r="PQ8" s="10">
        <v>102.4529</v>
      </c>
      <c r="PV8" s="5" t="s">
        <v>32</v>
      </c>
      <c r="PX8" s="13">
        <v>0.52886493242715416</v>
      </c>
      <c r="PY8" s="13" t="e">
        <v>#VALUE!</v>
      </c>
      <c r="PZ8" s="13">
        <v>2.4451214748847747E-2</v>
      </c>
      <c r="QA8" s="13">
        <v>-5.7142315727638365E-2</v>
      </c>
      <c r="QB8" s="13" t="e">
        <v>#VALUE!</v>
      </c>
      <c r="QC8" s="13">
        <v>0.62506928422877772</v>
      </c>
      <c r="QD8" s="13">
        <v>1.6671594455605676</v>
      </c>
      <c r="QE8" s="13">
        <v>2.6671594455605674</v>
      </c>
      <c r="QF8" s="13">
        <v>0.57331859719114753</v>
      </c>
      <c r="QG8" s="13">
        <v>7.2542194092827001</v>
      </c>
      <c r="QI8" s="13" t="e">
        <v>#VALUE!</v>
      </c>
      <c r="QJ8" s="13" t="e">
        <v>#VALUE!</v>
      </c>
      <c r="QK8" s="13">
        <v>2.3070708990686182</v>
      </c>
      <c r="QL8" s="13">
        <v>158.20926879505663</v>
      </c>
      <c r="QM8" s="13">
        <v>-2.0125186536229482</v>
      </c>
      <c r="QO8" s="5" t="s">
        <v>32</v>
      </c>
      <c r="QQ8" s="14">
        <v>3.0034241815447987E-2</v>
      </c>
      <c r="QR8" s="14">
        <v>1.1260759781511889E-2</v>
      </c>
      <c r="QS8" s="14">
        <v>1.9148502750050925E-2</v>
      </c>
      <c r="QT8" s="14">
        <v>9.791967044284243E-2</v>
      </c>
      <c r="QU8" s="12">
        <v>237700</v>
      </c>
      <c r="QV8" s="12">
        <v>2427500</v>
      </c>
      <c r="QW8" s="23">
        <v>0.36871526905967683</v>
      </c>
      <c r="QX8" s="23">
        <v>1.0392053134489569</v>
      </c>
      <c r="QY8" s="23">
        <v>1.1663437350476345E-2</v>
      </c>
      <c r="QZ8" s="23">
        <v>0.20414805269865033</v>
      </c>
      <c r="RA8" s="23">
        <v>0.47916666666666663</v>
      </c>
      <c r="RB8" s="12">
        <v>2189800</v>
      </c>
      <c r="RC8" s="12">
        <v>2427500</v>
      </c>
      <c r="RD8" s="12">
        <v>1469800</v>
      </c>
      <c r="RE8" s="12">
        <v>291300</v>
      </c>
      <c r="RF8" s="12">
        <v>261200</v>
      </c>
      <c r="RG8" s="12">
        <v>94800</v>
      </c>
      <c r="RH8" s="12">
        <v>72700</v>
      </c>
      <c r="RJ8" s="13">
        <v>2.6671594455605674</v>
      </c>
      <c r="RK8" s="13">
        <v>0.11499997631308417</v>
      </c>
      <c r="RL8" s="12">
        <v>2427500</v>
      </c>
      <c r="RM8" s="12">
        <v>21108700</v>
      </c>
      <c r="RN8" s="12">
        <v>7783100</v>
      </c>
      <c r="RO8" s="12">
        <v>1354000</v>
      </c>
      <c r="RP8" s="12">
        <v>62600</v>
      </c>
      <c r="RQ8" s="12">
        <v>1052200</v>
      </c>
      <c r="RR8" s="12" t="s">
        <v>53</v>
      </c>
      <c r="RS8" s="12">
        <v>11971600</v>
      </c>
      <c r="RW8" s="5" t="s">
        <v>32</v>
      </c>
      <c r="RX8" s="7"/>
      <c r="RY8" s="9">
        <v>3511000</v>
      </c>
      <c r="RZ8" s="9">
        <v>2184000</v>
      </c>
      <c r="SA8" s="9">
        <v>1327000</v>
      </c>
      <c r="SB8" s="9">
        <v>373000</v>
      </c>
      <c r="SC8" s="9">
        <v>608000</v>
      </c>
      <c r="SD8" s="9" t="s">
        <v>53</v>
      </c>
      <c r="SE8" s="9">
        <v>511000</v>
      </c>
      <c r="SF8" s="9">
        <v>116000</v>
      </c>
      <c r="SG8" s="9">
        <v>396000</v>
      </c>
      <c r="SH8" s="9">
        <v>52000</v>
      </c>
      <c r="SI8" s="9">
        <v>1700000</v>
      </c>
      <c r="SJ8" s="9">
        <v>98000</v>
      </c>
      <c r="SK8" s="9">
        <v>2491000</v>
      </c>
      <c r="SL8" s="9">
        <v>11637000</v>
      </c>
      <c r="SM8" s="9">
        <v>22106000</v>
      </c>
      <c r="SN8" s="9">
        <v>791000</v>
      </c>
      <c r="SO8" s="9" t="s">
        <v>53</v>
      </c>
      <c r="SP8" s="9">
        <v>3373000</v>
      </c>
      <c r="SQ8" s="9">
        <v>6065000</v>
      </c>
      <c r="SR8" s="9">
        <v>22106000</v>
      </c>
      <c r="SS8" s="12">
        <v>12668000</v>
      </c>
      <c r="ST8" s="10">
        <v>0.60460000000000003</v>
      </c>
      <c r="SU8" s="9">
        <v>36371.677100000001</v>
      </c>
      <c r="SV8" s="10">
        <v>84.12</v>
      </c>
      <c r="SW8" s="9">
        <v>6000</v>
      </c>
      <c r="SX8" s="9">
        <v>955000</v>
      </c>
      <c r="SY8" s="9">
        <v>324000</v>
      </c>
      <c r="SZ8" s="9">
        <v>8867000</v>
      </c>
      <c r="TA8" s="10">
        <v>0.91</v>
      </c>
      <c r="TB8" s="9">
        <v>955000</v>
      </c>
      <c r="TC8" s="9">
        <v>324000</v>
      </c>
      <c r="TD8" s="9">
        <v>-206000</v>
      </c>
      <c r="TE8" s="9">
        <v>8867000</v>
      </c>
      <c r="TF8" s="10">
        <v>0.46500000000000002</v>
      </c>
      <c r="TG8" s="10">
        <v>9.1773000000000007</v>
      </c>
      <c r="TH8" s="10">
        <v>3.2357</v>
      </c>
      <c r="TI8" s="10">
        <v>7.8989000000000003</v>
      </c>
      <c r="TJ8" s="10">
        <v>22.700600000000001</v>
      </c>
      <c r="TK8" s="10">
        <v>90.255700000000004</v>
      </c>
      <c r="TP8" s="5" t="s">
        <v>32</v>
      </c>
      <c r="TR8" s="13">
        <v>0.7385117106433442</v>
      </c>
      <c r="TS8" s="13">
        <v>0.70945745627038248</v>
      </c>
      <c r="TT8" s="13">
        <v>1.5416543136673585E-2</v>
      </c>
      <c r="TU8" s="13">
        <v>-3.9898670044331855E-2</v>
      </c>
      <c r="TV8" s="13">
        <v>341.5897536175205</v>
      </c>
      <c r="TW8" s="13">
        <v>0.72564009771102866</v>
      </c>
      <c r="TX8" s="13">
        <v>2.6448474855729596</v>
      </c>
      <c r="TY8" s="13">
        <v>3.6448474855729596</v>
      </c>
      <c r="TZ8" s="13">
        <v>0.67623979074360752</v>
      </c>
      <c r="UA8" s="13" t="e">
        <v>#VALUE!</v>
      </c>
      <c r="UC8" s="13">
        <v>22.285714285714285</v>
      </c>
      <c r="UD8" s="13">
        <v>16.378205128205128</v>
      </c>
      <c r="UE8" s="13">
        <v>2.0652941176470589</v>
      </c>
      <c r="UF8" s="13">
        <v>176.73027627456565</v>
      </c>
      <c r="UG8" s="13">
        <v>-3.9807256235827664</v>
      </c>
      <c r="UI8" s="5" t="s">
        <v>32</v>
      </c>
      <c r="UK8" s="14">
        <v>6.5292662819455893E-2</v>
      </c>
      <c r="UL8" s="14">
        <v>1.7913688591332671E-2</v>
      </c>
      <c r="UM8" s="14">
        <v>2.7503845109924908E-2</v>
      </c>
      <c r="UN8" s="14">
        <v>0.11278837937909428</v>
      </c>
      <c r="UO8" s="12">
        <v>396000</v>
      </c>
      <c r="UP8" s="12">
        <v>3511000</v>
      </c>
      <c r="UQ8" s="23">
        <v>0.52641816701348054</v>
      </c>
      <c r="UR8" s="23">
        <v>1.6453305482674387</v>
      </c>
      <c r="US8" s="23">
        <v>1.4656654301999457E-2</v>
      </c>
      <c r="UT8" s="23">
        <v>0.40111282004885551</v>
      </c>
      <c r="UU8" s="23">
        <v>0.51098901098901095</v>
      </c>
      <c r="UV8" s="12">
        <v>3115000</v>
      </c>
      <c r="UW8" s="12">
        <v>3511000</v>
      </c>
      <c r="UX8" s="12">
        <v>2184000</v>
      </c>
      <c r="UY8" s="12" t="e">
        <v>#VALUE!</v>
      </c>
      <c r="UZ8" s="12">
        <v>373000</v>
      </c>
      <c r="VA8" s="12" t="s">
        <v>53</v>
      </c>
      <c r="VB8" s="12">
        <v>116000</v>
      </c>
      <c r="VD8" s="13">
        <v>3.6448474855729596</v>
      </c>
      <c r="VE8" s="13">
        <v>0.15882565819234598</v>
      </c>
      <c r="VF8" s="12">
        <v>3511000</v>
      </c>
      <c r="VG8" s="12">
        <v>22106000</v>
      </c>
      <c r="VH8" s="12">
        <v>11637000</v>
      </c>
      <c r="VI8" s="12">
        <v>2491000</v>
      </c>
      <c r="VJ8" s="12">
        <v>52000</v>
      </c>
      <c r="VK8" s="12">
        <v>1700000</v>
      </c>
      <c r="VL8" s="12">
        <v>98000</v>
      </c>
      <c r="VM8" s="12">
        <v>7978000</v>
      </c>
    </row>
    <row r="9" spans="1:588" x14ac:dyDescent="0.25">
      <c r="A9" s="5" t="s">
        <v>1</v>
      </c>
      <c r="B9" s="7"/>
      <c r="C9" s="9">
        <v>559443</v>
      </c>
      <c r="D9" s="9">
        <v>472462</v>
      </c>
      <c r="E9" s="9">
        <v>86981</v>
      </c>
      <c r="F9" s="9">
        <v>53638</v>
      </c>
      <c r="G9" s="9">
        <v>33358</v>
      </c>
      <c r="H9" s="9">
        <v>2281</v>
      </c>
      <c r="I9" s="9">
        <v>31178</v>
      </c>
      <c r="J9" s="9">
        <v>-10577</v>
      </c>
      <c r="K9" s="9">
        <v>41016</v>
      </c>
      <c r="L9" s="9">
        <v>15007</v>
      </c>
      <c r="M9" s="9">
        <v>194338</v>
      </c>
      <c r="N9" s="9">
        <v>221945</v>
      </c>
      <c r="O9" s="9">
        <v>460062</v>
      </c>
      <c r="P9" s="9">
        <v>386680</v>
      </c>
      <c r="Q9" s="9">
        <v>1051697</v>
      </c>
      <c r="R9" s="9">
        <v>106588</v>
      </c>
      <c r="S9" s="9">
        <v>793</v>
      </c>
      <c r="T9" s="9">
        <v>190319</v>
      </c>
      <c r="U9" s="9">
        <v>587096</v>
      </c>
      <c r="V9" s="9">
        <v>1051697</v>
      </c>
      <c r="W9" s="12">
        <v>274282</v>
      </c>
      <c r="X9" s="10">
        <v>-2.3113999999999999</v>
      </c>
      <c r="Y9" s="9">
        <v>924.91189999999995</v>
      </c>
      <c r="Z9" s="10">
        <v>34</v>
      </c>
      <c r="AA9" s="9">
        <v>27106</v>
      </c>
      <c r="AB9" s="9">
        <v>45518</v>
      </c>
      <c r="AC9" s="9"/>
      <c r="AD9" s="9">
        <v>552977</v>
      </c>
      <c r="AE9" s="10">
        <v>1.42</v>
      </c>
      <c r="AF9" s="9">
        <v>45518</v>
      </c>
      <c r="AG9" s="9" t="s">
        <v>53</v>
      </c>
      <c r="AH9" s="9">
        <v>-5155</v>
      </c>
      <c r="AI9" s="9">
        <v>552977</v>
      </c>
      <c r="AJ9" s="10">
        <v>0.1875</v>
      </c>
      <c r="AK9" s="10">
        <v>14.917199999999999</v>
      </c>
      <c r="AL9" s="10">
        <v>3.9470999999999998</v>
      </c>
      <c r="AM9" s="10">
        <v>12.8749</v>
      </c>
      <c r="AN9" s="10" t="s">
        <v>53</v>
      </c>
      <c r="AO9" s="10">
        <v>100.87179999999999</v>
      </c>
      <c r="AT9" s="5" t="s">
        <v>1</v>
      </c>
      <c r="AU9" s="7"/>
      <c r="AV9" s="13">
        <v>2.4173203936548635</v>
      </c>
      <c r="AW9" s="13">
        <v>1.2511467588627514</v>
      </c>
      <c r="AX9" s="13">
        <v>7.8851822466490473E-2</v>
      </c>
      <c r="AY9" s="13">
        <v>0.25648356893668045</v>
      </c>
      <c r="AZ9" s="13">
        <v>165.20187226762971</v>
      </c>
      <c r="BA9" s="13">
        <v>0.4417631694299784</v>
      </c>
      <c r="BB9" s="13">
        <v>0.79135439519260908</v>
      </c>
      <c r="BC9" s="13">
        <v>1.791354395192609</v>
      </c>
      <c r="BD9" s="13">
        <v>0.31842234187546004</v>
      </c>
      <c r="BE9" s="13">
        <v>19.9552827707146</v>
      </c>
      <c r="BF9" s="13"/>
      <c r="BG9" s="13">
        <v>2.1287345964090201</v>
      </c>
      <c r="BH9" s="13">
        <v>171.46336636597229</v>
      </c>
      <c r="BI9" s="13">
        <v>2.8787113173954655</v>
      </c>
      <c r="BJ9" s="13">
        <v>126.79284574121046</v>
      </c>
      <c r="BK9" s="13">
        <v>2.0739852378004247</v>
      </c>
      <c r="BM9" s="5" t="s">
        <v>1</v>
      </c>
      <c r="BN9" s="7"/>
      <c r="BO9" s="14">
        <v>6.9862509708804005E-2</v>
      </c>
      <c r="BP9" s="14">
        <v>3.8999825995510114E-2</v>
      </c>
      <c r="BQ9" s="14">
        <v>3.171826105808042E-2</v>
      </c>
      <c r="BR9" s="14">
        <v>7.3315780159909055E-2</v>
      </c>
      <c r="BS9" s="12">
        <v>41016</v>
      </c>
      <c r="BT9" s="12">
        <v>559443</v>
      </c>
      <c r="BU9" s="23">
        <v>0.36767243797405524</v>
      </c>
      <c r="BV9" s="23">
        <v>0.87944712212738074</v>
      </c>
      <c r="BW9" s="23" t="e">
        <v>#VALUE!</v>
      </c>
      <c r="BX9" s="23">
        <v>0.52579497707039191</v>
      </c>
      <c r="BY9" s="23">
        <v>0.13204225352112678</v>
      </c>
      <c r="BZ9" s="12">
        <v>518427</v>
      </c>
      <c r="CA9" s="12">
        <v>559443</v>
      </c>
      <c r="CB9" s="12">
        <v>472462</v>
      </c>
      <c r="CC9" s="12">
        <v>623</v>
      </c>
      <c r="CD9" s="12">
        <v>53638</v>
      </c>
      <c r="CE9" s="12">
        <v>2281</v>
      </c>
      <c r="CF9" s="12">
        <v>-10577</v>
      </c>
      <c r="CH9" s="13">
        <v>1.791354395192609</v>
      </c>
      <c r="CI9" s="13">
        <v>0.53194313571304286</v>
      </c>
      <c r="CJ9" s="12">
        <v>559443</v>
      </c>
      <c r="CK9" s="12">
        <v>1051697</v>
      </c>
      <c r="CL9" s="12">
        <v>386680</v>
      </c>
      <c r="CM9" s="12">
        <v>460062</v>
      </c>
      <c r="CN9" s="12">
        <v>15007</v>
      </c>
      <c r="CO9" s="12">
        <v>194338</v>
      </c>
      <c r="CP9" s="12">
        <v>221945</v>
      </c>
      <c r="CQ9" s="12">
        <v>204955</v>
      </c>
      <c r="CR9" s="12"/>
      <c r="CU9" s="5" t="s">
        <v>1</v>
      </c>
      <c r="CV9" s="7"/>
      <c r="CW9" s="9">
        <v>849140</v>
      </c>
      <c r="CX9" s="9">
        <v>583584</v>
      </c>
      <c r="CY9" s="9">
        <v>265556</v>
      </c>
      <c r="CZ9" s="9">
        <v>125995</v>
      </c>
      <c r="DA9" s="9">
        <v>64353</v>
      </c>
      <c r="DB9" s="9">
        <v>21356</v>
      </c>
      <c r="DC9" s="9">
        <v>44430</v>
      </c>
      <c r="DD9" s="9">
        <v>13683</v>
      </c>
      <c r="DE9" s="9">
        <v>30747</v>
      </c>
      <c r="DF9" s="9">
        <v>197068</v>
      </c>
      <c r="DG9" s="9">
        <v>590580</v>
      </c>
      <c r="DH9" s="9">
        <v>193544</v>
      </c>
      <c r="DI9" s="9">
        <v>1136482</v>
      </c>
      <c r="DJ9" s="9">
        <v>1609382</v>
      </c>
      <c r="DK9" s="9">
        <v>3715461</v>
      </c>
      <c r="DL9" s="9">
        <v>247821</v>
      </c>
      <c r="DM9" s="9" t="s">
        <v>53</v>
      </c>
      <c r="DN9" s="9">
        <v>543668</v>
      </c>
      <c r="DO9" s="9">
        <v>1161048</v>
      </c>
      <c r="DP9" s="9">
        <v>3715461</v>
      </c>
      <c r="DQ9" s="12">
        <v>2010745</v>
      </c>
      <c r="DR9" s="10">
        <v>0.59870000000000001</v>
      </c>
      <c r="DS9" s="9">
        <v>3121.3488000000002</v>
      </c>
      <c r="DT9" s="10">
        <v>55.55</v>
      </c>
      <c r="DU9" s="9">
        <v>561</v>
      </c>
      <c r="DV9" s="9">
        <v>137113</v>
      </c>
      <c r="DW9" s="9">
        <v>64191</v>
      </c>
      <c r="DX9" s="9">
        <v>689634</v>
      </c>
      <c r="DY9" s="10">
        <v>0.54</v>
      </c>
      <c r="DZ9" s="9">
        <v>137113</v>
      </c>
      <c r="EA9" s="9">
        <v>64191</v>
      </c>
      <c r="EB9" s="9">
        <v>0</v>
      </c>
      <c r="EC9" s="9">
        <v>689634</v>
      </c>
      <c r="ED9" s="10">
        <v>0</v>
      </c>
      <c r="EE9" s="10">
        <v>11.697699999999999</v>
      </c>
      <c r="EF9" s="10">
        <v>3.0104000000000002</v>
      </c>
      <c r="EG9" s="10">
        <v>8.6879000000000008</v>
      </c>
      <c r="EH9" s="10">
        <v>30.796800000000001</v>
      </c>
      <c r="EI9" s="10">
        <v>181.14259999999999</v>
      </c>
      <c r="EN9" s="5" t="s">
        <v>1</v>
      </c>
      <c r="EO9" s="7"/>
      <c r="EP9" s="13">
        <v>2.0903970805712309</v>
      </c>
      <c r="EQ9" s="13">
        <v>1.7344004061302118</v>
      </c>
      <c r="ER9" s="13">
        <v>0.3624785714811245</v>
      </c>
      <c r="ES9" s="13">
        <v>0.15955328289006399</v>
      </c>
      <c r="ET9" s="13">
        <v>485.03742359906369</v>
      </c>
      <c r="EU9" s="13">
        <v>0.68750903319937962</v>
      </c>
      <c r="EV9" s="13">
        <v>2.2000925026355498</v>
      </c>
      <c r="EW9" s="13">
        <v>3.2000925026355498</v>
      </c>
      <c r="EX9" s="13">
        <v>0.6339458470335233</v>
      </c>
      <c r="EY9" s="13">
        <v>6.4203502528563403</v>
      </c>
      <c r="EZ9" s="13"/>
      <c r="FA9" s="13">
        <v>3.0152523457198361</v>
      </c>
      <c r="FB9" s="13">
        <v>121.0512282721939</v>
      </c>
      <c r="FC9" s="13">
        <v>1.4378069016898642</v>
      </c>
      <c r="FD9" s="13">
        <v>253.85884542007207</v>
      </c>
      <c r="FE9" s="13">
        <v>1.4323885738191069</v>
      </c>
      <c r="FG9" s="5" t="s">
        <v>1</v>
      </c>
      <c r="FH9" s="7"/>
      <c r="FI9" s="14">
        <v>2.6482109266800339E-2</v>
      </c>
      <c r="FJ9" s="14">
        <v>8.275419927702107E-3</v>
      </c>
      <c r="FK9" s="14">
        <v>1.7320327141100392E-2</v>
      </c>
      <c r="FL9" s="14">
        <v>3.6209576748239394E-2</v>
      </c>
      <c r="FM9" s="12">
        <v>30747</v>
      </c>
      <c r="FN9" s="12">
        <v>849140</v>
      </c>
      <c r="FO9" s="23">
        <v>0.43315809262968985</v>
      </c>
      <c r="FP9" s="23">
        <v>0.84009731228507045</v>
      </c>
      <c r="FQ9" s="23">
        <v>1.727672555303366E-2</v>
      </c>
      <c r="FR9" s="23">
        <v>0.1856119604000688</v>
      </c>
      <c r="FS9" s="23">
        <v>0</v>
      </c>
      <c r="FT9" s="12">
        <v>818393</v>
      </c>
      <c r="FU9" s="12">
        <v>849140</v>
      </c>
      <c r="FV9" s="12">
        <v>583584</v>
      </c>
      <c r="FW9" s="12">
        <v>73775</v>
      </c>
      <c r="FX9" s="12">
        <v>125995</v>
      </c>
      <c r="FY9" s="12">
        <v>21356</v>
      </c>
      <c r="FZ9" s="12">
        <v>13683</v>
      </c>
      <c r="GB9" s="13">
        <v>3.2000925026355498</v>
      </c>
      <c r="GC9" s="13">
        <v>0.22854229932705525</v>
      </c>
      <c r="GD9" s="12">
        <v>849140</v>
      </c>
      <c r="GE9" s="12">
        <v>3715461</v>
      </c>
      <c r="GF9" s="12">
        <v>1609382</v>
      </c>
      <c r="GG9" s="12">
        <v>1136482</v>
      </c>
      <c r="GH9" s="12">
        <v>197068</v>
      </c>
      <c r="GI9" s="12">
        <v>590580</v>
      </c>
      <c r="GJ9" s="12">
        <v>193544</v>
      </c>
      <c r="GK9" s="12">
        <v>969597</v>
      </c>
      <c r="GL9" s="12"/>
      <c r="GO9" s="5" t="s">
        <v>1</v>
      </c>
      <c r="GP9" s="7"/>
      <c r="GQ9" s="9">
        <v>165649</v>
      </c>
      <c r="GR9" s="9">
        <v>111800</v>
      </c>
      <c r="GS9" s="9">
        <v>53849</v>
      </c>
      <c r="GT9" s="9">
        <v>20793</v>
      </c>
      <c r="GU9" s="9">
        <v>15149</v>
      </c>
      <c r="GV9" s="9">
        <v>6469</v>
      </c>
      <c r="GW9" s="9">
        <v>1749</v>
      </c>
      <c r="GX9" s="9">
        <v>45</v>
      </c>
      <c r="GY9" s="9">
        <v>1704</v>
      </c>
      <c r="GZ9" s="9">
        <v>2092</v>
      </c>
      <c r="HA9" s="9">
        <v>78920</v>
      </c>
      <c r="HB9" s="9">
        <v>6461</v>
      </c>
      <c r="HC9" s="9">
        <v>96875</v>
      </c>
      <c r="HD9" s="9">
        <v>378782</v>
      </c>
      <c r="HE9" s="9">
        <v>652574</v>
      </c>
      <c r="HF9" s="9">
        <v>54623</v>
      </c>
      <c r="HG9" s="9" t="s">
        <v>53</v>
      </c>
      <c r="HH9" s="9">
        <v>95743</v>
      </c>
      <c r="HI9" s="9">
        <v>-34716</v>
      </c>
      <c r="HJ9" s="9">
        <v>652574</v>
      </c>
      <c r="HK9" s="12">
        <v>591547</v>
      </c>
      <c r="HL9" s="10">
        <v>2.1568999999999998</v>
      </c>
      <c r="HM9" s="9">
        <v>1093.2478000000001</v>
      </c>
      <c r="HN9" s="10">
        <v>25.61</v>
      </c>
      <c r="HO9" s="9">
        <v>428</v>
      </c>
      <c r="HP9" s="9">
        <v>30144</v>
      </c>
      <c r="HQ9" s="9" t="s">
        <v>53</v>
      </c>
      <c r="HR9" s="9">
        <v>-397295</v>
      </c>
      <c r="HS9" s="10">
        <v>0.04</v>
      </c>
      <c r="HT9" s="9">
        <v>30144</v>
      </c>
      <c r="HU9" s="9" t="s">
        <v>53</v>
      </c>
      <c r="HV9" s="9">
        <v>0</v>
      </c>
      <c r="HW9" s="9">
        <v>-397295</v>
      </c>
      <c r="HX9" s="10">
        <v>0</v>
      </c>
      <c r="HY9" s="10">
        <v>8.0556000000000001</v>
      </c>
      <c r="HZ9" s="10">
        <v>4.6422999999999996</v>
      </c>
      <c r="IA9" s="10">
        <v>6.9798</v>
      </c>
      <c r="IB9" s="10">
        <v>2.5729000000000002</v>
      </c>
      <c r="IC9" s="10">
        <v>235.59780000000001</v>
      </c>
      <c r="IH9" s="5" t="s">
        <v>1</v>
      </c>
      <c r="II9" s="7"/>
      <c r="IJ9" s="13">
        <v>1.011823318676039</v>
      </c>
      <c r="IK9" s="13">
        <v>0.94434057842348784</v>
      </c>
      <c r="IL9" s="13">
        <v>2.1850161369499597E-2</v>
      </c>
      <c r="IM9" s="13">
        <v>1.734669171618851E-3</v>
      </c>
      <c r="IN9" s="13">
        <v>248.8902883259297</v>
      </c>
      <c r="IO9" s="13">
        <v>1.053198564453993</v>
      </c>
      <c r="IP9" s="13">
        <v>-19.79749971194838</v>
      </c>
      <c r="IQ9" s="13">
        <v>-18.79749971194838</v>
      </c>
      <c r="IR9" s="13">
        <v>1.062345666818119</v>
      </c>
      <c r="IS9" s="13">
        <v>4.659761941567476</v>
      </c>
      <c r="IT9" s="13"/>
      <c r="IU9" s="13">
        <v>17.303822937625753</v>
      </c>
      <c r="IV9" s="13">
        <v>21.093604651162792</v>
      </c>
      <c r="IW9" s="13">
        <v>2.0989483020780537</v>
      </c>
      <c r="IX9" s="13">
        <v>173.89661271725154</v>
      </c>
      <c r="IY9" s="13">
        <v>146.33303886925796</v>
      </c>
      <c r="JA9" s="5" t="s">
        <v>1</v>
      </c>
      <c r="JB9" s="7"/>
      <c r="JC9" s="14">
        <v>-4.9083995852056687E-2</v>
      </c>
      <c r="JD9" s="14">
        <v>2.6111981169951609E-3</v>
      </c>
      <c r="JE9" s="14">
        <v>2.3214225513121883E-2</v>
      </c>
      <c r="JF9" s="14">
        <v>1.0286811269612253E-2</v>
      </c>
      <c r="JG9" s="12">
        <v>1704</v>
      </c>
      <c r="JH9" s="12">
        <v>165649</v>
      </c>
      <c r="JI9" s="23">
        <v>0.58044298424393248</v>
      </c>
      <c r="JJ9" s="23">
        <v>1.6752855614842148</v>
      </c>
      <c r="JK9" s="23" t="e">
        <v>#VALUE!</v>
      </c>
      <c r="JL9" s="23">
        <v>-0.60881218068755416</v>
      </c>
      <c r="JM9" s="23">
        <v>0</v>
      </c>
      <c r="JN9" s="12">
        <v>163945</v>
      </c>
      <c r="JO9" s="12">
        <v>165649</v>
      </c>
      <c r="JP9" s="12">
        <v>111800</v>
      </c>
      <c r="JQ9" s="12">
        <v>24838</v>
      </c>
      <c r="JR9" s="12">
        <v>20793</v>
      </c>
      <c r="JS9" s="12">
        <v>6469</v>
      </c>
      <c r="JT9" s="12">
        <v>45</v>
      </c>
      <c r="JV9" s="13">
        <v>-18.79749971194838</v>
      </c>
      <c r="JW9" s="13">
        <v>0.25383941131580479</v>
      </c>
      <c r="JX9" s="12">
        <v>165649</v>
      </c>
      <c r="JY9" s="12">
        <v>652574</v>
      </c>
      <c r="JZ9" s="12">
        <v>378782</v>
      </c>
      <c r="KA9" s="12">
        <v>96875</v>
      </c>
      <c r="KB9" s="12">
        <v>2092</v>
      </c>
      <c r="KC9" s="12">
        <v>78920</v>
      </c>
      <c r="KD9" s="12">
        <v>6461</v>
      </c>
      <c r="KE9" s="12">
        <v>176917</v>
      </c>
      <c r="KF9" s="12"/>
      <c r="KI9" s="5" t="s">
        <v>1</v>
      </c>
      <c r="KJ9" s="7"/>
      <c r="KK9" s="9">
        <v>339907</v>
      </c>
      <c r="KL9" s="9">
        <v>252242</v>
      </c>
      <c r="KM9" s="9">
        <v>87665</v>
      </c>
      <c r="KN9" s="9">
        <v>49609</v>
      </c>
      <c r="KO9" s="9">
        <v>38064</v>
      </c>
      <c r="KP9" s="9">
        <v>5681</v>
      </c>
      <c r="KQ9" s="9">
        <v>32830</v>
      </c>
      <c r="KR9" s="9">
        <v>-502</v>
      </c>
      <c r="KS9" s="9">
        <v>40489</v>
      </c>
      <c r="KT9" s="9">
        <v>64422</v>
      </c>
      <c r="KU9" s="9">
        <v>295390</v>
      </c>
      <c r="KV9" s="9">
        <v>130871</v>
      </c>
      <c r="KW9" s="9">
        <v>584057</v>
      </c>
      <c r="KX9" s="9">
        <v>461906</v>
      </c>
      <c r="KY9" s="9">
        <v>1611412</v>
      </c>
      <c r="KZ9" s="9">
        <v>137491</v>
      </c>
      <c r="LA9" s="9">
        <v>5349</v>
      </c>
      <c r="LB9" s="9">
        <v>381306</v>
      </c>
      <c r="LC9" s="9">
        <v>266153</v>
      </c>
      <c r="LD9" s="9">
        <v>1611412</v>
      </c>
      <c r="LE9" s="12">
        <v>963953</v>
      </c>
      <c r="LF9" s="10">
        <v>-2.8169</v>
      </c>
      <c r="LG9" s="9">
        <v>1780.7043000000001</v>
      </c>
      <c r="LH9" s="10">
        <v>22.1</v>
      </c>
      <c r="LI9" s="9">
        <v>141812</v>
      </c>
      <c r="LJ9" s="9">
        <v>104635</v>
      </c>
      <c r="LK9" s="9">
        <v>30587</v>
      </c>
      <c r="LL9" s="9">
        <v>1219992</v>
      </c>
      <c r="LM9" s="10">
        <v>0.48</v>
      </c>
      <c r="LN9" s="9">
        <v>104635</v>
      </c>
      <c r="LO9" s="9">
        <v>30587</v>
      </c>
      <c r="LP9" s="9">
        <v>-4609</v>
      </c>
      <c r="LQ9" s="9">
        <v>1219992</v>
      </c>
      <c r="LR9" s="10">
        <v>0</v>
      </c>
      <c r="LS9" s="10">
        <v>14.2469</v>
      </c>
      <c r="LT9" s="10">
        <v>1.7936000000000001</v>
      </c>
      <c r="LU9" s="10">
        <v>10.865399999999999</v>
      </c>
      <c r="LV9" s="10" t="s">
        <v>53</v>
      </c>
      <c r="LW9" s="10">
        <v>34.958399999999997</v>
      </c>
      <c r="MB9" s="5" t="s">
        <v>1</v>
      </c>
      <c r="MC9" s="7"/>
      <c r="MD9" s="13">
        <v>1.5317277986708837</v>
      </c>
      <c r="ME9" s="13">
        <v>1.1885100155780397</v>
      </c>
      <c r="MF9" s="13">
        <v>0.1689509213072965</v>
      </c>
      <c r="MG9" s="13">
        <v>0.12582194994203841</v>
      </c>
      <c r="MH9" s="13">
        <v>547.99516980231965</v>
      </c>
      <c r="MI9" s="13">
        <v>0.83483243267395302</v>
      </c>
      <c r="MJ9" s="13">
        <v>5.0544573985639838</v>
      </c>
      <c r="MK9" s="13">
        <v>6.0544573985639838</v>
      </c>
      <c r="ML9" s="13">
        <v>0.78363409332203893</v>
      </c>
      <c r="MM9" s="13">
        <v>18.418412251364195</v>
      </c>
      <c r="MN9" s="13"/>
      <c r="MO9" s="13">
        <v>1.9274094337171719</v>
      </c>
      <c r="MP9" s="13">
        <v>189.37335971011964</v>
      </c>
      <c r="MQ9" s="13">
        <v>1.1507058465080064</v>
      </c>
      <c r="MR9" s="13">
        <v>317.1966155448402</v>
      </c>
      <c r="MS9" s="13">
        <v>1.6764750852030323</v>
      </c>
      <c r="MU9" s="5" t="s">
        <v>1</v>
      </c>
      <c r="MV9" s="7"/>
      <c r="MW9" s="14">
        <v>0.15212678421810011</v>
      </c>
      <c r="MX9" s="14">
        <v>2.5126410874438069E-2</v>
      </c>
      <c r="MY9" s="14">
        <v>2.3621519512080087E-2</v>
      </c>
      <c r="MZ9" s="14">
        <v>0.11911787636029855</v>
      </c>
      <c r="NA9" s="12">
        <v>40489</v>
      </c>
      <c r="NB9" s="12">
        <v>339907</v>
      </c>
      <c r="NC9" s="23">
        <v>0.28664674211188695</v>
      </c>
      <c r="ND9" s="23">
        <v>1.1050583587561715</v>
      </c>
      <c r="NE9" s="23">
        <v>1.898148952595612E-2</v>
      </c>
      <c r="NF9" s="23">
        <v>0.75709501977147997</v>
      </c>
      <c r="NG9" s="23">
        <v>0</v>
      </c>
      <c r="NH9" s="12">
        <v>299418</v>
      </c>
      <c r="NI9" s="12">
        <v>339907</v>
      </c>
      <c r="NJ9" s="12">
        <v>252242</v>
      </c>
      <c r="NK9" s="12">
        <v>-7612</v>
      </c>
      <c r="NL9" s="12">
        <v>49609</v>
      </c>
      <c r="NM9" s="12">
        <v>5681</v>
      </c>
      <c r="NN9" s="12">
        <v>-502</v>
      </c>
      <c r="NP9" s="13">
        <v>6.0544573985639838</v>
      </c>
      <c r="NQ9" s="13">
        <v>0.2109373642494905</v>
      </c>
      <c r="NR9" s="12">
        <v>339907</v>
      </c>
      <c r="NS9" s="12">
        <v>1611412</v>
      </c>
      <c r="NT9" s="12">
        <v>461906</v>
      </c>
      <c r="NU9" s="12">
        <v>584057</v>
      </c>
      <c r="NV9" s="12">
        <v>64422</v>
      </c>
      <c r="NW9" s="12">
        <v>295390</v>
      </c>
      <c r="NX9" s="12">
        <v>130871</v>
      </c>
      <c r="NY9" s="12">
        <v>565449</v>
      </c>
      <c r="NZ9" s="12"/>
      <c r="OC9" s="5" t="s">
        <v>1</v>
      </c>
      <c r="OD9" s="7"/>
      <c r="OE9" s="9">
        <v>2517800</v>
      </c>
      <c r="OF9" s="9">
        <v>1577200</v>
      </c>
      <c r="OG9" s="9">
        <v>940600</v>
      </c>
      <c r="OH9" s="9">
        <v>252900</v>
      </c>
      <c r="OI9" s="9">
        <v>408200</v>
      </c>
      <c r="OJ9" s="9">
        <v>96500</v>
      </c>
      <c r="OK9" s="9">
        <v>312600</v>
      </c>
      <c r="OL9" s="9">
        <v>76900</v>
      </c>
      <c r="OM9" s="9">
        <v>234900</v>
      </c>
      <c r="ON9" s="9">
        <v>61300</v>
      </c>
      <c r="OO9" s="9">
        <v>1112200</v>
      </c>
      <c r="OP9" s="9" t="s">
        <v>53</v>
      </c>
      <c r="OQ9" s="9">
        <v>1369400</v>
      </c>
      <c r="OR9" s="9">
        <v>7863500</v>
      </c>
      <c r="OS9" s="9">
        <v>21203700</v>
      </c>
      <c r="OT9" s="9">
        <v>629800</v>
      </c>
      <c r="OU9" s="9" t="s">
        <v>53</v>
      </c>
      <c r="OV9" s="9">
        <v>1989500</v>
      </c>
      <c r="OW9" s="9">
        <v>7848800</v>
      </c>
      <c r="OX9" s="9">
        <v>21203700</v>
      </c>
      <c r="OY9" s="12">
        <v>11365400</v>
      </c>
      <c r="OZ9" s="10">
        <v>0.90529999999999999</v>
      </c>
      <c r="PA9" s="9">
        <v>22417.245699999999</v>
      </c>
      <c r="PB9" s="10">
        <v>68.36</v>
      </c>
      <c r="PC9" s="9">
        <v>3500</v>
      </c>
      <c r="PD9" s="9">
        <v>683900</v>
      </c>
      <c r="PE9" s="9">
        <v>238600</v>
      </c>
      <c r="PF9" s="9">
        <v>4430900</v>
      </c>
      <c r="PG9" s="10">
        <v>0.71</v>
      </c>
      <c r="PH9" s="9">
        <v>683900</v>
      </c>
      <c r="PI9" s="9">
        <v>238600</v>
      </c>
      <c r="PJ9" s="9">
        <v>-113300</v>
      </c>
      <c r="PK9" s="9">
        <v>4430900</v>
      </c>
      <c r="PL9" s="10">
        <v>0.34499999999999997</v>
      </c>
      <c r="PM9" s="10">
        <v>9.5890000000000004</v>
      </c>
      <c r="PN9" s="10">
        <v>2.9763000000000002</v>
      </c>
      <c r="PO9" s="10">
        <v>7.7995999999999999</v>
      </c>
      <c r="PP9" s="10">
        <v>24.600100000000001</v>
      </c>
      <c r="PQ9" s="10">
        <v>106.6322</v>
      </c>
      <c r="PV9" s="5" t="s">
        <v>1</v>
      </c>
      <c r="PW9" s="7"/>
      <c r="PX9" s="13">
        <v>0.6883136466448857</v>
      </c>
      <c r="PY9" s="13" t="e">
        <v>#VALUE!</v>
      </c>
      <c r="PZ9" s="13">
        <v>3.0811761749183212E-2</v>
      </c>
      <c r="QA9" s="13">
        <v>-2.9244895937973088E-2</v>
      </c>
      <c r="QB9" s="13" t="e">
        <v>#VALUE!</v>
      </c>
      <c r="QC9" s="13">
        <v>0.62983818861802421</v>
      </c>
      <c r="QD9" s="13">
        <v>1.7015212516563041</v>
      </c>
      <c r="QE9" s="13">
        <v>2.7015212516563043</v>
      </c>
      <c r="QF9" s="13">
        <v>0.59151044539975639</v>
      </c>
      <c r="QG9" s="13">
        <v>7.0870466321243519</v>
      </c>
      <c r="QH9" s="13"/>
      <c r="QI9" s="13" t="e">
        <v>#VALUE!</v>
      </c>
      <c r="QJ9" s="13" t="e">
        <v>#VALUE!</v>
      </c>
      <c r="QK9" s="13">
        <v>2.2638014745549362</v>
      </c>
      <c r="QL9" s="13">
        <v>161.23321947732146</v>
      </c>
      <c r="QM9" s="13">
        <v>-4.0603128527656827</v>
      </c>
      <c r="QO9" s="5" t="s">
        <v>1</v>
      </c>
      <c r="QP9" s="7"/>
      <c r="QQ9" s="14">
        <v>2.9928141881561513E-2</v>
      </c>
      <c r="QR9" s="14">
        <v>1.1078255210175582E-2</v>
      </c>
      <c r="QS9" s="14">
        <v>1.9251357074472852E-2</v>
      </c>
      <c r="QT9" s="14">
        <v>9.3295734371276515E-2</v>
      </c>
      <c r="QU9" s="12">
        <v>234900</v>
      </c>
      <c r="QV9" s="12">
        <v>2517800</v>
      </c>
      <c r="QW9" s="23">
        <v>0.3708550866122422</v>
      </c>
      <c r="QX9" s="23">
        <v>1.0572327329664162</v>
      </c>
      <c r="QY9" s="23">
        <v>1.1252753057249442E-2</v>
      </c>
      <c r="QZ9" s="23">
        <v>0.20896824610799059</v>
      </c>
      <c r="RA9" s="23">
        <v>0.48591549295774644</v>
      </c>
      <c r="RB9" s="12">
        <v>2282900</v>
      </c>
      <c r="RC9" s="12">
        <v>2517800</v>
      </c>
      <c r="RD9" s="12">
        <v>1577200</v>
      </c>
      <c r="RE9" s="12">
        <v>279400</v>
      </c>
      <c r="RF9" s="12">
        <v>252900</v>
      </c>
      <c r="RG9" s="12">
        <v>96500</v>
      </c>
      <c r="RH9" s="12">
        <v>76900</v>
      </c>
      <c r="RJ9" s="13">
        <v>2.7015212516563043</v>
      </c>
      <c r="RK9" s="13">
        <v>0.11874342685474705</v>
      </c>
      <c r="RL9" s="12">
        <v>2517800</v>
      </c>
      <c r="RM9" s="12">
        <v>21203700</v>
      </c>
      <c r="RN9" s="12">
        <v>7863500</v>
      </c>
      <c r="RO9" s="12">
        <v>1369400</v>
      </c>
      <c r="RP9" s="12">
        <v>61300</v>
      </c>
      <c r="RQ9" s="12">
        <v>1112200</v>
      </c>
      <c r="RR9" s="12" t="s">
        <v>53</v>
      </c>
      <c r="RS9" s="12">
        <v>11970800</v>
      </c>
      <c r="RT9" s="12"/>
      <c r="RW9" s="5" t="s">
        <v>1</v>
      </c>
      <c r="RX9" s="7"/>
      <c r="RY9" s="9">
        <v>3739000</v>
      </c>
      <c r="RZ9" s="9">
        <v>2313000</v>
      </c>
      <c r="SA9" s="9">
        <v>1426000</v>
      </c>
      <c r="SB9" s="9">
        <v>365000</v>
      </c>
      <c r="SC9" s="9">
        <v>715000</v>
      </c>
      <c r="SD9" s="9" t="s">
        <v>53</v>
      </c>
      <c r="SE9" s="9">
        <v>609000</v>
      </c>
      <c r="SF9" s="9">
        <v>110000</v>
      </c>
      <c r="SG9" s="9">
        <v>499000</v>
      </c>
      <c r="SH9" s="9">
        <v>47000</v>
      </c>
      <c r="SI9" s="9">
        <v>1838000</v>
      </c>
      <c r="SJ9" s="9">
        <v>100000</v>
      </c>
      <c r="SK9" s="9">
        <v>2471000</v>
      </c>
      <c r="SL9" s="9">
        <v>11625000</v>
      </c>
      <c r="SM9" s="9">
        <v>22014000</v>
      </c>
      <c r="SN9" s="9">
        <v>829000</v>
      </c>
      <c r="SO9" s="9" t="s">
        <v>53</v>
      </c>
      <c r="SP9" s="9">
        <v>3305000</v>
      </c>
      <c r="SQ9" s="9">
        <v>6056000</v>
      </c>
      <c r="SR9" s="9">
        <v>22014000</v>
      </c>
      <c r="SS9" s="12">
        <v>12653000</v>
      </c>
      <c r="ST9" s="10">
        <v>1.0812999999999999</v>
      </c>
      <c r="SU9" s="9">
        <v>35169.665000000001</v>
      </c>
      <c r="SV9" s="10">
        <v>81.34</v>
      </c>
      <c r="SW9" s="9">
        <v>6000</v>
      </c>
      <c r="SX9" s="9">
        <v>1099000</v>
      </c>
      <c r="SY9" s="9">
        <v>358000</v>
      </c>
      <c r="SZ9" s="9">
        <v>9166000</v>
      </c>
      <c r="TA9" s="10">
        <v>1.1499999999999999</v>
      </c>
      <c r="TB9" s="9">
        <v>1099000</v>
      </c>
      <c r="TC9" s="9">
        <v>358000</v>
      </c>
      <c r="TD9" s="9">
        <v>-200000</v>
      </c>
      <c r="TE9" s="9">
        <v>9166000</v>
      </c>
      <c r="TF9" s="10">
        <v>0.46500000000000002</v>
      </c>
      <c r="TG9" s="10">
        <v>9.6309000000000005</v>
      </c>
      <c r="TH9" s="10">
        <v>3.5764</v>
      </c>
      <c r="TI9" s="10">
        <v>8.3023000000000007</v>
      </c>
      <c r="TJ9" s="10">
        <v>18.0624</v>
      </c>
      <c r="TK9" s="10">
        <v>94.668400000000005</v>
      </c>
      <c r="TP9" s="5" t="s">
        <v>1</v>
      </c>
      <c r="TQ9" s="7"/>
      <c r="TR9" s="13">
        <v>0.74765506807866866</v>
      </c>
      <c r="TS9" s="13">
        <v>0.7173978819969743</v>
      </c>
      <c r="TT9" s="13">
        <v>1.4220877458396369E-2</v>
      </c>
      <c r="TU9" s="13">
        <v>-3.7884982284001091E-2</v>
      </c>
      <c r="TV9" s="13">
        <v>323.15720687079909</v>
      </c>
      <c r="TW9" s="13">
        <v>0.72490233487780509</v>
      </c>
      <c r="TX9" s="13">
        <v>2.6350726552179657</v>
      </c>
      <c r="TY9" s="13">
        <v>3.6350726552179657</v>
      </c>
      <c r="TZ9" s="13">
        <v>0.67630552140680955</v>
      </c>
      <c r="UA9" s="13" t="e">
        <v>#VALUE!</v>
      </c>
      <c r="UB9" s="13"/>
      <c r="UC9" s="13">
        <v>23.13</v>
      </c>
      <c r="UD9" s="13">
        <v>15.780371811500217</v>
      </c>
      <c r="UE9" s="13">
        <v>2.0342763873775844</v>
      </c>
      <c r="UF9" s="13">
        <v>179.42497994116073</v>
      </c>
      <c r="UG9" s="13">
        <v>-4.4832134292565948</v>
      </c>
      <c r="UI9" s="5" t="s">
        <v>1</v>
      </c>
      <c r="UJ9" s="7"/>
      <c r="UK9" s="14">
        <v>8.2397622192866574E-2</v>
      </c>
      <c r="UL9" s="14">
        <v>2.266739347687835E-2</v>
      </c>
      <c r="UM9" s="14">
        <v>3.2479331334605253E-2</v>
      </c>
      <c r="UN9" s="14">
        <v>0.1334581438887403</v>
      </c>
      <c r="UO9" s="12">
        <v>499000</v>
      </c>
      <c r="UP9" s="12">
        <v>3739000</v>
      </c>
      <c r="UQ9" s="23">
        <v>0.52807304442627423</v>
      </c>
      <c r="UR9" s="23">
        <v>1.5976044789679296</v>
      </c>
      <c r="US9" s="23">
        <v>1.6262378486417733E-2</v>
      </c>
      <c r="UT9" s="23">
        <v>0.41637140001817025</v>
      </c>
      <c r="UU9" s="23">
        <v>0.40434782608695657</v>
      </c>
      <c r="UV9" s="12">
        <v>3240000</v>
      </c>
      <c r="UW9" s="12">
        <v>3739000</v>
      </c>
      <c r="UX9" s="12">
        <v>2313000</v>
      </c>
      <c r="UY9" s="12" t="e">
        <v>#VALUE!</v>
      </c>
      <c r="UZ9" s="12">
        <v>365000</v>
      </c>
      <c r="VA9" s="12" t="s">
        <v>53</v>
      </c>
      <c r="VB9" s="12">
        <v>110000</v>
      </c>
      <c r="VD9" s="13">
        <v>3.6350726552179657</v>
      </c>
      <c r="VE9" s="13">
        <v>0.16984646134278186</v>
      </c>
      <c r="VF9" s="12">
        <v>3739000</v>
      </c>
      <c r="VG9" s="12">
        <v>22014000</v>
      </c>
      <c r="VH9" s="12">
        <v>11625000</v>
      </c>
      <c r="VI9" s="12">
        <v>2471000</v>
      </c>
      <c r="VJ9" s="12">
        <v>47000</v>
      </c>
      <c r="VK9" s="12">
        <v>1838000</v>
      </c>
      <c r="VL9" s="12">
        <v>100000</v>
      </c>
      <c r="VM9" s="12">
        <v>7918000</v>
      </c>
      <c r="VN9" s="12"/>
    </row>
    <row r="10" spans="1:588" x14ac:dyDescent="0.25">
      <c r="A10" s="5" t="s">
        <v>2</v>
      </c>
      <c r="B10" s="7"/>
      <c r="C10" s="9">
        <v>652416</v>
      </c>
      <c r="D10" s="9">
        <v>549164</v>
      </c>
      <c r="E10" s="9">
        <v>103252</v>
      </c>
      <c r="F10" s="9">
        <v>54185</v>
      </c>
      <c r="G10" s="9">
        <v>51234</v>
      </c>
      <c r="H10" s="9">
        <v>2483</v>
      </c>
      <c r="I10" s="9">
        <v>49154</v>
      </c>
      <c r="J10" s="9">
        <v>10650</v>
      </c>
      <c r="K10" s="9">
        <v>37402</v>
      </c>
      <c r="L10" s="9">
        <v>10090</v>
      </c>
      <c r="M10" s="9">
        <v>190195</v>
      </c>
      <c r="N10" s="9">
        <v>234437</v>
      </c>
      <c r="O10" s="9">
        <v>476722</v>
      </c>
      <c r="P10" s="9">
        <v>393387</v>
      </c>
      <c r="Q10" s="9">
        <v>1077270</v>
      </c>
      <c r="R10" s="9">
        <v>118099</v>
      </c>
      <c r="S10" s="9">
        <v>1146</v>
      </c>
      <c r="T10" s="9">
        <v>216840</v>
      </c>
      <c r="U10" s="9">
        <v>619562</v>
      </c>
      <c r="V10" s="9">
        <v>1077270</v>
      </c>
      <c r="W10" s="12">
        <v>240868</v>
      </c>
      <c r="X10" s="10">
        <v>1.0470999999999999</v>
      </c>
      <c r="Y10" s="9">
        <v>844.36260000000004</v>
      </c>
      <c r="Z10" s="10">
        <v>31.15</v>
      </c>
      <c r="AA10" s="9">
        <v>26949</v>
      </c>
      <c r="AB10" s="9">
        <v>63561</v>
      </c>
      <c r="AC10" s="9"/>
      <c r="AD10" s="9">
        <v>585128</v>
      </c>
      <c r="AE10" s="10">
        <v>1.31</v>
      </c>
      <c r="AF10" s="9">
        <v>63561</v>
      </c>
      <c r="AG10" s="9" t="s">
        <v>53</v>
      </c>
      <c r="AH10" s="9">
        <v>-5088</v>
      </c>
      <c r="AI10" s="9">
        <v>585128</v>
      </c>
      <c r="AJ10" s="10">
        <v>0.1875</v>
      </c>
      <c r="AK10" s="10">
        <v>12.7555</v>
      </c>
      <c r="AL10" s="10">
        <v>3.7347999999999999</v>
      </c>
      <c r="AM10" s="10">
        <v>11.2164</v>
      </c>
      <c r="AN10" s="10">
        <v>21.666599999999999</v>
      </c>
      <c r="AO10" s="10">
        <v>92.028300000000002</v>
      </c>
      <c r="AT10" s="5" t="s">
        <v>2</v>
      </c>
      <c r="AU10" s="7"/>
      <c r="AV10" s="13">
        <v>2.1984965873455082</v>
      </c>
      <c r="AW10" s="13">
        <v>1.1173445858697657</v>
      </c>
      <c r="AX10" s="13">
        <v>4.6532005165098693E-2</v>
      </c>
      <c r="AY10" s="13">
        <v>0.24124128584291774</v>
      </c>
      <c r="AZ10" s="13">
        <v>146.57192603285992</v>
      </c>
      <c r="BA10" s="13">
        <v>0.42487770011232096</v>
      </c>
      <c r="BB10" s="13">
        <v>0.73876060830070278</v>
      </c>
      <c r="BC10" s="13">
        <v>1.7387606083007028</v>
      </c>
      <c r="BD10" s="13">
        <v>0.2799391002173332</v>
      </c>
      <c r="BE10" s="13">
        <v>25.59846959323399</v>
      </c>
      <c r="BF10" s="13"/>
      <c r="BG10" s="13">
        <v>2.3424800692723418</v>
      </c>
      <c r="BH10" s="13">
        <v>155.81776117880997</v>
      </c>
      <c r="BI10" s="13">
        <v>3.4302479034674938</v>
      </c>
      <c r="BJ10" s="13">
        <v>106.406303646753</v>
      </c>
      <c r="BK10" s="13">
        <v>2.5104316574445327</v>
      </c>
      <c r="BM10" s="5" t="s">
        <v>2</v>
      </c>
      <c r="BN10" s="7"/>
      <c r="BO10" s="14">
        <v>6.0368453843198902E-2</v>
      </c>
      <c r="BP10" s="14">
        <v>3.4719244014963749E-2</v>
      </c>
      <c r="BQ10" s="14">
        <v>4.755910774457657E-2</v>
      </c>
      <c r="BR10" s="14">
        <v>5.7328453011575436E-2</v>
      </c>
      <c r="BS10" s="12">
        <v>37402</v>
      </c>
      <c r="BT10" s="12">
        <v>652416</v>
      </c>
      <c r="BU10" s="23">
        <v>0.36517029157035841</v>
      </c>
      <c r="BV10" s="23">
        <v>0.78379849062909024</v>
      </c>
      <c r="BW10" s="23" t="e">
        <v>#VALUE!</v>
      </c>
      <c r="BX10" s="23">
        <v>0.54315816833291564</v>
      </c>
      <c r="BY10" s="23">
        <v>0.1431297709923664</v>
      </c>
      <c r="BZ10" s="12">
        <v>615014</v>
      </c>
      <c r="CA10" s="12">
        <v>652416</v>
      </c>
      <c r="CB10" s="12">
        <v>549164</v>
      </c>
      <c r="CC10" s="12">
        <v>-1468</v>
      </c>
      <c r="CD10" s="12">
        <v>54185</v>
      </c>
      <c r="CE10" s="12">
        <v>2483</v>
      </c>
      <c r="CF10" s="12">
        <v>10650</v>
      </c>
      <c r="CH10" s="13">
        <v>1.7387606083007028</v>
      </c>
      <c r="CI10" s="13">
        <v>0.60561976106268622</v>
      </c>
      <c r="CJ10" s="12">
        <v>652416</v>
      </c>
      <c r="CK10" s="12">
        <v>1077270</v>
      </c>
      <c r="CL10" s="12">
        <v>393387</v>
      </c>
      <c r="CM10" s="12">
        <v>476722</v>
      </c>
      <c r="CN10" s="12">
        <v>10090</v>
      </c>
      <c r="CO10" s="12">
        <v>190195</v>
      </c>
      <c r="CP10" s="12">
        <v>234437</v>
      </c>
      <c r="CQ10" s="12">
        <v>207161</v>
      </c>
      <c r="CR10" s="12"/>
      <c r="CU10" s="5" t="s">
        <v>2</v>
      </c>
      <c r="CV10" s="7"/>
      <c r="CW10" s="9">
        <v>843181</v>
      </c>
      <c r="CX10" s="9">
        <v>580685</v>
      </c>
      <c r="CY10" s="9">
        <v>262496</v>
      </c>
      <c r="CZ10" s="9">
        <v>121219</v>
      </c>
      <c r="DA10" s="9">
        <v>65745</v>
      </c>
      <c r="DB10" s="9">
        <v>20652</v>
      </c>
      <c r="DC10" s="9">
        <v>42364</v>
      </c>
      <c r="DD10" s="9">
        <v>11275</v>
      </c>
      <c r="DE10" s="9">
        <v>31089</v>
      </c>
      <c r="DF10" s="9">
        <v>215497</v>
      </c>
      <c r="DG10" s="9">
        <v>608645</v>
      </c>
      <c r="DH10" s="9">
        <v>196045</v>
      </c>
      <c r="DI10" s="9">
        <v>1176821</v>
      </c>
      <c r="DJ10" s="9">
        <v>1614429</v>
      </c>
      <c r="DK10" s="9">
        <v>3774329</v>
      </c>
      <c r="DL10" s="9">
        <v>248405</v>
      </c>
      <c r="DM10" s="9" t="s">
        <v>53</v>
      </c>
      <c r="DN10" s="9">
        <v>576300</v>
      </c>
      <c r="DO10" s="9">
        <v>1197324</v>
      </c>
      <c r="DP10" s="9">
        <v>3774329</v>
      </c>
      <c r="DQ10" s="12">
        <v>2000705</v>
      </c>
      <c r="DR10" s="10">
        <v>2.5632999999999999</v>
      </c>
      <c r="DS10" s="9">
        <v>4014.8440000000001</v>
      </c>
      <c r="DT10" s="10">
        <v>71.58</v>
      </c>
      <c r="DU10" s="9">
        <v>560</v>
      </c>
      <c r="DV10" s="9">
        <v>138827</v>
      </c>
      <c r="DW10" s="9">
        <v>64938</v>
      </c>
      <c r="DX10" s="9">
        <v>720723</v>
      </c>
      <c r="DY10" s="10">
        <v>0.55000000000000004</v>
      </c>
      <c r="DZ10" s="9">
        <v>138827</v>
      </c>
      <c r="EA10" s="9">
        <v>64938</v>
      </c>
      <c r="EB10" s="9">
        <v>0</v>
      </c>
      <c r="EC10" s="9">
        <v>720723</v>
      </c>
      <c r="ED10" s="10">
        <v>0</v>
      </c>
      <c r="EE10" s="10">
        <v>11.013</v>
      </c>
      <c r="EF10" s="10">
        <v>3.4178000000000002</v>
      </c>
      <c r="EG10" s="10">
        <v>8.7992000000000008</v>
      </c>
      <c r="EH10" s="10">
        <v>26.614599999999999</v>
      </c>
      <c r="EI10" s="10">
        <v>164.9589</v>
      </c>
      <c r="EN10" s="5" t="s">
        <v>2</v>
      </c>
      <c r="EO10" s="7"/>
      <c r="EP10" s="13">
        <v>2.0420284574006593</v>
      </c>
      <c r="EQ10" s="13">
        <v>1.7018497310428595</v>
      </c>
      <c r="ER10" s="13">
        <v>0.37393197987159466</v>
      </c>
      <c r="ES10" s="13">
        <v>0.15910669154702731</v>
      </c>
      <c r="ET10" s="13">
        <v>510.01738129430805</v>
      </c>
      <c r="EU10" s="13">
        <v>0.68277169266378213</v>
      </c>
      <c r="EV10" s="13">
        <v>2.1523038041499212</v>
      </c>
      <c r="EW10" s="13">
        <v>3.1523038041499212</v>
      </c>
      <c r="EX10" s="13">
        <v>0.62560564647787742</v>
      </c>
      <c r="EY10" s="13">
        <v>6.7222060817354254</v>
      </c>
      <c r="EZ10" s="13"/>
      <c r="FA10" s="13">
        <v>2.9619985207477875</v>
      </c>
      <c r="FB10" s="13">
        <v>123.22761049450219</v>
      </c>
      <c r="FC10" s="13">
        <v>1.3853412087505854</v>
      </c>
      <c r="FD10" s="13">
        <v>263.47299690102125</v>
      </c>
      <c r="FE10" s="13">
        <v>1.4040824550681825</v>
      </c>
      <c r="FG10" s="5" t="s">
        <v>2</v>
      </c>
      <c r="FH10" s="7"/>
      <c r="FI10" s="14">
        <v>2.5965402848351825E-2</v>
      </c>
      <c r="FJ10" s="14">
        <v>8.2369607948856605E-3</v>
      </c>
      <c r="FK10" s="14">
        <v>1.7418990236410234E-2</v>
      </c>
      <c r="FL10" s="14">
        <v>3.6871086990812173E-2</v>
      </c>
      <c r="FM10" s="12">
        <v>31089</v>
      </c>
      <c r="FN10" s="12">
        <v>843181</v>
      </c>
      <c r="FO10" s="23">
        <v>0.42773934121800194</v>
      </c>
      <c r="FP10" s="23">
        <v>1.0637239096008853</v>
      </c>
      <c r="FQ10" s="23">
        <v>1.7205177397094953E-2</v>
      </c>
      <c r="FR10" s="23">
        <v>0.19095394174699662</v>
      </c>
      <c r="FS10" s="23">
        <v>0</v>
      </c>
      <c r="FT10" s="12">
        <v>812092</v>
      </c>
      <c r="FU10" s="12">
        <v>843181</v>
      </c>
      <c r="FV10" s="12">
        <v>580685</v>
      </c>
      <c r="FW10" s="12">
        <v>78261</v>
      </c>
      <c r="FX10" s="12">
        <v>121219</v>
      </c>
      <c r="FY10" s="12">
        <v>20652</v>
      </c>
      <c r="FZ10" s="12">
        <v>11275</v>
      </c>
      <c r="GB10" s="13">
        <v>3.1523038041499212</v>
      </c>
      <c r="GC10" s="13">
        <v>0.22339891408512613</v>
      </c>
      <c r="GD10" s="12">
        <v>843181</v>
      </c>
      <c r="GE10" s="12">
        <v>3774329</v>
      </c>
      <c r="GF10" s="12">
        <v>1614429</v>
      </c>
      <c r="GG10" s="12">
        <v>1176821</v>
      </c>
      <c r="GH10" s="12">
        <v>215497</v>
      </c>
      <c r="GI10" s="12">
        <v>608645</v>
      </c>
      <c r="GJ10" s="12">
        <v>196045</v>
      </c>
      <c r="GK10" s="12">
        <v>983079</v>
      </c>
      <c r="GL10" s="12"/>
      <c r="GO10" s="5" t="s">
        <v>2</v>
      </c>
      <c r="GP10" s="7"/>
      <c r="GQ10" s="9">
        <v>172832</v>
      </c>
      <c r="GR10" s="9">
        <v>114118</v>
      </c>
      <c r="GS10" s="9">
        <v>58714</v>
      </c>
      <c r="GT10" s="9">
        <v>20545</v>
      </c>
      <c r="GU10" s="9">
        <v>28884</v>
      </c>
      <c r="GV10" s="9">
        <v>6424</v>
      </c>
      <c r="GW10" s="9">
        <v>22679</v>
      </c>
      <c r="GX10" s="9">
        <v>377</v>
      </c>
      <c r="GY10" s="9">
        <v>22302</v>
      </c>
      <c r="GZ10" s="9">
        <v>3083</v>
      </c>
      <c r="HA10" s="9">
        <v>81003</v>
      </c>
      <c r="HB10" s="9">
        <v>6459</v>
      </c>
      <c r="HC10" s="9">
        <v>101875</v>
      </c>
      <c r="HD10" s="9">
        <v>387246</v>
      </c>
      <c r="HE10" s="9">
        <v>702848</v>
      </c>
      <c r="HF10" s="9">
        <v>56207</v>
      </c>
      <c r="HG10" s="9" t="s">
        <v>53</v>
      </c>
      <c r="HH10" s="9">
        <v>108977</v>
      </c>
      <c r="HI10" s="9">
        <v>-5279</v>
      </c>
      <c r="HJ10" s="9">
        <v>702848</v>
      </c>
      <c r="HK10" s="12">
        <v>599150</v>
      </c>
      <c r="HL10" s="10">
        <v>2.0204</v>
      </c>
      <c r="HM10" s="9">
        <v>1327.9141999999999</v>
      </c>
      <c r="HN10" s="10">
        <v>31.06</v>
      </c>
      <c r="HO10" s="9">
        <v>429</v>
      </c>
      <c r="HP10" s="9">
        <v>54913</v>
      </c>
      <c r="HQ10" s="9" t="s">
        <v>53</v>
      </c>
      <c r="HR10" s="9">
        <v>-374993</v>
      </c>
      <c r="HS10" s="10">
        <v>0.5</v>
      </c>
      <c r="HT10" s="9">
        <v>54913</v>
      </c>
      <c r="HU10" s="9" t="s">
        <v>53</v>
      </c>
      <c r="HV10" s="9">
        <v>0</v>
      </c>
      <c r="HW10" s="9">
        <v>-374993</v>
      </c>
      <c r="HX10" s="10">
        <v>0</v>
      </c>
      <c r="HY10" s="10">
        <v>7.0724999999999998</v>
      </c>
      <c r="HZ10" s="10">
        <v>5.0156000000000001</v>
      </c>
      <c r="IA10" s="10">
        <v>6.4980000000000002</v>
      </c>
      <c r="IB10" s="10">
        <v>1.6623000000000001</v>
      </c>
      <c r="IC10" s="10">
        <v>173.38890000000001</v>
      </c>
      <c r="IH10" s="5" t="s">
        <v>2</v>
      </c>
      <c r="II10" s="7"/>
      <c r="IJ10" s="13">
        <v>0.93483028528955647</v>
      </c>
      <c r="IK10" s="13">
        <v>0.87556089817117377</v>
      </c>
      <c r="IL10" s="13">
        <v>2.8290373198014258E-2</v>
      </c>
      <c r="IM10" s="13">
        <v>-1.0104602986705518E-2</v>
      </c>
      <c r="IN10" s="13">
        <v>258.62219020814922</v>
      </c>
      <c r="IO10" s="13">
        <v>1.0075108700600983</v>
      </c>
      <c r="IP10" s="13">
        <v>-134.14036749384354</v>
      </c>
      <c r="IQ10" s="13">
        <v>-133.14036749384354</v>
      </c>
      <c r="IR10" s="13">
        <v>1.0088891358561034</v>
      </c>
      <c r="IS10" s="13">
        <v>8.548100871731009</v>
      </c>
      <c r="IT10" s="13"/>
      <c r="IU10" s="13">
        <v>17.668060071218456</v>
      </c>
      <c r="IV10" s="13">
        <v>20.658747962635164</v>
      </c>
      <c r="IW10" s="13">
        <v>2.1336493710109501</v>
      </c>
      <c r="IX10" s="13">
        <v>171.06840747083874</v>
      </c>
      <c r="IY10" s="13">
        <v>-24.33568009011546</v>
      </c>
      <c r="JA10" s="5" t="s">
        <v>2</v>
      </c>
      <c r="JB10" s="7"/>
      <c r="JC10" s="14">
        <v>-4.2246637620761511</v>
      </c>
      <c r="JD10" s="14">
        <v>3.173090056456019E-2</v>
      </c>
      <c r="JE10" s="14">
        <v>4.1095656528865418E-2</v>
      </c>
      <c r="JF10" s="14">
        <v>0.12903860396222921</v>
      </c>
      <c r="JG10" s="12">
        <v>22302</v>
      </c>
      <c r="JH10" s="12">
        <v>172832</v>
      </c>
      <c r="JI10" s="23">
        <v>0.55096692314696771</v>
      </c>
      <c r="JJ10" s="23">
        <v>1.8893333978328173</v>
      </c>
      <c r="JK10" s="23" t="e">
        <v>#VALUE!</v>
      </c>
      <c r="JL10" s="23">
        <v>-0.53353356629029325</v>
      </c>
      <c r="JM10" s="23">
        <v>0</v>
      </c>
      <c r="JN10" s="12">
        <v>150530</v>
      </c>
      <c r="JO10" s="12">
        <v>172832</v>
      </c>
      <c r="JP10" s="12">
        <v>114118</v>
      </c>
      <c r="JQ10" s="12">
        <v>9066</v>
      </c>
      <c r="JR10" s="12">
        <v>20545</v>
      </c>
      <c r="JS10" s="12">
        <v>6424</v>
      </c>
      <c r="JT10" s="12">
        <v>377</v>
      </c>
      <c r="JV10" s="13">
        <v>-133.14036749384354</v>
      </c>
      <c r="JW10" s="13">
        <v>0.24590238572209069</v>
      </c>
      <c r="JX10" s="12">
        <v>172832</v>
      </c>
      <c r="JY10" s="12">
        <v>702848</v>
      </c>
      <c r="JZ10" s="12">
        <v>387246</v>
      </c>
      <c r="KA10" s="12">
        <v>101875</v>
      </c>
      <c r="KB10" s="12">
        <v>3083</v>
      </c>
      <c r="KC10" s="12">
        <v>81003</v>
      </c>
      <c r="KD10" s="12">
        <v>6459</v>
      </c>
      <c r="KE10" s="12">
        <v>213727</v>
      </c>
      <c r="KF10" s="12"/>
      <c r="KI10" s="5" t="s">
        <v>2</v>
      </c>
      <c r="KJ10" s="7"/>
      <c r="KK10" s="9">
        <v>351563</v>
      </c>
      <c r="KL10" s="9">
        <v>257076</v>
      </c>
      <c r="KM10" s="9">
        <v>94487</v>
      </c>
      <c r="KN10" s="9">
        <v>51049</v>
      </c>
      <c r="KO10" s="9">
        <v>41759</v>
      </c>
      <c r="KP10" s="9">
        <v>5620</v>
      </c>
      <c r="KQ10" s="9">
        <v>37523</v>
      </c>
      <c r="KR10" s="9">
        <v>11054</v>
      </c>
      <c r="KS10" s="9">
        <v>32847</v>
      </c>
      <c r="KT10" s="9">
        <v>61736</v>
      </c>
      <c r="KU10" s="9">
        <v>304165</v>
      </c>
      <c r="KV10" s="9">
        <v>137768</v>
      </c>
      <c r="KW10" s="9">
        <v>631578</v>
      </c>
      <c r="KX10" s="9">
        <v>460498</v>
      </c>
      <c r="KY10" s="9">
        <v>1660417</v>
      </c>
      <c r="KZ10" s="9">
        <v>149216</v>
      </c>
      <c r="LA10" s="9">
        <v>7655</v>
      </c>
      <c r="LB10" s="9">
        <v>431074</v>
      </c>
      <c r="LC10" s="9">
        <v>304391</v>
      </c>
      <c r="LD10" s="9">
        <v>1660417</v>
      </c>
      <c r="LE10" s="12">
        <v>924952</v>
      </c>
      <c r="LF10" s="10">
        <v>-1.2166999999999999</v>
      </c>
      <c r="LG10" s="9">
        <v>2308.1552000000001</v>
      </c>
      <c r="LH10" s="10">
        <v>28.55</v>
      </c>
      <c r="LI10" s="9">
        <v>141837</v>
      </c>
      <c r="LJ10" s="9">
        <v>75132</v>
      </c>
      <c r="LK10" s="9">
        <v>30319</v>
      </c>
      <c r="LL10" s="9">
        <v>1252840</v>
      </c>
      <c r="LM10" s="10">
        <v>0.39</v>
      </c>
      <c r="LN10" s="9">
        <v>75132</v>
      </c>
      <c r="LO10" s="9">
        <v>30319</v>
      </c>
      <c r="LP10" s="9">
        <v>0</v>
      </c>
      <c r="LQ10" s="9">
        <v>1252840</v>
      </c>
      <c r="LR10" s="10">
        <v>0</v>
      </c>
      <c r="LS10" s="10">
        <v>12.272399999999999</v>
      </c>
      <c r="LT10" s="10">
        <v>1.9207000000000001</v>
      </c>
      <c r="LU10" s="10">
        <v>10.0129</v>
      </c>
      <c r="LV10" s="10">
        <v>29.459299999999999</v>
      </c>
      <c r="LW10" s="10">
        <v>46.439799999999998</v>
      </c>
      <c r="MB10" s="5" t="s">
        <v>2</v>
      </c>
      <c r="MC10" s="7"/>
      <c r="MD10" s="13">
        <v>1.4651266371899023</v>
      </c>
      <c r="ME10" s="13">
        <v>1.1455341774266135</v>
      </c>
      <c r="MF10" s="13">
        <v>0.14321439010471521</v>
      </c>
      <c r="MG10" s="13">
        <v>0.12075520787850282</v>
      </c>
      <c r="MH10" s="13">
        <v>584.95951318458413</v>
      </c>
      <c r="MI10" s="13">
        <v>0.81667797908597661</v>
      </c>
      <c r="MJ10" s="13">
        <v>4.4548820431615912</v>
      </c>
      <c r="MK10" s="13">
        <v>5.4548820431615912</v>
      </c>
      <c r="ML10" s="13">
        <v>0.75239538517728577</v>
      </c>
      <c r="MM10" s="13">
        <v>13.368683274021352</v>
      </c>
      <c r="MN10" s="13"/>
      <c r="MO10" s="13">
        <v>1.8660066198246328</v>
      </c>
      <c r="MP10" s="13">
        <v>195.60487949088986</v>
      </c>
      <c r="MQ10" s="13">
        <v>1.1558298949583286</v>
      </c>
      <c r="MR10" s="13">
        <v>315.79041309807917</v>
      </c>
      <c r="MS10" s="13">
        <v>1.7533964409687588</v>
      </c>
      <c r="MU10" s="5" t="s">
        <v>2</v>
      </c>
      <c r="MV10" s="7"/>
      <c r="MW10" s="14">
        <v>0.10791054926065488</v>
      </c>
      <c r="MX10" s="14">
        <v>1.9782379968405529E-2</v>
      </c>
      <c r="MY10" s="14">
        <v>2.514970636894226E-2</v>
      </c>
      <c r="MZ10" s="14">
        <v>9.3431333786547499E-2</v>
      </c>
      <c r="NA10" s="12">
        <v>32847</v>
      </c>
      <c r="NB10" s="12">
        <v>351563</v>
      </c>
      <c r="NC10" s="23">
        <v>0.27733876490062437</v>
      </c>
      <c r="ND10" s="23">
        <v>1.3901057384982207</v>
      </c>
      <c r="NE10" s="23">
        <v>1.8259870863764946E-2</v>
      </c>
      <c r="NF10" s="23">
        <v>0.75453334915265258</v>
      </c>
      <c r="NG10" s="23">
        <v>0</v>
      </c>
      <c r="NH10" s="12">
        <v>318716</v>
      </c>
      <c r="NI10" s="12">
        <v>351563</v>
      </c>
      <c r="NJ10" s="12">
        <v>257076</v>
      </c>
      <c r="NK10" s="12">
        <v>-6083</v>
      </c>
      <c r="NL10" s="12">
        <v>51049</v>
      </c>
      <c r="NM10" s="12">
        <v>5620</v>
      </c>
      <c r="NN10" s="12">
        <v>11054</v>
      </c>
      <c r="NP10" s="13">
        <v>5.4548820431615912</v>
      </c>
      <c r="NQ10" s="13">
        <v>0.21173175172260944</v>
      </c>
      <c r="NR10" s="12">
        <v>351563</v>
      </c>
      <c r="NS10" s="12">
        <v>1660417</v>
      </c>
      <c r="NT10" s="12">
        <v>460498</v>
      </c>
      <c r="NU10" s="12">
        <v>631578</v>
      </c>
      <c r="NV10" s="12">
        <v>61736</v>
      </c>
      <c r="NW10" s="12">
        <v>304165</v>
      </c>
      <c r="NX10" s="12">
        <v>137768</v>
      </c>
      <c r="NY10" s="12">
        <v>568341</v>
      </c>
      <c r="NZ10" s="12"/>
      <c r="OC10" s="5" t="s">
        <v>2</v>
      </c>
      <c r="OD10" s="7"/>
      <c r="OE10" s="9">
        <v>2565700</v>
      </c>
      <c r="OF10" s="9">
        <v>1577400</v>
      </c>
      <c r="OG10" s="9">
        <v>988300</v>
      </c>
      <c r="OH10" s="9">
        <v>260900</v>
      </c>
      <c r="OI10" s="9">
        <v>440300</v>
      </c>
      <c r="OJ10" s="9">
        <v>96000</v>
      </c>
      <c r="OK10" s="9">
        <v>340300</v>
      </c>
      <c r="OL10" s="9">
        <v>77400</v>
      </c>
      <c r="OM10" s="9">
        <v>263400</v>
      </c>
      <c r="ON10" s="9">
        <v>81900</v>
      </c>
      <c r="OO10" s="9">
        <v>1156000</v>
      </c>
      <c r="OP10" s="9" t="s">
        <v>53</v>
      </c>
      <c r="OQ10" s="9">
        <v>1492100</v>
      </c>
      <c r="OR10" s="9">
        <v>7913900</v>
      </c>
      <c r="OS10" s="9">
        <v>21402100</v>
      </c>
      <c r="OT10" s="9">
        <v>661300</v>
      </c>
      <c r="OU10" s="9" t="s">
        <v>53</v>
      </c>
      <c r="OV10" s="9">
        <v>2675300</v>
      </c>
      <c r="OW10" s="9">
        <v>7923800</v>
      </c>
      <c r="OX10" s="9">
        <v>21402100</v>
      </c>
      <c r="OY10" s="12">
        <v>10803000</v>
      </c>
      <c r="OZ10" s="10">
        <v>0.96870000000000001</v>
      </c>
      <c r="PA10" s="9">
        <v>23640.526000000002</v>
      </c>
      <c r="PB10" s="10">
        <v>72.66</v>
      </c>
      <c r="PC10" s="9">
        <v>3500</v>
      </c>
      <c r="PD10" s="9">
        <v>722800</v>
      </c>
      <c r="PE10" s="9">
        <v>245400</v>
      </c>
      <c r="PF10" s="9">
        <v>4571600</v>
      </c>
      <c r="PG10" s="10">
        <v>0.81</v>
      </c>
      <c r="PH10" s="9">
        <v>722800</v>
      </c>
      <c r="PI10" s="9">
        <v>245400</v>
      </c>
      <c r="PJ10" s="9">
        <v>-112300</v>
      </c>
      <c r="PK10" s="9">
        <v>4571600</v>
      </c>
      <c r="PL10" s="10">
        <v>0.375</v>
      </c>
      <c r="PM10" s="10">
        <v>9.0214999999999996</v>
      </c>
      <c r="PN10" s="10">
        <v>3.2442000000000002</v>
      </c>
      <c r="PO10" s="10">
        <v>7.5247000000000002</v>
      </c>
      <c r="PP10" s="10">
        <v>22.744599999999998</v>
      </c>
      <c r="PQ10" s="10">
        <v>111.2135</v>
      </c>
      <c r="PV10" s="5" t="s">
        <v>2</v>
      </c>
      <c r="PW10" s="7"/>
      <c r="PX10" s="13">
        <v>0.55773184315777669</v>
      </c>
      <c r="PY10" s="13" t="e">
        <v>#VALUE!</v>
      </c>
      <c r="PZ10" s="13">
        <v>3.0613389152618398E-2</v>
      </c>
      <c r="QA10" s="13">
        <v>-5.5284294531845003E-2</v>
      </c>
      <c r="QB10" s="13" t="e">
        <v>#VALUE!</v>
      </c>
      <c r="QC10" s="13">
        <v>0.62976530340480608</v>
      </c>
      <c r="QD10" s="13">
        <v>1.700989424266135</v>
      </c>
      <c r="QE10" s="13">
        <v>2.700989424266135</v>
      </c>
      <c r="QF10" s="13">
        <v>0.57687378516350896</v>
      </c>
      <c r="QG10" s="13">
        <v>7.5291666666666668</v>
      </c>
      <c r="QH10" s="13"/>
      <c r="QI10" s="13" t="e">
        <v>#VALUE!</v>
      </c>
      <c r="QJ10" s="13" t="e">
        <v>#VALUE!</v>
      </c>
      <c r="QK10" s="13">
        <v>2.2194636678200692</v>
      </c>
      <c r="QL10" s="13">
        <v>164.45414506762287</v>
      </c>
      <c r="QM10" s="13">
        <v>-2.1684415145368492</v>
      </c>
      <c r="QO10" s="5" t="s">
        <v>2</v>
      </c>
      <c r="QP10" s="7"/>
      <c r="QQ10" s="14">
        <v>3.3241626492339534E-2</v>
      </c>
      <c r="QR10" s="14">
        <v>1.2307203498722089E-2</v>
      </c>
      <c r="QS10" s="14">
        <v>2.0572747534120483E-2</v>
      </c>
      <c r="QT10" s="14">
        <v>0.10266204154811552</v>
      </c>
      <c r="QU10" s="12">
        <v>263400</v>
      </c>
      <c r="QV10" s="12">
        <v>2565700</v>
      </c>
      <c r="QW10" s="23">
        <v>0.36977212516528751</v>
      </c>
      <c r="QX10" s="23">
        <v>1.1045890823797664</v>
      </c>
      <c r="QY10" s="23">
        <v>1.1466164535255886E-2</v>
      </c>
      <c r="QZ10" s="23">
        <v>0.21360520696567159</v>
      </c>
      <c r="RA10" s="23">
        <v>0.46296296296296291</v>
      </c>
      <c r="RB10" s="12">
        <v>2302300</v>
      </c>
      <c r="RC10" s="12">
        <v>2565700</v>
      </c>
      <c r="RD10" s="12">
        <v>1577400</v>
      </c>
      <c r="RE10" s="12">
        <v>290600</v>
      </c>
      <c r="RF10" s="12">
        <v>260900</v>
      </c>
      <c r="RG10" s="12">
        <v>96000</v>
      </c>
      <c r="RH10" s="12">
        <v>77400</v>
      </c>
      <c r="RJ10" s="13">
        <v>2.700989424266135</v>
      </c>
      <c r="RK10" s="13">
        <v>0.11988075936473523</v>
      </c>
      <c r="RL10" s="12">
        <v>2565700</v>
      </c>
      <c r="RM10" s="12">
        <v>21402100</v>
      </c>
      <c r="RN10" s="12">
        <v>7913900</v>
      </c>
      <c r="RO10" s="12">
        <v>1492100</v>
      </c>
      <c r="RP10" s="12">
        <v>81900</v>
      </c>
      <c r="RQ10" s="12">
        <v>1156000</v>
      </c>
      <c r="RR10" s="12" t="s">
        <v>53</v>
      </c>
      <c r="RS10" s="12">
        <v>11996100</v>
      </c>
      <c r="RT10" s="12"/>
      <c r="RW10" s="5" t="s">
        <v>2</v>
      </c>
      <c r="RX10" s="7"/>
      <c r="RY10" s="9">
        <v>3822000</v>
      </c>
      <c r="RZ10" s="9">
        <v>2373000</v>
      </c>
      <c r="SA10" s="9">
        <v>1449000</v>
      </c>
      <c r="SB10" s="9">
        <v>345000</v>
      </c>
      <c r="SC10" s="9">
        <v>699000</v>
      </c>
      <c r="SD10" s="9" t="s">
        <v>53</v>
      </c>
      <c r="SE10" s="9">
        <v>597000</v>
      </c>
      <c r="SF10" s="9">
        <v>99000</v>
      </c>
      <c r="SG10" s="9">
        <v>499000</v>
      </c>
      <c r="SH10" s="9">
        <v>83000</v>
      </c>
      <c r="SI10" s="9">
        <v>1943000</v>
      </c>
      <c r="SJ10" s="9">
        <v>103000</v>
      </c>
      <c r="SK10" s="9">
        <v>2675000</v>
      </c>
      <c r="SL10" s="9">
        <v>11815000</v>
      </c>
      <c r="SM10" s="9">
        <v>22591000</v>
      </c>
      <c r="SN10" s="9">
        <v>940000</v>
      </c>
      <c r="SO10" s="9" t="s">
        <v>53</v>
      </c>
      <c r="SP10" s="9">
        <v>3070000</v>
      </c>
      <c r="SQ10" s="9">
        <v>6241000</v>
      </c>
      <c r="SR10" s="9">
        <v>22591000</v>
      </c>
      <c r="SS10" s="12">
        <v>13280000</v>
      </c>
      <c r="ST10" s="10">
        <v>1.6687000000000001</v>
      </c>
      <c r="SU10" s="9">
        <v>38738.864500000003</v>
      </c>
      <c r="SV10" s="10">
        <v>90.36</v>
      </c>
      <c r="SW10" s="9">
        <v>6000</v>
      </c>
      <c r="SX10" s="9">
        <v>1075000</v>
      </c>
      <c r="SY10" s="9">
        <v>351000</v>
      </c>
      <c r="SZ10" s="9">
        <v>9464000</v>
      </c>
      <c r="TA10" s="10">
        <v>1.1599999999999999</v>
      </c>
      <c r="TB10" s="9">
        <v>1075000</v>
      </c>
      <c r="TC10" s="9">
        <v>351000</v>
      </c>
      <c r="TD10" s="9">
        <v>-199000</v>
      </c>
      <c r="TE10" s="9">
        <v>9464000</v>
      </c>
      <c r="TF10" s="10">
        <v>0.46500000000000002</v>
      </c>
      <c r="TG10" s="10">
        <v>9.1344999999999992</v>
      </c>
      <c r="TH10" s="10">
        <v>4.0566000000000004</v>
      </c>
      <c r="TI10" s="10">
        <v>8.0883000000000003</v>
      </c>
      <c r="TJ10" s="10">
        <v>16.582899999999999</v>
      </c>
      <c r="TK10" s="10">
        <v>99.8262</v>
      </c>
      <c r="TP10" s="5" t="s">
        <v>2</v>
      </c>
      <c r="TQ10" s="7"/>
      <c r="TR10" s="13">
        <v>0.87133550488599354</v>
      </c>
      <c r="TS10" s="13">
        <v>0.83778501628664492</v>
      </c>
      <c r="TT10" s="13">
        <v>2.7035830618892507E-2</v>
      </c>
      <c r="TU10" s="13">
        <v>-1.7484839095214907E-2</v>
      </c>
      <c r="TV10" s="13">
        <v>345.39367181751288</v>
      </c>
      <c r="TW10" s="13">
        <v>0.72373954229560444</v>
      </c>
      <c r="TX10" s="13">
        <v>2.6197724723601987</v>
      </c>
      <c r="TY10" s="13">
        <v>3.6197724723601987</v>
      </c>
      <c r="TZ10" s="13">
        <v>0.6802930177757287</v>
      </c>
      <c r="UA10" s="13" t="e">
        <v>#VALUE!</v>
      </c>
      <c r="UB10" s="13"/>
      <c r="UC10" s="13">
        <v>23.038834951456312</v>
      </c>
      <c r="UD10" s="13">
        <v>15.842815002107036</v>
      </c>
      <c r="UE10" s="13">
        <v>1.9670612454966547</v>
      </c>
      <c r="UF10" s="13">
        <v>185.55599162742018</v>
      </c>
      <c r="UG10" s="13">
        <v>-9.6759493670886076</v>
      </c>
      <c r="UI10" s="5" t="s">
        <v>2</v>
      </c>
      <c r="UJ10" s="7"/>
      <c r="UK10" s="14">
        <v>7.9955135394968749E-2</v>
      </c>
      <c r="UL10" s="14">
        <v>2.2088442300030986E-2</v>
      </c>
      <c r="UM10" s="14">
        <v>3.0941525386215751E-2</v>
      </c>
      <c r="UN10" s="14">
        <v>0.13055991627420199</v>
      </c>
      <c r="UO10" s="12">
        <v>499000</v>
      </c>
      <c r="UP10" s="12">
        <v>3822000</v>
      </c>
      <c r="UQ10" s="23">
        <v>0.52299588331636493</v>
      </c>
      <c r="UR10" s="23">
        <v>1.714791930414767</v>
      </c>
      <c r="US10" s="23">
        <v>1.553716081625426E-2</v>
      </c>
      <c r="UT10" s="23">
        <v>0.41892789163826305</v>
      </c>
      <c r="UU10" s="23">
        <v>0.40086206896551729</v>
      </c>
      <c r="UV10" s="12">
        <v>3323000</v>
      </c>
      <c r="UW10" s="12">
        <v>3822000</v>
      </c>
      <c r="UX10" s="12">
        <v>2373000</v>
      </c>
      <c r="UY10" s="12" t="e">
        <v>#VALUE!</v>
      </c>
      <c r="UZ10" s="12">
        <v>345000</v>
      </c>
      <c r="VA10" s="12" t="s">
        <v>53</v>
      </c>
      <c r="VB10" s="12">
        <v>99000</v>
      </c>
      <c r="VD10" s="13">
        <v>3.6197724723601987</v>
      </c>
      <c r="VE10" s="13">
        <v>0.16918241777699083</v>
      </c>
      <c r="VF10" s="12">
        <v>3822000</v>
      </c>
      <c r="VG10" s="12">
        <v>22591000</v>
      </c>
      <c r="VH10" s="12">
        <v>11815000</v>
      </c>
      <c r="VI10" s="12">
        <v>2675000</v>
      </c>
      <c r="VJ10" s="12">
        <v>83000</v>
      </c>
      <c r="VK10" s="12">
        <v>1943000</v>
      </c>
      <c r="VL10" s="12">
        <v>103000</v>
      </c>
      <c r="VM10" s="12">
        <v>8101000</v>
      </c>
      <c r="VN10" s="12"/>
    </row>
    <row r="11" spans="1:588" x14ac:dyDescent="0.25">
      <c r="A11" s="5" t="s">
        <v>3</v>
      </c>
      <c r="B11" s="7"/>
      <c r="C11" s="9">
        <v>669577</v>
      </c>
      <c r="D11" s="9">
        <v>582608</v>
      </c>
      <c r="E11" s="9">
        <v>86969</v>
      </c>
      <c r="F11" s="9">
        <v>50011</v>
      </c>
      <c r="G11" s="9">
        <v>37973</v>
      </c>
      <c r="H11" s="9">
        <v>2160</v>
      </c>
      <c r="I11" s="9">
        <v>36308</v>
      </c>
      <c r="J11" s="9">
        <v>-23620</v>
      </c>
      <c r="K11" s="9">
        <v>59669</v>
      </c>
      <c r="L11" s="9">
        <v>4723</v>
      </c>
      <c r="M11" s="9">
        <v>169418</v>
      </c>
      <c r="N11" s="9">
        <v>205877</v>
      </c>
      <c r="O11" s="9">
        <v>448359</v>
      </c>
      <c r="P11" s="9">
        <v>415711</v>
      </c>
      <c r="Q11" s="9">
        <v>1104817</v>
      </c>
      <c r="R11" s="9">
        <v>128495</v>
      </c>
      <c r="S11" s="9">
        <v>1139</v>
      </c>
      <c r="T11" s="9">
        <v>254677</v>
      </c>
      <c r="U11" s="9">
        <v>670110</v>
      </c>
      <c r="V11" s="9">
        <v>1104817</v>
      </c>
      <c r="W11" s="12">
        <v>180030</v>
      </c>
      <c r="X11" s="10">
        <v>-1.8088</v>
      </c>
      <c r="Y11" s="9">
        <v>710.11</v>
      </c>
      <c r="Z11" s="10">
        <v>26.35</v>
      </c>
      <c r="AA11" s="9">
        <v>26702</v>
      </c>
      <c r="AB11" s="9">
        <v>50636</v>
      </c>
      <c r="AC11" s="9" t="s">
        <v>53</v>
      </c>
      <c r="AD11" s="9">
        <v>639684</v>
      </c>
      <c r="AE11" s="10">
        <v>2.09</v>
      </c>
      <c r="AF11" s="9">
        <v>50636</v>
      </c>
      <c r="AG11" s="9" t="s">
        <v>53</v>
      </c>
      <c r="AH11" s="9">
        <v>-5015</v>
      </c>
      <c r="AI11" s="9">
        <v>639684</v>
      </c>
      <c r="AJ11" s="10">
        <v>0.1875</v>
      </c>
      <c r="AK11" s="10">
        <v>11.2982</v>
      </c>
      <c r="AL11" s="10">
        <v>3.9466000000000001</v>
      </c>
      <c r="AM11" s="10">
        <v>10.3248</v>
      </c>
      <c r="AN11" s="10" t="s">
        <v>53</v>
      </c>
      <c r="AO11" s="10">
        <v>110.29089999999999</v>
      </c>
      <c r="AT11" s="5" t="s">
        <v>3</v>
      </c>
      <c r="AU11" s="7"/>
      <c r="AV11" s="13">
        <v>1.760500555605728</v>
      </c>
      <c r="AW11" s="13">
        <v>0.95211581729013617</v>
      </c>
      <c r="AX11" s="13">
        <v>1.8545059035562694E-2</v>
      </c>
      <c r="AY11" s="13">
        <v>0.17530686077422777</v>
      </c>
      <c r="AZ11" s="13">
        <v>139.90400225095991</v>
      </c>
      <c r="BA11" s="13">
        <v>0.39346516210376919</v>
      </c>
      <c r="BB11" s="13">
        <v>0.6487099132978168</v>
      </c>
      <c r="BC11" s="13">
        <v>1.6487099132978167</v>
      </c>
      <c r="BD11" s="13">
        <v>0.2117651210388877</v>
      </c>
      <c r="BE11" s="13">
        <v>23.442592592592593</v>
      </c>
      <c r="BF11" s="13"/>
      <c r="BG11" s="13">
        <v>2.8298838626947158</v>
      </c>
      <c r="BH11" s="13">
        <v>128.98055811111416</v>
      </c>
      <c r="BI11" s="13">
        <v>3.9522187725035121</v>
      </c>
      <c r="BJ11" s="13">
        <v>92.353187161446698</v>
      </c>
      <c r="BK11" s="13">
        <v>3.4570946190146734</v>
      </c>
      <c r="BM11" s="5" t="s">
        <v>3</v>
      </c>
      <c r="BN11" s="7"/>
      <c r="BO11" s="14">
        <v>8.9043589858381456E-2</v>
      </c>
      <c r="BP11" s="14">
        <v>5.4008039340451855E-2</v>
      </c>
      <c r="BQ11" s="14">
        <v>3.4370397993513858E-2</v>
      </c>
      <c r="BR11" s="14">
        <v>8.9114470777819435E-2</v>
      </c>
      <c r="BS11" s="12">
        <v>59669</v>
      </c>
      <c r="BT11" s="12">
        <v>669577</v>
      </c>
      <c r="BU11" s="23">
        <v>0.37627136439790482</v>
      </c>
      <c r="BV11" s="23">
        <v>0.64273992887509879</v>
      </c>
      <c r="BW11" s="23" t="e">
        <v>#VALUE!</v>
      </c>
      <c r="BX11" s="23">
        <v>0.57899543544315479</v>
      </c>
      <c r="BY11" s="23">
        <v>8.9712918660287091E-2</v>
      </c>
      <c r="BZ11" s="12">
        <v>609908</v>
      </c>
      <c r="CA11" s="12">
        <v>669577</v>
      </c>
      <c r="CB11" s="12">
        <v>582608</v>
      </c>
      <c r="CC11" s="12">
        <v>-1251</v>
      </c>
      <c r="CD11" s="12">
        <v>50011</v>
      </c>
      <c r="CE11" s="12">
        <v>2160</v>
      </c>
      <c r="CF11" s="12">
        <v>-23620</v>
      </c>
      <c r="CH11" s="13">
        <v>1.6487099132978167</v>
      </c>
      <c r="CI11" s="13">
        <v>0.60605240505893732</v>
      </c>
      <c r="CJ11" s="12">
        <v>669577</v>
      </c>
      <c r="CK11" s="12">
        <v>1104817</v>
      </c>
      <c r="CL11" s="12">
        <v>415711</v>
      </c>
      <c r="CM11" s="12">
        <v>448359</v>
      </c>
      <c r="CN11" s="12">
        <v>4723</v>
      </c>
      <c r="CO11" s="12">
        <v>169418</v>
      </c>
      <c r="CP11" s="12">
        <v>205877</v>
      </c>
      <c r="CQ11" s="12">
        <v>240747</v>
      </c>
      <c r="CU11" s="5" t="s">
        <v>3</v>
      </c>
      <c r="CV11" s="7"/>
      <c r="CW11" s="9">
        <v>858204</v>
      </c>
      <c r="CX11" s="9">
        <v>594857</v>
      </c>
      <c r="CY11" s="9">
        <v>263347</v>
      </c>
      <c r="CZ11" s="9">
        <v>141445</v>
      </c>
      <c r="DA11" s="9">
        <v>41485</v>
      </c>
      <c r="DB11" s="9">
        <v>21011</v>
      </c>
      <c r="DC11" s="9">
        <v>17266</v>
      </c>
      <c r="DD11" s="9">
        <v>835</v>
      </c>
      <c r="DE11" s="9">
        <v>16431</v>
      </c>
      <c r="DF11" s="9">
        <v>226507</v>
      </c>
      <c r="DG11" s="9">
        <v>606952</v>
      </c>
      <c r="DH11" s="9">
        <v>199479</v>
      </c>
      <c r="DI11" s="9">
        <v>1202158</v>
      </c>
      <c r="DJ11" s="9">
        <v>1561978</v>
      </c>
      <c r="DK11" s="9">
        <v>3738321</v>
      </c>
      <c r="DL11" s="9">
        <v>276461</v>
      </c>
      <c r="DM11" s="9" t="s">
        <v>53</v>
      </c>
      <c r="DN11" s="9">
        <v>602278</v>
      </c>
      <c r="DO11" s="9">
        <v>1169756</v>
      </c>
      <c r="DP11" s="9">
        <v>3738321</v>
      </c>
      <c r="DQ11" s="12">
        <v>1966287</v>
      </c>
      <c r="DR11" s="10">
        <v>2.1879</v>
      </c>
      <c r="DS11" s="9">
        <v>2763.8706999999999</v>
      </c>
      <c r="DT11" s="10">
        <v>49.35</v>
      </c>
      <c r="DU11" s="9">
        <v>558</v>
      </c>
      <c r="DV11" s="9">
        <v>119424</v>
      </c>
      <c r="DW11" s="9">
        <v>69525</v>
      </c>
      <c r="DX11" s="9">
        <v>737154</v>
      </c>
      <c r="DY11" s="10">
        <v>0.28999999999999998</v>
      </c>
      <c r="DZ11" s="9">
        <v>119424</v>
      </c>
      <c r="EA11" s="9">
        <v>69525</v>
      </c>
      <c r="EB11" s="9">
        <v>0</v>
      </c>
      <c r="EC11" s="9">
        <v>737154</v>
      </c>
      <c r="ED11" s="10">
        <v>0</v>
      </c>
      <c r="EE11" s="10">
        <v>12.1305</v>
      </c>
      <c r="EF11" s="10">
        <v>2.8405</v>
      </c>
      <c r="EG11" s="10">
        <v>8.7554999999999996</v>
      </c>
      <c r="EH11" s="10">
        <v>4.8361000000000001</v>
      </c>
      <c r="EI11" s="10">
        <v>69.469300000000004</v>
      </c>
      <c r="EN11" s="5" t="s">
        <v>3</v>
      </c>
      <c r="EO11" s="7"/>
      <c r="EP11" s="13">
        <v>1.9960184499516835</v>
      </c>
      <c r="EQ11" s="13">
        <v>1.6648109344854038</v>
      </c>
      <c r="ER11" s="13">
        <v>0.37608380183237639</v>
      </c>
      <c r="ES11" s="13">
        <v>0.16046776079421751</v>
      </c>
      <c r="ET11" s="13">
        <v>497.04854122357403</v>
      </c>
      <c r="EU11" s="13">
        <v>0.68709054144895532</v>
      </c>
      <c r="EV11" s="13">
        <v>2.1958126310102277</v>
      </c>
      <c r="EW11" s="13">
        <v>3.1958126310102277</v>
      </c>
      <c r="EX11" s="13">
        <v>0.6269961859579094</v>
      </c>
      <c r="EY11" s="13">
        <v>5.6838798724477657</v>
      </c>
      <c r="EZ11" s="13"/>
      <c r="FA11" s="13">
        <v>2.982053248712897</v>
      </c>
      <c r="FB11" s="13">
        <v>122.39888746370977</v>
      </c>
      <c r="FC11" s="13">
        <v>1.4139569521148294</v>
      </c>
      <c r="FD11" s="13">
        <v>258.14081500435793</v>
      </c>
      <c r="FE11" s="13">
        <v>1.430626125225045</v>
      </c>
      <c r="FG11" s="5" t="s">
        <v>3</v>
      </c>
      <c r="FH11" s="7"/>
      <c r="FI11" s="14">
        <v>1.40465191031292E-2</v>
      </c>
      <c r="FJ11" s="14">
        <v>4.3952886870870641E-3</v>
      </c>
      <c r="FK11" s="14">
        <v>1.109722787315482E-2</v>
      </c>
      <c r="FL11" s="14">
        <v>1.9145797502691669E-2</v>
      </c>
      <c r="FM11" s="12">
        <v>16431</v>
      </c>
      <c r="FN11" s="12">
        <v>858204</v>
      </c>
      <c r="FO11" s="23">
        <v>0.41782875253355717</v>
      </c>
      <c r="FP11" s="23">
        <v>0.73933477087708621</v>
      </c>
      <c r="FQ11" s="23">
        <v>1.8597921366303213E-2</v>
      </c>
      <c r="FR11" s="23">
        <v>0.19718852393895547</v>
      </c>
      <c r="FS11" s="23">
        <v>0</v>
      </c>
      <c r="FT11" s="12">
        <v>841773</v>
      </c>
      <c r="FU11" s="12">
        <v>858204</v>
      </c>
      <c r="FV11" s="12">
        <v>594857</v>
      </c>
      <c r="FW11" s="12">
        <v>83625</v>
      </c>
      <c r="FX11" s="12">
        <v>141445</v>
      </c>
      <c r="FY11" s="12">
        <v>21011</v>
      </c>
      <c r="FZ11" s="12">
        <v>835</v>
      </c>
      <c r="GB11" s="13">
        <v>3.1958126310102277</v>
      </c>
      <c r="GC11" s="13">
        <v>0.22956937084857079</v>
      </c>
      <c r="GD11" s="12">
        <v>858204</v>
      </c>
      <c r="GE11" s="12">
        <v>3738321</v>
      </c>
      <c r="GF11" s="12">
        <v>1561978</v>
      </c>
      <c r="GG11" s="12">
        <v>1202158</v>
      </c>
      <c r="GH11" s="12">
        <v>226507</v>
      </c>
      <c r="GI11" s="12">
        <v>606952</v>
      </c>
      <c r="GJ11" s="12">
        <v>199479</v>
      </c>
      <c r="GK11" s="12">
        <v>974185</v>
      </c>
      <c r="GO11" s="5" t="s">
        <v>3</v>
      </c>
      <c r="GP11" s="7"/>
      <c r="GQ11" s="9">
        <v>174724</v>
      </c>
      <c r="GR11" s="9">
        <v>121760</v>
      </c>
      <c r="GS11" s="9">
        <v>52964</v>
      </c>
      <c r="GT11" s="9">
        <v>22431</v>
      </c>
      <c r="GU11" s="9">
        <v>-5138</v>
      </c>
      <c r="GV11" s="9" t="s">
        <v>53</v>
      </c>
      <c r="GW11" s="9">
        <v>-12893</v>
      </c>
      <c r="GX11" s="9">
        <v>783</v>
      </c>
      <c r="GY11" s="9">
        <v>-13676</v>
      </c>
      <c r="GZ11" s="9">
        <v>4007</v>
      </c>
      <c r="HA11" s="9">
        <v>74937</v>
      </c>
      <c r="HB11" s="9">
        <v>6542</v>
      </c>
      <c r="HC11" s="9">
        <v>97093</v>
      </c>
      <c r="HD11" s="9">
        <v>404577</v>
      </c>
      <c r="HE11" s="9">
        <v>732410</v>
      </c>
      <c r="HF11" s="9">
        <v>57289</v>
      </c>
      <c r="HG11" s="9" t="s">
        <v>53</v>
      </c>
      <c r="HH11" s="9">
        <v>111497</v>
      </c>
      <c r="HI11" s="9">
        <v>-15832</v>
      </c>
      <c r="HJ11" s="9">
        <v>732410</v>
      </c>
      <c r="HK11" s="12">
        <v>636745</v>
      </c>
      <c r="HL11" s="10">
        <v>1.4512</v>
      </c>
      <c r="HM11" s="9">
        <v>1222.7971</v>
      </c>
      <c r="HN11" s="10">
        <v>28.49</v>
      </c>
      <c r="HO11" s="9">
        <v>429</v>
      </c>
      <c r="HP11" s="9">
        <v>15695</v>
      </c>
      <c r="HQ11" s="9" t="s">
        <v>53</v>
      </c>
      <c r="HR11" s="9">
        <v>-388669</v>
      </c>
      <c r="HS11" s="10">
        <v>-0.32</v>
      </c>
      <c r="HT11" s="9">
        <v>15695</v>
      </c>
      <c r="HU11" s="9" t="s">
        <v>53</v>
      </c>
      <c r="HV11" s="9">
        <v>0</v>
      </c>
      <c r="HW11" s="9">
        <v>-388669</v>
      </c>
      <c r="HX11" s="10">
        <v>0</v>
      </c>
      <c r="HY11" s="10">
        <v>9.7507999999999999</v>
      </c>
      <c r="HZ11" s="10">
        <v>4.4722999999999997</v>
      </c>
      <c r="IA11" s="10">
        <v>8.1081000000000003</v>
      </c>
      <c r="IB11" s="10" t="s">
        <v>53</v>
      </c>
      <c r="IC11" s="10">
        <v>106.3442</v>
      </c>
      <c r="IH11" s="5" t="s">
        <v>3</v>
      </c>
      <c r="II11" s="7"/>
      <c r="IJ11" s="13">
        <v>0.87081266760540643</v>
      </c>
      <c r="IK11" s="13">
        <v>0.81213844318681216</v>
      </c>
      <c r="IL11" s="13">
        <v>3.593818667766846E-2</v>
      </c>
      <c r="IM11" s="13">
        <v>-1.9666580194153547E-2</v>
      </c>
      <c r="IN11" s="13">
        <v>229.21760026631344</v>
      </c>
      <c r="IO11" s="13">
        <v>1.0216163078057372</v>
      </c>
      <c r="IP11" s="13">
        <v>-47.261369378473979</v>
      </c>
      <c r="IQ11" s="13">
        <v>-46.261369378473979</v>
      </c>
      <c r="IR11" s="13">
        <v>1.0254979361037697</v>
      </c>
      <c r="IS11" s="13" t="e">
        <v>#VALUE!</v>
      </c>
      <c r="IT11" s="13"/>
      <c r="IU11" s="13">
        <v>18.61204524610211</v>
      </c>
      <c r="IV11" s="13">
        <v>19.610955978975031</v>
      </c>
      <c r="IW11" s="13">
        <v>2.3316118873186809</v>
      </c>
      <c r="IX11" s="13">
        <v>156.5440637805911</v>
      </c>
      <c r="IY11" s="13">
        <v>-12.13024159955568</v>
      </c>
      <c r="JA11" s="5" t="s">
        <v>3</v>
      </c>
      <c r="JB11" s="7"/>
      <c r="JC11" s="14">
        <v>0.86382011116725621</v>
      </c>
      <c r="JD11" s="14">
        <v>-1.8672601411777557E-2</v>
      </c>
      <c r="JE11" s="14">
        <v>-7.0151964063844023E-3</v>
      </c>
      <c r="JF11" s="14">
        <v>-7.827201758201506E-2</v>
      </c>
      <c r="JG11" s="12">
        <v>-13676</v>
      </c>
      <c r="JH11" s="12">
        <v>174724</v>
      </c>
      <c r="JI11" s="23">
        <v>0.55239142010622466</v>
      </c>
      <c r="JJ11" s="23">
        <v>1.669552709547931</v>
      </c>
      <c r="JK11" s="23" t="e">
        <v>#VALUE!</v>
      </c>
      <c r="JL11" s="23">
        <v>-0.53067134528474491</v>
      </c>
      <c r="JM11" s="23">
        <v>0</v>
      </c>
      <c r="JN11" s="12">
        <v>188400</v>
      </c>
      <c r="JO11" s="12">
        <v>174724</v>
      </c>
      <c r="JP11" s="12">
        <v>121760</v>
      </c>
      <c r="JQ11" s="12" t="e">
        <v>#VALUE!</v>
      </c>
      <c r="JR11" s="12">
        <v>22431</v>
      </c>
      <c r="JS11" s="12" t="s">
        <v>53</v>
      </c>
      <c r="JT11" s="12">
        <v>783</v>
      </c>
      <c r="JV11" s="13">
        <v>-46.261369378473979</v>
      </c>
      <c r="JW11" s="13">
        <v>0.23856036919211918</v>
      </c>
      <c r="JX11" s="12">
        <v>174724</v>
      </c>
      <c r="JY11" s="12">
        <v>732410</v>
      </c>
      <c r="JZ11" s="12">
        <v>404577</v>
      </c>
      <c r="KA11" s="12">
        <v>97093</v>
      </c>
      <c r="KB11" s="12">
        <v>4007</v>
      </c>
      <c r="KC11" s="12">
        <v>74937</v>
      </c>
      <c r="KD11" s="12">
        <v>6542</v>
      </c>
      <c r="KE11" s="12">
        <v>230740</v>
      </c>
      <c r="KI11" s="5" t="s">
        <v>3</v>
      </c>
      <c r="KJ11" s="7"/>
      <c r="KK11" s="9">
        <v>331762</v>
      </c>
      <c r="KL11" s="9">
        <v>252594</v>
      </c>
      <c r="KM11" s="9">
        <v>79168</v>
      </c>
      <c r="KN11" s="9">
        <v>53456</v>
      </c>
      <c r="KO11" s="9">
        <v>28144</v>
      </c>
      <c r="KP11" s="9">
        <v>4640</v>
      </c>
      <c r="KQ11" s="9">
        <v>24826</v>
      </c>
      <c r="KR11" s="9">
        <v>-11251</v>
      </c>
      <c r="KS11" s="9">
        <v>45913</v>
      </c>
      <c r="KT11" s="9">
        <v>64260</v>
      </c>
      <c r="KU11" s="9">
        <v>246427</v>
      </c>
      <c r="KV11" s="9">
        <v>116185</v>
      </c>
      <c r="KW11" s="9">
        <v>605034</v>
      </c>
      <c r="KX11" s="9">
        <v>432793</v>
      </c>
      <c r="KY11" s="9">
        <v>1632867</v>
      </c>
      <c r="KZ11" s="9">
        <v>124984</v>
      </c>
      <c r="LA11" s="9">
        <v>10078</v>
      </c>
      <c r="LB11" s="9">
        <v>416996</v>
      </c>
      <c r="LC11" s="9">
        <v>313376</v>
      </c>
      <c r="LD11" s="9">
        <v>1632867</v>
      </c>
      <c r="LE11" s="12">
        <v>902495</v>
      </c>
      <c r="LF11" s="10">
        <v>2.2530999999999999</v>
      </c>
      <c r="LG11" s="9">
        <v>1595.0209</v>
      </c>
      <c r="LH11" s="10">
        <v>19.86</v>
      </c>
      <c r="LI11" s="9">
        <v>141842</v>
      </c>
      <c r="LJ11" s="9">
        <v>60985</v>
      </c>
      <c r="LK11" s="9">
        <v>29811</v>
      </c>
      <c r="LL11" s="9">
        <v>1298752</v>
      </c>
      <c r="LM11" s="10">
        <v>0.55000000000000004</v>
      </c>
      <c r="LN11" s="9">
        <v>60985</v>
      </c>
      <c r="LO11" s="9">
        <v>29811</v>
      </c>
      <c r="LP11" s="9">
        <v>0</v>
      </c>
      <c r="LQ11" s="9">
        <v>1298752</v>
      </c>
      <c r="LR11" s="10">
        <v>0</v>
      </c>
      <c r="LS11" s="10">
        <v>14.2166</v>
      </c>
      <c r="LT11" s="10">
        <v>3.9516</v>
      </c>
      <c r="LU11" s="10">
        <v>11.3835</v>
      </c>
      <c r="LV11" s="10" t="s">
        <v>53</v>
      </c>
      <c r="LW11" s="10">
        <v>111.00069999999999</v>
      </c>
      <c r="MB11" s="5" t="s">
        <v>3</v>
      </c>
      <c r="MC11" s="7"/>
      <c r="MD11" s="13">
        <v>1.4509347811489799</v>
      </c>
      <c r="ME11" s="13">
        <v>1.1723110053813466</v>
      </c>
      <c r="MF11" s="13">
        <v>0.15410219762299879</v>
      </c>
      <c r="MG11" s="13">
        <v>0.1151581849593384</v>
      </c>
      <c r="MH11" s="13">
        <v>583.00893644829273</v>
      </c>
      <c r="MI11" s="13">
        <v>0.80808234840927029</v>
      </c>
      <c r="MJ11" s="13">
        <v>4.2105681354028386</v>
      </c>
      <c r="MK11" s="13">
        <v>5.2105681354028386</v>
      </c>
      <c r="ML11" s="13">
        <v>0.74226213142677144</v>
      </c>
      <c r="MM11" s="13">
        <v>13.143318965517242</v>
      </c>
      <c r="MN11" s="13"/>
      <c r="MO11" s="13">
        <v>2.1740672203812883</v>
      </c>
      <c r="MP11" s="13">
        <v>167.88809314552208</v>
      </c>
      <c r="MQ11" s="13">
        <v>1.3462891647424997</v>
      </c>
      <c r="MR11" s="13">
        <v>271.11560395705357</v>
      </c>
      <c r="MS11" s="13">
        <v>1.7643348684840299</v>
      </c>
      <c r="MU11" s="5" t="s">
        <v>3</v>
      </c>
      <c r="MV11" s="7"/>
      <c r="MW11" s="14">
        <v>0.14651090064331665</v>
      </c>
      <c r="MX11" s="14">
        <v>2.8118027983908059E-2</v>
      </c>
      <c r="MY11" s="14">
        <v>1.723594144532286E-2</v>
      </c>
      <c r="MZ11" s="14">
        <v>0.13839137695094678</v>
      </c>
      <c r="NA11" s="12">
        <v>45913</v>
      </c>
      <c r="NB11" s="12">
        <v>331762</v>
      </c>
      <c r="NC11" s="23">
        <v>0.26505098088209267</v>
      </c>
      <c r="ND11" s="23">
        <v>0.97682230089774602</v>
      </c>
      <c r="NE11" s="23">
        <v>1.8256845168651212E-2</v>
      </c>
      <c r="NF11" s="23">
        <v>0.79538137521304553</v>
      </c>
      <c r="NG11" s="23">
        <v>0</v>
      </c>
      <c r="NH11" s="12">
        <v>285849</v>
      </c>
      <c r="NI11" s="12">
        <v>331762</v>
      </c>
      <c r="NJ11" s="12">
        <v>252594</v>
      </c>
      <c r="NK11" s="12">
        <v>-13590</v>
      </c>
      <c r="NL11" s="12">
        <v>53456</v>
      </c>
      <c r="NM11" s="12">
        <v>4640</v>
      </c>
      <c r="NN11" s="12">
        <v>-11251</v>
      </c>
      <c r="NP11" s="13">
        <v>5.2105681354028386</v>
      </c>
      <c r="NQ11" s="13">
        <v>0.20317760111509389</v>
      </c>
      <c r="NR11" s="12">
        <v>331762</v>
      </c>
      <c r="NS11" s="12">
        <v>1632867</v>
      </c>
      <c r="NT11" s="12">
        <v>432793</v>
      </c>
      <c r="NU11" s="12">
        <v>605034</v>
      </c>
      <c r="NV11" s="12">
        <v>64260</v>
      </c>
      <c r="NW11" s="12">
        <v>246427</v>
      </c>
      <c r="NX11" s="12">
        <v>116185</v>
      </c>
      <c r="NY11" s="12">
        <v>595040</v>
      </c>
      <c r="OC11" s="5" t="s">
        <v>3</v>
      </c>
      <c r="OD11" s="7"/>
      <c r="OE11" s="9">
        <v>2530000</v>
      </c>
      <c r="OF11" s="9">
        <v>1525700</v>
      </c>
      <c r="OG11" s="9">
        <v>1004300</v>
      </c>
      <c r="OH11" s="9">
        <v>284500</v>
      </c>
      <c r="OI11" s="9">
        <v>483300</v>
      </c>
      <c r="OJ11" s="9">
        <v>96400</v>
      </c>
      <c r="OK11" s="9">
        <v>357400</v>
      </c>
      <c r="OL11" s="9">
        <v>56300</v>
      </c>
      <c r="OM11" s="9">
        <v>301000</v>
      </c>
      <c r="ON11" s="9">
        <v>70500</v>
      </c>
      <c r="OO11" s="9">
        <v>1102700</v>
      </c>
      <c r="OP11" s="9" t="s">
        <v>53</v>
      </c>
      <c r="OQ11" s="9">
        <v>1564400</v>
      </c>
      <c r="OR11" s="9">
        <v>8020100</v>
      </c>
      <c r="OS11" s="9">
        <v>21617000</v>
      </c>
      <c r="OT11" s="9">
        <v>761500</v>
      </c>
      <c r="OU11" s="9" t="s">
        <v>53</v>
      </c>
      <c r="OV11" s="9">
        <v>2718600</v>
      </c>
      <c r="OW11" s="9">
        <v>7929500</v>
      </c>
      <c r="OX11" s="9">
        <v>21617000</v>
      </c>
      <c r="OY11" s="12">
        <v>10968900</v>
      </c>
      <c r="OZ11" s="10">
        <v>0.27679999999999999</v>
      </c>
      <c r="PA11" s="9">
        <v>23398.291700000002</v>
      </c>
      <c r="PB11" s="10">
        <v>72.09</v>
      </c>
      <c r="PC11" s="9">
        <v>3500</v>
      </c>
      <c r="PD11" s="9">
        <v>755700</v>
      </c>
      <c r="PE11" s="9">
        <v>238900</v>
      </c>
      <c r="PF11" s="9">
        <v>4750500</v>
      </c>
      <c r="PG11" s="10">
        <v>0.92</v>
      </c>
      <c r="PH11" s="9">
        <v>755700</v>
      </c>
      <c r="PI11" s="9">
        <v>238900</v>
      </c>
      <c r="PJ11" s="9">
        <v>-121800</v>
      </c>
      <c r="PK11" s="9">
        <v>4750500</v>
      </c>
      <c r="PL11" s="10">
        <v>0.375</v>
      </c>
      <c r="PM11" s="10">
        <v>9.0335000000000001</v>
      </c>
      <c r="PN11" s="10">
        <v>2.8940999999999999</v>
      </c>
      <c r="PO11" s="10">
        <v>7.4128999999999996</v>
      </c>
      <c r="PP11" s="10">
        <v>15.752700000000001</v>
      </c>
      <c r="PQ11" s="10">
        <v>78.507099999999994</v>
      </c>
      <c r="PV11" s="5" t="s">
        <v>3</v>
      </c>
      <c r="PW11" s="7"/>
      <c r="PX11" s="13">
        <v>0.57544324284558224</v>
      </c>
      <c r="PY11" s="13" t="e">
        <v>#VALUE!</v>
      </c>
      <c r="PZ11" s="13">
        <v>2.5932465239461487E-2</v>
      </c>
      <c r="QA11" s="13">
        <v>-5.3393162788546049E-2</v>
      </c>
      <c r="QB11" s="13" t="e">
        <v>#VALUE!</v>
      </c>
      <c r="QC11" s="13">
        <v>0.63318221769903316</v>
      </c>
      <c r="QD11" s="13">
        <v>1.7261491897345356</v>
      </c>
      <c r="QE11" s="13">
        <v>2.7261491897345356</v>
      </c>
      <c r="QF11" s="13">
        <v>0.58041421495999657</v>
      </c>
      <c r="QG11" s="13">
        <v>7.8392116182572611</v>
      </c>
      <c r="QH11" s="13"/>
      <c r="QI11" s="13" t="e">
        <v>#VALUE!</v>
      </c>
      <c r="QJ11" s="13" t="e">
        <v>#VALUE!</v>
      </c>
      <c r="QK11" s="13">
        <v>2.294368368549923</v>
      </c>
      <c r="QL11" s="13">
        <v>159.08517786561265</v>
      </c>
      <c r="QM11" s="13">
        <v>-2.1919944550337895</v>
      </c>
      <c r="QO11" s="5" t="s">
        <v>3</v>
      </c>
      <c r="QP11" s="7"/>
      <c r="QQ11" s="14">
        <v>3.7959518254618831E-2</v>
      </c>
      <c r="QR11" s="14">
        <v>1.3924226303372346E-2</v>
      </c>
      <c r="QS11" s="14">
        <v>2.2357403895082575E-2</v>
      </c>
      <c r="QT11" s="14">
        <v>0.11897233201581027</v>
      </c>
      <c r="QU11" s="12">
        <v>301000</v>
      </c>
      <c r="QV11" s="12">
        <v>2530000</v>
      </c>
      <c r="QW11" s="23">
        <v>0.37100892815839387</v>
      </c>
      <c r="QX11" s="23">
        <v>1.0824023546283019</v>
      </c>
      <c r="QY11" s="23">
        <v>1.1051487255400842E-2</v>
      </c>
      <c r="QZ11" s="23">
        <v>0.21975759818661239</v>
      </c>
      <c r="RA11" s="23">
        <v>0.40760869565217389</v>
      </c>
      <c r="RB11" s="12">
        <v>2229000</v>
      </c>
      <c r="RC11" s="12">
        <v>2530000</v>
      </c>
      <c r="RD11" s="12">
        <v>1525700</v>
      </c>
      <c r="RE11" s="12">
        <v>266100</v>
      </c>
      <c r="RF11" s="12">
        <v>284500</v>
      </c>
      <c r="RG11" s="12">
        <v>96400</v>
      </c>
      <c r="RH11" s="12">
        <v>56300</v>
      </c>
      <c r="RJ11" s="13">
        <v>2.7261491897345356</v>
      </c>
      <c r="RK11" s="13">
        <v>0.11703751676920941</v>
      </c>
      <c r="RL11" s="12">
        <v>2530000</v>
      </c>
      <c r="RM11" s="12">
        <v>21617000</v>
      </c>
      <c r="RN11" s="12">
        <v>8020100</v>
      </c>
      <c r="RO11" s="12">
        <v>1564400</v>
      </c>
      <c r="RP11" s="12">
        <v>70500</v>
      </c>
      <c r="RQ11" s="12">
        <v>1102700</v>
      </c>
      <c r="RR11" s="12" t="s">
        <v>53</v>
      </c>
      <c r="RS11" s="12">
        <v>12032500</v>
      </c>
      <c r="RW11" s="5" t="s">
        <v>3</v>
      </c>
      <c r="RX11" s="7"/>
      <c r="RY11" s="9">
        <v>3842000</v>
      </c>
      <c r="RZ11" s="9">
        <v>2379000</v>
      </c>
      <c r="SA11" s="9">
        <v>1463000</v>
      </c>
      <c r="SB11" s="9">
        <v>370000</v>
      </c>
      <c r="SC11" s="9">
        <v>767000</v>
      </c>
      <c r="SD11" s="9" t="s">
        <v>53</v>
      </c>
      <c r="SE11" s="9">
        <v>659000</v>
      </c>
      <c r="SF11" s="9">
        <v>128000</v>
      </c>
      <c r="SG11" s="9">
        <v>531000</v>
      </c>
      <c r="SH11" s="9">
        <v>61000</v>
      </c>
      <c r="SI11" s="9">
        <v>1931000</v>
      </c>
      <c r="SJ11" s="9">
        <v>102000</v>
      </c>
      <c r="SK11" s="9">
        <v>2645000</v>
      </c>
      <c r="SL11" s="9">
        <v>11942000</v>
      </c>
      <c r="SM11" s="9">
        <v>22650000</v>
      </c>
      <c r="SN11" s="9">
        <v>1037000</v>
      </c>
      <c r="SO11" s="9" t="s">
        <v>53</v>
      </c>
      <c r="SP11" s="9">
        <v>3108000</v>
      </c>
      <c r="SQ11" s="9">
        <v>6276000</v>
      </c>
      <c r="SR11" s="9">
        <v>22650000</v>
      </c>
      <c r="SS11" s="12">
        <v>13266000</v>
      </c>
      <c r="ST11" s="10">
        <v>0.52549999999999997</v>
      </c>
      <c r="SU11" s="9">
        <v>37940.621899999998</v>
      </c>
      <c r="SV11" s="10">
        <v>88.99</v>
      </c>
      <c r="SW11" s="9">
        <v>6000</v>
      </c>
      <c r="SX11" s="9">
        <v>1137000</v>
      </c>
      <c r="SY11" s="9">
        <v>343000</v>
      </c>
      <c r="SZ11" s="9">
        <v>9797000</v>
      </c>
      <c r="TA11" s="10">
        <v>1.24</v>
      </c>
      <c r="TB11" s="9">
        <v>1137000</v>
      </c>
      <c r="TC11" s="9">
        <v>343000</v>
      </c>
      <c r="TD11" s="9">
        <v>-197000</v>
      </c>
      <c r="TE11" s="9">
        <v>9797000</v>
      </c>
      <c r="TF11" s="10">
        <v>0.46500000000000002</v>
      </c>
      <c r="TG11" s="10">
        <v>9.2645</v>
      </c>
      <c r="TH11" s="10">
        <v>2.8875000000000002</v>
      </c>
      <c r="TI11" s="10">
        <v>7.9257</v>
      </c>
      <c r="TJ11" s="10">
        <v>19.423400000000001</v>
      </c>
      <c r="TK11" s="10">
        <v>81.018500000000003</v>
      </c>
      <c r="TP11" s="5" t="s">
        <v>3</v>
      </c>
      <c r="TQ11" s="7"/>
      <c r="TR11" s="13">
        <v>0.85102960102960101</v>
      </c>
      <c r="TS11" s="13">
        <v>0.81821106821106826</v>
      </c>
      <c r="TT11" s="13">
        <v>1.9626769626769628E-2</v>
      </c>
      <c r="TU11" s="13">
        <v>-2.0441501103752761E-2</v>
      </c>
      <c r="TV11" s="13">
        <v>337.64823572208076</v>
      </c>
      <c r="TW11" s="13">
        <v>0.72291390728476823</v>
      </c>
      <c r="TX11" s="13">
        <v>2.6089866156787762</v>
      </c>
      <c r="TY11" s="13">
        <v>3.6089866156787762</v>
      </c>
      <c r="TZ11" s="13">
        <v>0.67884556340190361</v>
      </c>
      <c r="UA11" s="13" t="e">
        <v>#VALUE!</v>
      </c>
      <c r="UB11" s="13"/>
      <c r="UC11" s="13">
        <v>23.323529411764707</v>
      </c>
      <c r="UD11" s="13">
        <v>15.649432534678436</v>
      </c>
      <c r="UE11" s="13">
        <v>1.9896426721905749</v>
      </c>
      <c r="UF11" s="13">
        <v>183.45002602811036</v>
      </c>
      <c r="UG11" s="13">
        <v>-8.2980561555075596</v>
      </c>
      <c r="UI11" s="5" t="s">
        <v>3</v>
      </c>
      <c r="UJ11" s="7"/>
      <c r="UK11" s="14">
        <v>8.4608030592734224E-2</v>
      </c>
      <c r="UL11" s="14">
        <v>2.3443708609271523E-2</v>
      </c>
      <c r="UM11" s="14">
        <v>3.3863134657836642E-2</v>
      </c>
      <c r="UN11" s="14">
        <v>0.13820926600728786</v>
      </c>
      <c r="UO11" s="12">
        <v>531000</v>
      </c>
      <c r="UP11" s="12">
        <v>3842000</v>
      </c>
      <c r="UQ11" s="23">
        <v>0.52724061810154521</v>
      </c>
      <c r="UR11" s="23">
        <v>1.6750826445916114</v>
      </c>
      <c r="US11" s="23">
        <v>1.5143487858719646E-2</v>
      </c>
      <c r="UT11" s="23">
        <v>0.43253863134657838</v>
      </c>
      <c r="UU11" s="23">
        <v>0.375</v>
      </c>
      <c r="UV11" s="12">
        <v>3311000</v>
      </c>
      <c r="UW11" s="12">
        <v>3842000</v>
      </c>
      <c r="UX11" s="12">
        <v>2379000</v>
      </c>
      <c r="UY11" s="12" t="e">
        <v>#VALUE!</v>
      </c>
      <c r="UZ11" s="12">
        <v>370000</v>
      </c>
      <c r="VA11" s="12" t="s">
        <v>53</v>
      </c>
      <c r="VB11" s="12">
        <v>128000</v>
      </c>
      <c r="VD11" s="13">
        <v>3.6089866156787762</v>
      </c>
      <c r="VE11" s="13">
        <v>0.16962472406181014</v>
      </c>
      <c r="VF11" s="12">
        <v>3842000</v>
      </c>
      <c r="VG11" s="12">
        <v>22650000</v>
      </c>
      <c r="VH11" s="12">
        <v>11942000</v>
      </c>
      <c r="VI11" s="12">
        <v>2645000</v>
      </c>
      <c r="VJ11" s="12">
        <v>61000</v>
      </c>
      <c r="VK11" s="12">
        <v>1931000</v>
      </c>
      <c r="VL11" s="12">
        <v>102000</v>
      </c>
      <c r="VM11" s="12">
        <v>8063000</v>
      </c>
    </row>
    <row r="12" spans="1:588" x14ac:dyDescent="0.25">
      <c r="A12" s="5" t="s">
        <v>4</v>
      </c>
      <c r="B12" s="7"/>
      <c r="C12" s="9">
        <v>564020</v>
      </c>
      <c r="D12" s="9">
        <v>490132</v>
      </c>
      <c r="E12" s="9">
        <v>73888</v>
      </c>
      <c r="F12" s="9">
        <v>51419</v>
      </c>
      <c r="G12" s="9">
        <v>22689</v>
      </c>
      <c r="H12" s="9">
        <v>1906</v>
      </c>
      <c r="I12" s="9">
        <v>20806</v>
      </c>
      <c r="J12" s="9">
        <v>4116</v>
      </c>
      <c r="K12" s="9">
        <v>16188</v>
      </c>
      <c r="L12" s="9">
        <v>11216</v>
      </c>
      <c r="M12" s="9">
        <v>193439</v>
      </c>
      <c r="N12" s="9">
        <v>200562</v>
      </c>
      <c r="O12" s="9">
        <v>446672</v>
      </c>
      <c r="P12" s="9">
        <v>422686</v>
      </c>
      <c r="Q12" s="9">
        <v>1109204</v>
      </c>
      <c r="R12" s="9">
        <v>110235</v>
      </c>
      <c r="S12" s="9">
        <v>1156</v>
      </c>
      <c r="T12" s="9">
        <v>194028</v>
      </c>
      <c r="U12" s="9">
        <v>675983</v>
      </c>
      <c r="V12" s="9">
        <v>1109204</v>
      </c>
      <c r="W12" s="12">
        <v>239193</v>
      </c>
      <c r="X12" s="10">
        <v>-0.59630000000000005</v>
      </c>
      <c r="Y12" s="9">
        <v>747.93439999999998</v>
      </c>
      <c r="Z12" s="10">
        <v>28.01</v>
      </c>
      <c r="AA12" s="9">
        <v>27026</v>
      </c>
      <c r="AB12" s="9">
        <v>35986</v>
      </c>
      <c r="AC12" s="9" t="s">
        <v>53</v>
      </c>
      <c r="AD12" s="9">
        <v>650695</v>
      </c>
      <c r="AE12" s="10">
        <v>0.56999999999999995</v>
      </c>
      <c r="AF12" s="9">
        <v>35986</v>
      </c>
      <c r="AG12" s="9" t="s">
        <v>53</v>
      </c>
      <c r="AH12" s="9">
        <v>-5554</v>
      </c>
      <c r="AI12" s="9">
        <v>650695</v>
      </c>
      <c r="AJ12" s="10">
        <v>0.1875</v>
      </c>
      <c r="AK12" s="10">
        <v>8.9890000000000008</v>
      </c>
      <c r="AL12" s="10">
        <v>3.3083</v>
      </c>
      <c r="AM12" s="10">
        <v>7.9545000000000003</v>
      </c>
      <c r="AN12" s="10">
        <v>19.782800000000002</v>
      </c>
      <c r="AO12" s="10">
        <v>112.2441</v>
      </c>
      <c r="AT12" s="5" t="s">
        <v>4</v>
      </c>
      <c r="AU12" s="7"/>
      <c r="AV12" s="13">
        <v>2.3021007277300183</v>
      </c>
      <c r="AW12" s="13">
        <v>1.2684251757478302</v>
      </c>
      <c r="AX12" s="13">
        <v>5.7806089842703114E-2</v>
      </c>
      <c r="AY12" s="13">
        <v>0.22777054536406288</v>
      </c>
      <c r="AZ12" s="13">
        <v>165.87569776438414</v>
      </c>
      <c r="BA12" s="13">
        <v>0.39056927310034945</v>
      </c>
      <c r="BB12" s="13">
        <v>0.64087558414930557</v>
      </c>
      <c r="BC12" s="13">
        <v>1.6408755841493055</v>
      </c>
      <c r="BD12" s="13">
        <v>0.26136284168291124</v>
      </c>
      <c r="BE12" s="13">
        <v>18.880377754459602</v>
      </c>
      <c r="BF12" s="13"/>
      <c r="BG12" s="13">
        <v>2.4437929418334479</v>
      </c>
      <c r="BH12" s="13">
        <v>149.35798927635821</v>
      </c>
      <c r="BI12" s="13">
        <v>2.9157512187304526</v>
      </c>
      <c r="BJ12" s="13">
        <v>125.18214779617743</v>
      </c>
      <c r="BK12" s="13">
        <v>2.2324694035876571</v>
      </c>
      <c r="BM12" s="5" t="s">
        <v>4</v>
      </c>
      <c r="BN12" s="7"/>
      <c r="BO12" s="14">
        <v>2.3947347788331956E-2</v>
      </c>
      <c r="BP12" s="14">
        <v>1.4594249569961883E-2</v>
      </c>
      <c r="BQ12" s="14">
        <v>2.0455209321279044E-2</v>
      </c>
      <c r="BR12" s="14">
        <v>2.8701109889720224E-2</v>
      </c>
      <c r="BS12" s="12">
        <v>16188</v>
      </c>
      <c r="BT12" s="12">
        <v>564020</v>
      </c>
      <c r="BU12" s="23">
        <v>0.38107147107294959</v>
      </c>
      <c r="BV12" s="23">
        <v>0.67429832564613901</v>
      </c>
      <c r="BW12" s="23" t="e">
        <v>#VALUE!</v>
      </c>
      <c r="BX12" s="23">
        <v>0.58663239584422699</v>
      </c>
      <c r="BY12" s="23">
        <v>0.32894736842105265</v>
      </c>
      <c r="BZ12" s="12">
        <v>547832</v>
      </c>
      <c r="CA12" s="12">
        <v>564020</v>
      </c>
      <c r="CB12" s="12">
        <v>490132</v>
      </c>
      <c r="CC12" s="12">
        <v>259</v>
      </c>
      <c r="CD12" s="12">
        <v>51419</v>
      </c>
      <c r="CE12" s="12">
        <v>1906</v>
      </c>
      <c r="CF12" s="12">
        <v>4116</v>
      </c>
      <c r="CH12" s="13">
        <v>1.6408755841493055</v>
      </c>
      <c r="CI12" s="13">
        <v>0.50849077356374484</v>
      </c>
      <c r="CJ12" s="12">
        <v>564020</v>
      </c>
      <c r="CK12" s="12">
        <v>1109204</v>
      </c>
      <c r="CL12" s="12">
        <v>422686</v>
      </c>
      <c r="CM12" s="12">
        <v>446672</v>
      </c>
      <c r="CN12" s="12">
        <v>11216</v>
      </c>
      <c r="CO12" s="12">
        <v>193439</v>
      </c>
      <c r="CP12" s="12">
        <v>200562</v>
      </c>
      <c r="CQ12" s="12">
        <v>239846</v>
      </c>
      <c r="CU12" s="5" t="s">
        <v>4</v>
      </c>
      <c r="CV12" s="7"/>
      <c r="CW12" s="9">
        <v>780839</v>
      </c>
      <c r="CX12" s="9">
        <v>564364</v>
      </c>
      <c r="CY12" s="9">
        <v>216475</v>
      </c>
      <c r="CZ12" s="9">
        <v>114812</v>
      </c>
      <c r="DA12" s="9">
        <v>23734</v>
      </c>
      <c r="DB12" s="9">
        <v>20690</v>
      </c>
      <c r="DC12" s="9">
        <v>6953</v>
      </c>
      <c r="DD12" s="9">
        <v>5977</v>
      </c>
      <c r="DE12" s="9">
        <v>976</v>
      </c>
      <c r="DF12" s="9">
        <v>167371</v>
      </c>
      <c r="DG12" s="9">
        <v>613507</v>
      </c>
      <c r="DH12" s="9">
        <v>200814</v>
      </c>
      <c r="DI12" s="9">
        <v>1148122</v>
      </c>
      <c r="DJ12" s="9">
        <v>1588613</v>
      </c>
      <c r="DK12" s="9">
        <v>3882054</v>
      </c>
      <c r="DL12" s="9">
        <v>242260</v>
      </c>
      <c r="DM12" s="9" t="s">
        <v>53</v>
      </c>
      <c r="DN12" s="9">
        <v>597510</v>
      </c>
      <c r="DO12" s="9">
        <v>1171965</v>
      </c>
      <c r="DP12" s="9">
        <v>3882054</v>
      </c>
      <c r="DQ12" s="12">
        <v>2112579</v>
      </c>
      <c r="DR12" s="10">
        <v>2.5634000000000001</v>
      </c>
      <c r="DS12" s="9">
        <v>3995.3182999999999</v>
      </c>
      <c r="DT12" s="10">
        <v>71.53</v>
      </c>
      <c r="DU12" s="9">
        <v>558</v>
      </c>
      <c r="DV12" s="9">
        <v>112451</v>
      </c>
      <c r="DW12" s="9">
        <v>65871</v>
      </c>
      <c r="DX12" s="9">
        <v>738130</v>
      </c>
      <c r="DY12" s="10">
        <v>0.02</v>
      </c>
      <c r="DZ12" s="9">
        <v>112451</v>
      </c>
      <c r="EA12" s="9">
        <v>65871</v>
      </c>
      <c r="EB12" s="9">
        <v>0</v>
      </c>
      <c r="EC12" s="9">
        <v>738130</v>
      </c>
      <c r="ED12" s="10">
        <v>0</v>
      </c>
      <c r="EE12" s="10">
        <v>10.9693</v>
      </c>
      <c r="EF12" s="10">
        <v>2.6113</v>
      </c>
      <c r="EG12" s="10">
        <v>8.4282000000000004</v>
      </c>
      <c r="EH12" s="10">
        <v>85.962900000000005</v>
      </c>
      <c r="EI12" s="10">
        <v>71.381699999999995</v>
      </c>
      <c r="EN12" s="5" t="s">
        <v>4</v>
      </c>
      <c r="EO12" s="7"/>
      <c r="EP12" s="13">
        <v>1.9215109370554468</v>
      </c>
      <c r="EQ12" s="13">
        <v>1.5854261853358103</v>
      </c>
      <c r="ER12" s="13">
        <v>0.28011414034911547</v>
      </c>
      <c r="ES12" s="13">
        <v>0.14183522434257742</v>
      </c>
      <c r="ET12" s="13">
        <v>509.09840748200764</v>
      </c>
      <c r="EU12" s="13">
        <v>0.69810698151030359</v>
      </c>
      <c r="EV12" s="13">
        <v>2.3124316852465729</v>
      </c>
      <c r="EW12" s="13">
        <v>3.3124316852465729</v>
      </c>
      <c r="EX12" s="13">
        <v>0.64318791284269594</v>
      </c>
      <c r="EY12" s="13">
        <v>5.4350410826486222</v>
      </c>
      <c r="EZ12" s="13"/>
      <c r="FA12" s="13">
        <v>2.8103817462925891</v>
      </c>
      <c r="FB12" s="13">
        <v>129.87559447448811</v>
      </c>
      <c r="FC12" s="13">
        <v>1.2727466842269117</v>
      </c>
      <c r="FD12" s="13">
        <v>286.7813403275195</v>
      </c>
      <c r="FE12" s="13">
        <v>1.418129281599384</v>
      </c>
      <c r="FG12" s="5" t="s">
        <v>4</v>
      </c>
      <c r="FH12" s="7"/>
      <c r="FI12" s="14">
        <v>8.3278937510932491E-4</v>
      </c>
      <c r="FJ12" s="14">
        <v>2.5141329821790217E-4</v>
      </c>
      <c r="FK12" s="14">
        <v>6.1137737908849282E-3</v>
      </c>
      <c r="FL12" s="14">
        <v>1.249937567155329E-3</v>
      </c>
      <c r="FM12" s="12">
        <v>976</v>
      </c>
      <c r="FN12" s="12">
        <v>780839</v>
      </c>
      <c r="FO12" s="23">
        <v>0.40921970688712728</v>
      </c>
      <c r="FP12" s="23">
        <v>1.0291763844603914</v>
      </c>
      <c r="FQ12" s="23">
        <v>1.696807926937647E-2</v>
      </c>
      <c r="FR12" s="23">
        <v>0.1901390346450616</v>
      </c>
      <c r="FS12" s="23">
        <v>0</v>
      </c>
      <c r="FT12" s="12">
        <v>779863</v>
      </c>
      <c r="FU12" s="12">
        <v>780839</v>
      </c>
      <c r="FV12" s="12">
        <v>564364</v>
      </c>
      <c r="FW12" s="12">
        <v>74020</v>
      </c>
      <c r="FX12" s="12">
        <v>114812</v>
      </c>
      <c r="FY12" s="12">
        <v>20690</v>
      </c>
      <c r="FZ12" s="12">
        <v>5977</v>
      </c>
      <c r="GB12" s="13">
        <v>3.3124316852465729</v>
      </c>
      <c r="GC12" s="13">
        <v>0.20114068480242675</v>
      </c>
      <c r="GD12" s="12">
        <v>780839</v>
      </c>
      <c r="GE12" s="12">
        <v>3882054</v>
      </c>
      <c r="GF12" s="12">
        <v>1588613</v>
      </c>
      <c r="GG12" s="12">
        <v>1148122</v>
      </c>
      <c r="GH12" s="12">
        <v>167371</v>
      </c>
      <c r="GI12" s="12">
        <v>613507</v>
      </c>
      <c r="GJ12" s="12">
        <v>200814</v>
      </c>
      <c r="GK12" s="12">
        <v>1145319</v>
      </c>
      <c r="GO12" s="5" t="s">
        <v>4</v>
      </c>
      <c r="GP12" s="7"/>
      <c r="GQ12" s="9">
        <v>163664</v>
      </c>
      <c r="GR12" s="9">
        <v>117759</v>
      </c>
      <c r="GS12" s="9">
        <v>45905</v>
      </c>
      <c r="GT12" s="9">
        <v>22742</v>
      </c>
      <c r="GU12" s="9">
        <v>4442</v>
      </c>
      <c r="GV12" s="9">
        <v>6460</v>
      </c>
      <c r="GW12" s="9">
        <v>-1685</v>
      </c>
      <c r="GX12" s="9">
        <v>29</v>
      </c>
      <c r="GY12" s="9">
        <v>-1714</v>
      </c>
      <c r="GZ12" s="9">
        <v>19936</v>
      </c>
      <c r="HA12" s="9">
        <v>72243</v>
      </c>
      <c r="HB12" s="9">
        <v>6793</v>
      </c>
      <c r="HC12" s="9">
        <v>109153</v>
      </c>
      <c r="HD12" s="9">
        <v>379372</v>
      </c>
      <c r="HE12" s="9">
        <v>828313</v>
      </c>
      <c r="HF12" s="9">
        <v>49385</v>
      </c>
      <c r="HG12" s="9" t="s">
        <v>53</v>
      </c>
      <c r="HH12" s="9">
        <v>107081</v>
      </c>
      <c r="HI12" s="9">
        <v>83034</v>
      </c>
      <c r="HJ12" s="9">
        <v>828313</v>
      </c>
      <c r="HK12" s="12">
        <v>638198</v>
      </c>
      <c r="HL12" s="10">
        <v>1.345</v>
      </c>
      <c r="HM12" s="9">
        <v>1653.4963</v>
      </c>
      <c r="HN12" s="10">
        <v>35.56</v>
      </c>
      <c r="HO12" s="9">
        <v>473</v>
      </c>
      <c r="HP12" s="9">
        <v>27806</v>
      </c>
      <c r="HQ12" s="9" t="s">
        <v>53</v>
      </c>
      <c r="HR12" s="9">
        <v>-390383</v>
      </c>
      <c r="HS12" s="10" t="s">
        <v>53</v>
      </c>
      <c r="HT12" s="9">
        <v>27806</v>
      </c>
      <c r="HU12" s="9" t="s">
        <v>53</v>
      </c>
      <c r="HV12" s="9">
        <v>0</v>
      </c>
      <c r="HW12" s="9">
        <v>-390383</v>
      </c>
      <c r="HX12" s="10">
        <v>0</v>
      </c>
      <c r="HY12" s="10">
        <v>9.3262</v>
      </c>
      <c r="HZ12" s="10">
        <v>3.4014000000000002</v>
      </c>
      <c r="IA12" s="10">
        <v>7.8547000000000002</v>
      </c>
      <c r="IB12" s="10" t="s">
        <v>53</v>
      </c>
      <c r="IC12" s="10">
        <v>87.472099999999998</v>
      </c>
      <c r="IH12" s="5" t="s">
        <v>4</v>
      </c>
      <c r="II12" s="7"/>
      <c r="IJ12" s="13">
        <v>1.0193498379731232</v>
      </c>
      <c r="IK12" s="13">
        <v>0.95591187979193326</v>
      </c>
      <c r="IL12" s="13">
        <v>0.18617681941707678</v>
      </c>
      <c r="IM12" s="13">
        <v>2.5014698549944286E-3</v>
      </c>
      <c r="IN12" s="13">
        <v>265.91554508508835</v>
      </c>
      <c r="IO12" s="13">
        <v>0.89975528574343278</v>
      </c>
      <c r="IP12" s="13">
        <v>8.9755883132210901</v>
      </c>
      <c r="IQ12" s="13">
        <v>9.9755883132210901</v>
      </c>
      <c r="IR12" s="13">
        <v>0.88487199680546624</v>
      </c>
      <c r="IS12" s="13">
        <v>4.3043343653250776</v>
      </c>
      <c r="IT12" s="13"/>
      <c r="IU12" s="13">
        <v>17.335345208302666</v>
      </c>
      <c r="IV12" s="13">
        <v>21.055248431117789</v>
      </c>
      <c r="IW12" s="13">
        <v>2.2654651661752694</v>
      </c>
      <c r="IX12" s="13">
        <v>161.11481449799589</v>
      </c>
      <c r="IY12" s="13">
        <v>78.988416988416986</v>
      </c>
      <c r="JA12" s="5" t="s">
        <v>4</v>
      </c>
      <c r="JB12" s="7"/>
      <c r="JC12" s="14">
        <v>-2.0642146590553266E-2</v>
      </c>
      <c r="JD12" s="14">
        <v>-2.0692660866121863E-3</v>
      </c>
      <c r="JE12" s="14">
        <v>5.3627070926087119E-3</v>
      </c>
      <c r="JF12" s="14">
        <v>-1.0472675725877408E-2</v>
      </c>
      <c r="JG12" s="12">
        <v>-1714</v>
      </c>
      <c r="JH12" s="12">
        <v>163664</v>
      </c>
      <c r="JI12" s="23">
        <v>0.45800560899080422</v>
      </c>
      <c r="JJ12" s="23">
        <v>1.9962215973913244</v>
      </c>
      <c r="JK12" s="23" t="e">
        <v>#VALUE!</v>
      </c>
      <c r="JL12" s="23">
        <v>-0.47129889305129824</v>
      </c>
      <c r="JM12" s="23" t="e">
        <v>#VALUE!</v>
      </c>
      <c r="JN12" s="12">
        <v>165378</v>
      </c>
      <c r="JO12" s="12">
        <v>163664</v>
      </c>
      <c r="JP12" s="12">
        <v>117759</v>
      </c>
      <c r="JQ12" s="12">
        <v>18388</v>
      </c>
      <c r="JR12" s="12">
        <v>22742</v>
      </c>
      <c r="JS12" s="12">
        <v>6460</v>
      </c>
      <c r="JT12" s="12">
        <v>29</v>
      </c>
      <c r="JV12" s="13">
        <v>9.9755883132210901</v>
      </c>
      <c r="JW12" s="13">
        <v>0.1975871439902549</v>
      </c>
      <c r="JX12" s="12">
        <v>163664</v>
      </c>
      <c r="JY12" s="12">
        <v>828313</v>
      </c>
      <c r="JZ12" s="12">
        <v>379372</v>
      </c>
      <c r="KA12" s="12">
        <v>109153</v>
      </c>
      <c r="KB12" s="12">
        <v>19936</v>
      </c>
      <c r="KC12" s="12">
        <v>72243</v>
      </c>
      <c r="KD12" s="12">
        <v>6793</v>
      </c>
      <c r="KE12" s="12">
        <v>339788</v>
      </c>
      <c r="KI12" s="5" t="s">
        <v>4</v>
      </c>
      <c r="KJ12" s="7"/>
      <c r="KK12" s="9">
        <v>329902</v>
      </c>
      <c r="KL12" s="9">
        <v>251180</v>
      </c>
      <c r="KM12" s="9">
        <v>78722</v>
      </c>
      <c r="KN12" s="9">
        <v>56406</v>
      </c>
      <c r="KO12" s="9">
        <v>19824</v>
      </c>
      <c r="KP12" s="9">
        <v>5507</v>
      </c>
      <c r="KQ12" s="9">
        <v>13512</v>
      </c>
      <c r="KR12" s="9">
        <v>1219</v>
      </c>
      <c r="KS12" s="9">
        <v>20697</v>
      </c>
      <c r="KT12" s="9">
        <v>84743</v>
      </c>
      <c r="KU12" s="9">
        <v>296795</v>
      </c>
      <c r="KV12" s="9">
        <v>147696</v>
      </c>
      <c r="KW12" s="9">
        <v>646003</v>
      </c>
      <c r="KX12" s="9">
        <v>483448</v>
      </c>
      <c r="KY12" s="9">
        <v>1737561</v>
      </c>
      <c r="KZ12" s="9">
        <v>159037</v>
      </c>
      <c r="LA12" s="9">
        <v>6426</v>
      </c>
      <c r="LB12" s="9">
        <v>424583</v>
      </c>
      <c r="LC12" s="9">
        <v>335272</v>
      </c>
      <c r="LD12" s="9">
        <v>1737561</v>
      </c>
      <c r="LE12" s="12">
        <v>977706</v>
      </c>
      <c r="LF12" s="10">
        <v>1.3154999999999999</v>
      </c>
      <c r="LG12" s="9">
        <v>1614.3193000000001</v>
      </c>
      <c r="LH12" s="10">
        <v>20.16</v>
      </c>
      <c r="LI12" s="9">
        <v>143178</v>
      </c>
      <c r="LJ12" s="9">
        <v>56766</v>
      </c>
      <c r="LK12" s="9">
        <v>30204</v>
      </c>
      <c r="LL12" s="9">
        <v>1340878</v>
      </c>
      <c r="LM12" s="10">
        <v>0.25</v>
      </c>
      <c r="LN12" s="9">
        <v>56766</v>
      </c>
      <c r="LO12" s="9">
        <v>30204</v>
      </c>
      <c r="LP12" s="9">
        <v>0</v>
      </c>
      <c r="LQ12" s="9">
        <v>1340878</v>
      </c>
      <c r="LR12" s="10">
        <v>0</v>
      </c>
      <c r="LS12" s="10">
        <v>12.671900000000001</v>
      </c>
      <c r="LT12" s="10">
        <v>3.7528999999999999</v>
      </c>
      <c r="LU12" s="10">
        <v>9.9626000000000001</v>
      </c>
      <c r="LV12" s="10">
        <v>9.0215999999999994</v>
      </c>
      <c r="LW12" s="10">
        <v>128.75579999999999</v>
      </c>
      <c r="MB12" s="5" t="s">
        <v>4</v>
      </c>
      <c r="MC12" s="7"/>
      <c r="MD12" s="13">
        <v>1.5214999187438027</v>
      </c>
      <c r="ME12" s="13">
        <v>1.1736386054081298</v>
      </c>
      <c r="MF12" s="13">
        <v>0.19959112823641079</v>
      </c>
      <c r="MG12" s="13">
        <v>0.12743149736901324</v>
      </c>
      <c r="MH12" s="13">
        <v>591.3209801486413</v>
      </c>
      <c r="MI12" s="13">
        <v>0.80704447210774188</v>
      </c>
      <c r="MJ12" s="13">
        <v>4.1825413395690667</v>
      </c>
      <c r="MK12" s="13">
        <v>5.1825413395690667</v>
      </c>
      <c r="ML12" s="13">
        <v>0.74464766355567269</v>
      </c>
      <c r="MM12" s="13">
        <v>10.307971672416924</v>
      </c>
      <c r="MN12" s="13"/>
      <c r="MO12" s="13">
        <v>1.7006554002816596</v>
      </c>
      <c r="MP12" s="13">
        <v>214.62313878493509</v>
      </c>
      <c r="MQ12" s="13">
        <v>1.1115483751410906</v>
      </c>
      <c r="MR12" s="13">
        <v>328.37077374493032</v>
      </c>
      <c r="MS12" s="13">
        <v>1.4899376750067745</v>
      </c>
      <c r="MU12" s="5" t="s">
        <v>4</v>
      </c>
      <c r="MV12" s="7"/>
      <c r="MW12" s="14">
        <v>6.1731966880622303E-2</v>
      </c>
      <c r="MX12" s="14">
        <v>1.1911524257277874E-2</v>
      </c>
      <c r="MY12" s="14">
        <v>1.1409095853325437E-2</v>
      </c>
      <c r="MZ12" s="14">
        <v>6.2736812750453161E-2</v>
      </c>
      <c r="NA12" s="12">
        <v>20697</v>
      </c>
      <c r="NB12" s="12">
        <v>329902</v>
      </c>
      <c r="NC12" s="23">
        <v>0.2782336850332161</v>
      </c>
      <c r="ND12" s="23">
        <v>0.92907201531341921</v>
      </c>
      <c r="NE12" s="23">
        <v>1.7382986841900802E-2</v>
      </c>
      <c r="NF12" s="23">
        <v>0.77170125250278987</v>
      </c>
      <c r="NG12" s="23">
        <v>0</v>
      </c>
      <c r="NH12" s="12">
        <v>309205</v>
      </c>
      <c r="NI12" s="12">
        <v>329902</v>
      </c>
      <c r="NJ12" s="12">
        <v>251180</v>
      </c>
      <c r="NK12" s="12">
        <v>-5107</v>
      </c>
      <c r="NL12" s="12">
        <v>56406</v>
      </c>
      <c r="NM12" s="12">
        <v>5507</v>
      </c>
      <c r="NN12" s="12">
        <v>1219</v>
      </c>
      <c r="NP12" s="13">
        <v>5.1825413395690667</v>
      </c>
      <c r="NQ12" s="13">
        <v>0.18986498891261946</v>
      </c>
      <c r="NR12" s="12">
        <v>329902</v>
      </c>
      <c r="NS12" s="12">
        <v>1737561</v>
      </c>
      <c r="NT12" s="12">
        <v>483448</v>
      </c>
      <c r="NU12" s="12">
        <v>646003</v>
      </c>
      <c r="NV12" s="12">
        <v>84743</v>
      </c>
      <c r="NW12" s="12">
        <v>296795</v>
      </c>
      <c r="NX12" s="12">
        <v>147696</v>
      </c>
      <c r="NY12" s="12">
        <v>608110</v>
      </c>
      <c r="OC12" s="5" t="s">
        <v>4</v>
      </c>
      <c r="OD12" s="7"/>
      <c r="OE12" s="9">
        <v>2470600</v>
      </c>
      <c r="OF12" s="9">
        <v>1506100</v>
      </c>
      <c r="OG12" s="9">
        <v>964500</v>
      </c>
      <c r="OH12" s="9">
        <v>266400</v>
      </c>
      <c r="OI12" s="9">
        <v>422800</v>
      </c>
      <c r="OJ12" s="9">
        <v>100400</v>
      </c>
      <c r="OK12" s="9">
        <v>312800</v>
      </c>
      <c r="OL12" s="9">
        <v>77900</v>
      </c>
      <c r="OM12" s="9">
        <v>234200</v>
      </c>
      <c r="ON12" s="9">
        <v>68000</v>
      </c>
      <c r="OO12" s="9">
        <v>1073700</v>
      </c>
      <c r="OP12" s="9" t="s">
        <v>53</v>
      </c>
      <c r="OQ12" s="9">
        <v>1444600</v>
      </c>
      <c r="OR12" s="9">
        <v>7989700</v>
      </c>
      <c r="OS12" s="9">
        <v>21782000</v>
      </c>
      <c r="OT12" s="9">
        <v>629600</v>
      </c>
      <c r="OU12" s="9" t="s">
        <v>53</v>
      </c>
      <c r="OV12" s="9">
        <v>3467900</v>
      </c>
      <c r="OW12" s="9">
        <v>7922600</v>
      </c>
      <c r="OX12" s="9">
        <v>21782000</v>
      </c>
      <c r="OY12" s="12">
        <v>10391500</v>
      </c>
      <c r="OZ12" s="10">
        <v>0.45900000000000002</v>
      </c>
      <c r="PA12" s="9">
        <v>25851.455699999999</v>
      </c>
      <c r="PB12" s="10">
        <v>80.38</v>
      </c>
      <c r="PC12" s="9">
        <v>3500</v>
      </c>
      <c r="PD12" s="9">
        <v>704100</v>
      </c>
      <c r="PE12" s="9">
        <v>238800</v>
      </c>
      <c r="PF12" s="9">
        <v>4857500</v>
      </c>
      <c r="PG12" s="10">
        <v>0.72</v>
      </c>
      <c r="PH12" s="9">
        <v>704100</v>
      </c>
      <c r="PI12" s="9">
        <v>238800</v>
      </c>
      <c r="PJ12" s="9">
        <v>-121000</v>
      </c>
      <c r="PK12" s="9">
        <v>4857500</v>
      </c>
      <c r="PL12" s="10">
        <v>0.375</v>
      </c>
      <c r="PM12" s="10">
        <v>8.0126000000000008</v>
      </c>
      <c r="PN12" s="10">
        <v>2.5674999999999999</v>
      </c>
      <c r="PO12" s="10">
        <v>6.6482999999999999</v>
      </c>
      <c r="PP12" s="10">
        <v>24.9041</v>
      </c>
      <c r="PQ12" s="10">
        <v>78.111999999999995</v>
      </c>
      <c r="PV12" s="5" t="s">
        <v>4</v>
      </c>
      <c r="PW12" s="7"/>
      <c r="PX12" s="13">
        <v>0.41656333804319617</v>
      </c>
      <c r="PY12" s="13" t="e">
        <v>#VALUE!</v>
      </c>
      <c r="PZ12" s="13">
        <v>1.9608408546959256E-2</v>
      </c>
      <c r="QA12" s="13">
        <v>-9.2888623634193368E-2</v>
      </c>
      <c r="QB12" s="13" t="e">
        <v>#VALUE!</v>
      </c>
      <c r="QC12" s="13">
        <v>0.63627766045358558</v>
      </c>
      <c r="QD12" s="13">
        <v>1.7493499608714311</v>
      </c>
      <c r="QE12" s="13">
        <v>2.7493499608714309</v>
      </c>
      <c r="QF12" s="13">
        <v>0.5674043496540917</v>
      </c>
      <c r="QG12" s="13">
        <v>7.0129482071713145</v>
      </c>
      <c r="QH12" s="13"/>
      <c r="QI12" s="13" t="e">
        <v>#VALUE!</v>
      </c>
      <c r="QJ12" s="13" t="e">
        <v>#VALUE!</v>
      </c>
      <c r="QK12" s="13">
        <v>2.3010151811492969</v>
      </c>
      <c r="QL12" s="13">
        <v>158.62563749696429</v>
      </c>
      <c r="QM12" s="13">
        <v>-1.2210744822814215</v>
      </c>
      <c r="QO12" s="5" t="s">
        <v>4</v>
      </c>
      <c r="QP12" s="7"/>
      <c r="QQ12" s="14">
        <v>2.9561002701133467E-2</v>
      </c>
      <c r="QR12" s="14">
        <v>1.0751997061794142E-2</v>
      </c>
      <c r="QS12" s="14">
        <v>1.9410522449729135E-2</v>
      </c>
      <c r="QT12" s="14">
        <v>9.4794786691491939E-2</v>
      </c>
      <c r="QU12" s="12">
        <v>234200</v>
      </c>
      <c r="QV12" s="12">
        <v>2470600</v>
      </c>
      <c r="QW12" s="23">
        <v>0.36680286475071161</v>
      </c>
      <c r="QX12" s="23">
        <v>1.1868265402626021</v>
      </c>
      <c r="QY12" s="23">
        <v>1.0963180607841337E-2</v>
      </c>
      <c r="QZ12" s="23">
        <v>0.22300523367918465</v>
      </c>
      <c r="RA12" s="23">
        <v>0.52083333333333337</v>
      </c>
      <c r="RB12" s="12">
        <v>2236400</v>
      </c>
      <c r="RC12" s="12">
        <v>2470600</v>
      </c>
      <c r="RD12" s="12">
        <v>1506100</v>
      </c>
      <c r="RE12" s="12">
        <v>285600</v>
      </c>
      <c r="RF12" s="12">
        <v>266400</v>
      </c>
      <c r="RG12" s="12">
        <v>100400</v>
      </c>
      <c r="RH12" s="12">
        <v>77900</v>
      </c>
      <c r="RJ12" s="13">
        <v>2.7493499608714309</v>
      </c>
      <c r="RK12" s="13">
        <v>0.11342392801395648</v>
      </c>
      <c r="RL12" s="12">
        <v>2470600</v>
      </c>
      <c r="RM12" s="12">
        <v>21782000</v>
      </c>
      <c r="RN12" s="12">
        <v>7989700</v>
      </c>
      <c r="RO12" s="12">
        <v>1444600</v>
      </c>
      <c r="RP12" s="12">
        <v>68000</v>
      </c>
      <c r="RQ12" s="12">
        <v>1073700</v>
      </c>
      <c r="RR12" s="12" t="s">
        <v>53</v>
      </c>
      <c r="RS12" s="12">
        <v>12347700</v>
      </c>
      <c r="RW12" s="5" t="s">
        <v>4</v>
      </c>
      <c r="RX12" s="7"/>
      <c r="RY12" s="9">
        <v>3696000</v>
      </c>
      <c r="RZ12" s="9">
        <v>2298000</v>
      </c>
      <c r="SA12" s="9">
        <v>1398000</v>
      </c>
      <c r="SB12" s="9">
        <v>409000</v>
      </c>
      <c r="SC12" s="9">
        <v>621000</v>
      </c>
      <c r="SD12" s="9" t="s">
        <v>53</v>
      </c>
      <c r="SE12" s="9">
        <v>462000</v>
      </c>
      <c r="SF12" s="9">
        <v>115000</v>
      </c>
      <c r="SG12" s="9">
        <v>347000</v>
      </c>
      <c r="SH12" s="9">
        <v>57000</v>
      </c>
      <c r="SI12" s="9">
        <v>1830000</v>
      </c>
      <c r="SJ12" s="9">
        <v>105000</v>
      </c>
      <c r="SK12" s="9">
        <v>2488000</v>
      </c>
      <c r="SL12" s="9">
        <v>12390000</v>
      </c>
      <c r="SM12" s="9">
        <v>23373000</v>
      </c>
      <c r="SN12" s="9">
        <v>899000</v>
      </c>
      <c r="SO12" s="9" t="s">
        <v>53</v>
      </c>
      <c r="SP12" s="9">
        <v>3612000</v>
      </c>
      <c r="SQ12" s="9">
        <v>6417000</v>
      </c>
      <c r="SR12" s="9">
        <v>23373000</v>
      </c>
      <c r="SS12" s="12">
        <v>13344000</v>
      </c>
      <c r="ST12" s="10">
        <v>0.68100000000000005</v>
      </c>
      <c r="SU12" s="9">
        <v>44128.677799999998</v>
      </c>
      <c r="SV12" s="10">
        <v>103.91</v>
      </c>
      <c r="SW12" s="9">
        <v>6000</v>
      </c>
      <c r="SX12" s="9">
        <v>1015000</v>
      </c>
      <c r="SY12" s="9">
        <v>340000</v>
      </c>
      <c r="SZ12" s="9">
        <v>9924000</v>
      </c>
      <c r="TA12" s="10">
        <v>0.81</v>
      </c>
      <c r="TB12" s="9">
        <v>1015000</v>
      </c>
      <c r="TC12" s="9">
        <v>340000</v>
      </c>
      <c r="TD12" s="9">
        <v>-223000</v>
      </c>
      <c r="TE12" s="9">
        <v>9924000</v>
      </c>
      <c r="TF12" s="10">
        <v>0.51249999999999996</v>
      </c>
      <c r="TG12" s="10">
        <v>8.3133999999999997</v>
      </c>
      <c r="TH12" s="10">
        <v>2.5674999999999999</v>
      </c>
      <c r="TI12" s="10">
        <v>7.1875999999999998</v>
      </c>
      <c r="TJ12" s="10">
        <v>24.8918</v>
      </c>
      <c r="TK12" s="10">
        <v>80.618799999999993</v>
      </c>
      <c r="TP12" s="5" t="s">
        <v>4</v>
      </c>
      <c r="TQ12" s="7"/>
      <c r="TR12" s="13">
        <v>0.6888150609080842</v>
      </c>
      <c r="TS12" s="13">
        <v>0.65974529346622368</v>
      </c>
      <c r="TT12" s="13">
        <v>1.5780730897009966E-2</v>
      </c>
      <c r="TU12" s="13">
        <v>-4.8089676122021134E-2</v>
      </c>
      <c r="TV12" s="13">
        <v>321.31326191355743</v>
      </c>
      <c r="TW12" s="13">
        <v>0.72545244512899498</v>
      </c>
      <c r="TX12" s="13">
        <v>2.6423562412342214</v>
      </c>
      <c r="TY12" s="13">
        <v>3.6423562412342214</v>
      </c>
      <c r="TZ12" s="13">
        <v>0.67526947016851369</v>
      </c>
      <c r="UA12" s="13" t="e">
        <v>#VALUE!</v>
      </c>
      <c r="UB12" s="13"/>
      <c r="UC12" s="13">
        <v>21.885714285714286</v>
      </c>
      <c r="UD12" s="13">
        <v>16.677545691906005</v>
      </c>
      <c r="UE12" s="13">
        <v>2.0196721311475412</v>
      </c>
      <c r="UF12" s="13">
        <v>180.72240259740258</v>
      </c>
      <c r="UG12" s="13">
        <v>-3.2882562277580072</v>
      </c>
      <c r="UI12" s="5" t="s">
        <v>4</v>
      </c>
      <c r="UJ12" s="7"/>
      <c r="UK12" s="14">
        <v>5.4075112981143834E-2</v>
      </c>
      <c r="UL12" s="14">
        <v>1.4846190048346383E-2</v>
      </c>
      <c r="UM12" s="14">
        <v>2.6569118213323067E-2</v>
      </c>
      <c r="UN12" s="14">
        <v>9.3885281385281391E-2</v>
      </c>
      <c r="UO12" s="12">
        <v>347000</v>
      </c>
      <c r="UP12" s="12">
        <v>3696000</v>
      </c>
      <c r="UQ12" s="23">
        <v>0.53009883198562446</v>
      </c>
      <c r="UR12" s="23">
        <v>1.8880194155649681</v>
      </c>
      <c r="US12" s="23">
        <v>1.4546699182817781E-2</v>
      </c>
      <c r="UT12" s="23">
        <v>0.42459247850083431</v>
      </c>
      <c r="UU12" s="23">
        <v>0.63271604938271597</v>
      </c>
      <c r="UV12" s="12">
        <v>3349000</v>
      </c>
      <c r="UW12" s="12">
        <v>3696000</v>
      </c>
      <c r="UX12" s="12">
        <v>2298000</v>
      </c>
      <c r="UY12" s="12" t="e">
        <v>#VALUE!</v>
      </c>
      <c r="UZ12" s="12">
        <v>409000</v>
      </c>
      <c r="VA12" s="12" t="s">
        <v>53</v>
      </c>
      <c r="VB12" s="12">
        <v>115000</v>
      </c>
      <c r="VD12" s="13">
        <v>3.6423562412342214</v>
      </c>
      <c r="VE12" s="13">
        <v>0.15813117699910154</v>
      </c>
      <c r="VF12" s="12">
        <v>3696000</v>
      </c>
      <c r="VG12" s="12">
        <v>23373000</v>
      </c>
      <c r="VH12" s="12">
        <v>12390000</v>
      </c>
      <c r="VI12" s="12">
        <v>2488000</v>
      </c>
      <c r="VJ12" s="12">
        <v>57000</v>
      </c>
      <c r="VK12" s="12">
        <v>1830000</v>
      </c>
      <c r="VL12" s="12">
        <v>105000</v>
      </c>
      <c r="VM12" s="12">
        <v>8495000</v>
      </c>
    </row>
    <row r="13" spans="1:588" x14ac:dyDescent="0.25">
      <c r="A13" s="5" t="s">
        <v>5</v>
      </c>
      <c r="B13" s="7"/>
      <c r="C13" s="9">
        <v>473565</v>
      </c>
      <c r="D13" s="9">
        <v>414688</v>
      </c>
      <c r="E13" s="9">
        <v>58877</v>
      </c>
      <c r="F13" s="9">
        <v>39489</v>
      </c>
      <c r="G13" s="9">
        <v>19036</v>
      </c>
      <c r="H13" s="9">
        <v>2067</v>
      </c>
      <c r="I13" s="9">
        <v>17290</v>
      </c>
      <c r="J13" s="9">
        <v>3855</v>
      </c>
      <c r="K13" s="9">
        <v>12892</v>
      </c>
      <c r="L13" s="9">
        <v>13173</v>
      </c>
      <c r="M13" s="9">
        <v>165307</v>
      </c>
      <c r="N13" s="9">
        <v>198565</v>
      </c>
      <c r="O13" s="9">
        <v>418953</v>
      </c>
      <c r="P13" s="9">
        <v>428777</v>
      </c>
      <c r="Q13" s="9">
        <v>1087252</v>
      </c>
      <c r="R13" s="9">
        <v>95730</v>
      </c>
      <c r="S13" s="9">
        <v>1215</v>
      </c>
      <c r="T13" s="9">
        <v>170950</v>
      </c>
      <c r="U13" s="9">
        <v>680847</v>
      </c>
      <c r="V13" s="9">
        <v>1087252</v>
      </c>
      <c r="W13" s="12">
        <v>235455</v>
      </c>
      <c r="X13" s="10">
        <v>0.9698</v>
      </c>
      <c r="Y13" s="9">
        <v>656.73710000000005</v>
      </c>
      <c r="Z13" s="10">
        <v>24.3</v>
      </c>
      <c r="AA13" s="9">
        <v>26775</v>
      </c>
      <c r="AB13" s="9">
        <v>32229</v>
      </c>
      <c r="AC13" s="9" t="s">
        <v>53</v>
      </c>
      <c r="AD13" s="9">
        <v>658424</v>
      </c>
      <c r="AE13" s="10">
        <v>0.46</v>
      </c>
      <c r="AF13" s="9">
        <v>32229</v>
      </c>
      <c r="AG13" s="9" t="s">
        <v>53</v>
      </c>
      <c r="AH13" s="9">
        <v>-5020</v>
      </c>
      <c r="AI13" s="9">
        <v>658424</v>
      </c>
      <c r="AJ13" s="10">
        <v>0.1875</v>
      </c>
      <c r="AK13" s="10">
        <v>9.4519000000000002</v>
      </c>
      <c r="AL13" s="10">
        <v>2.9117000000000002</v>
      </c>
      <c r="AM13" s="10">
        <v>8.1410999999999998</v>
      </c>
      <c r="AN13" s="10">
        <v>22.296099999999999</v>
      </c>
      <c r="AO13" s="10">
        <v>102.0986</v>
      </c>
      <c r="AT13" s="5" t="s">
        <v>5</v>
      </c>
      <c r="AU13" s="7"/>
      <c r="AV13" s="13">
        <v>2.4507341327873648</v>
      </c>
      <c r="AW13" s="13">
        <v>1.2891956712489032</v>
      </c>
      <c r="AX13" s="13">
        <v>7.7057619186896756E-2</v>
      </c>
      <c r="AY13" s="13">
        <v>0.22810075309127967</v>
      </c>
      <c r="AZ13" s="13">
        <v>177.11513352723716</v>
      </c>
      <c r="BA13" s="13">
        <v>0.37379098865764332</v>
      </c>
      <c r="BB13" s="13">
        <v>0.59691090656197354</v>
      </c>
      <c r="BC13" s="13">
        <v>1.5969109065619735</v>
      </c>
      <c r="BD13" s="13">
        <v>0.25696222424484505</v>
      </c>
      <c r="BE13" s="13">
        <v>15.592162554426706</v>
      </c>
      <c r="BF13" s="13"/>
      <c r="BG13" s="13">
        <v>2.0884244453957144</v>
      </c>
      <c r="BH13" s="13">
        <v>174.77290155490391</v>
      </c>
      <c r="BI13" s="13">
        <v>2.8647607179369294</v>
      </c>
      <c r="BJ13" s="13">
        <v>127.41029214574557</v>
      </c>
      <c r="BK13" s="13">
        <v>1.909513191372685</v>
      </c>
      <c r="BM13" s="5" t="s">
        <v>5</v>
      </c>
      <c r="BN13" s="7"/>
      <c r="BO13" s="14">
        <v>1.8935238019701931E-2</v>
      </c>
      <c r="BP13" s="14">
        <v>1.185741667984975E-2</v>
      </c>
      <c r="BQ13" s="14">
        <v>1.7508360527274267E-2</v>
      </c>
      <c r="BR13" s="14">
        <v>2.7223295640513973E-2</v>
      </c>
      <c r="BS13" s="12">
        <v>12892</v>
      </c>
      <c r="BT13" s="12">
        <v>473565</v>
      </c>
      <c r="BU13" s="23">
        <v>0.39436763510207384</v>
      </c>
      <c r="BV13" s="23">
        <v>0.60403393141608397</v>
      </c>
      <c r="BW13" s="23" t="e">
        <v>#VALUE!</v>
      </c>
      <c r="BX13" s="23">
        <v>0.60558545764919269</v>
      </c>
      <c r="BY13" s="23">
        <v>0.40760869565217389</v>
      </c>
      <c r="BZ13" s="12">
        <v>460673</v>
      </c>
      <c r="CA13" s="12">
        <v>473565</v>
      </c>
      <c r="CB13" s="12">
        <v>414688</v>
      </c>
      <c r="CC13" s="12">
        <v>574</v>
      </c>
      <c r="CD13" s="12">
        <v>39489</v>
      </c>
      <c r="CE13" s="12">
        <v>2067</v>
      </c>
      <c r="CF13" s="12">
        <v>3855</v>
      </c>
      <c r="CH13" s="13">
        <v>1.5969109065619735</v>
      </c>
      <c r="CI13" s="13">
        <v>0.43556139698984231</v>
      </c>
      <c r="CJ13" s="12">
        <v>473565</v>
      </c>
      <c r="CK13" s="12">
        <v>1087252</v>
      </c>
      <c r="CL13" s="12">
        <v>428777</v>
      </c>
      <c r="CM13" s="12">
        <v>418953</v>
      </c>
      <c r="CN13" s="12">
        <v>13173</v>
      </c>
      <c r="CO13" s="12">
        <v>165307</v>
      </c>
      <c r="CP13" s="12">
        <v>198565</v>
      </c>
      <c r="CQ13" s="12">
        <v>239522</v>
      </c>
      <c r="CU13" s="5" t="s">
        <v>5</v>
      </c>
      <c r="CV13" s="7"/>
      <c r="CW13" s="9">
        <v>868678</v>
      </c>
      <c r="CX13" s="9">
        <v>594933</v>
      </c>
      <c r="CY13" s="9">
        <v>273745</v>
      </c>
      <c r="CZ13" s="9">
        <v>123920</v>
      </c>
      <c r="DA13" s="9">
        <v>73048</v>
      </c>
      <c r="DB13" s="9">
        <v>21118</v>
      </c>
      <c r="DC13" s="9">
        <v>52269</v>
      </c>
      <c r="DD13" s="9">
        <v>16025</v>
      </c>
      <c r="DE13" s="9">
        <v>36244</v>
      </c>
      <c r="DF13" s="9">
        <v>204455</v>
      </c>
      <c r="DG13" s="9">
        <v>632888</v>
      </c>
      <c r="DH13" s="9">
        <v>203331</v>
      </c>
      <c r="DI13" s="9">
        <v>1213186</v>
      </c>
      <c r="DJ13" s="9">
        <v>1596917</v>
      </c>
      <c r="DK13" s="9">
        <v>3955321</v>
      </c>
      <c r="DL13" s="9">
        <v>253177</v>
      </c>
      <c r="DM13" s="9" t="s">
        <v>53</v>
      </c>
      <c r="DN13" s="9">
        <v>633690</v>
      </c>
      <c r="DO13" s="9">
        <v>1209467</v>
      </c>
      <c r="DP13" s="9">
        <v>3955321</v>
      </c>
      <c r="DQ13" s="12">
        <v>2112164</v>
      </c>
      <c r="DR13" s="10">
        <v>2.6198999999999999</v>
      </c>
      <c r="DS13" s="9">
        <v>3972.4007000000001</v>
      </c>
      <c r="DT13" s="10">
        <v>71.099999999999994</v>
      </c>
      <c r="DU13" s="9">
        <v>559</v>
      </c>
      <c r="DV13" s="9">
        <v>161253</v>
      </c>
      <c r="DW13" s="9">
        <v>65523</v>
      </c>
      <c r="DX13" s="9">
        <v>774374</v>
      </c>
      <c r="DY13" s="10">
        <v>0.65</v>
      </c>
      <c r="DZ13" s="9">
        <v>161253</v>
      </c>
      <c r="EA13" s="9">
        <v>65523</v>
      </c>
      <c r="EB13" s="9">
        <v>0</v>
      </c>
      <c r="EC13" s="9">
        <v>774374</v>
      </c>
      <c r="ED13" s="10">
        <v>0</v>
      </c>
      <c r="EE13" s="10">
        <v>10.601000000000001</v>
      </c>
      <c r="EF13" s="10">
        <v>2.1705999999999999</v>
      </c>
      <c r="EG13" s="10">
        <v>8.0284999999999993</v>
      </c>
      <c r="EH13" s="10">
        <v>30.6587</v>
      </c>
      <c r="EI13" s="10">
        <v>71.2988</v>
      </c>
      <c r="EN13" s="5" t="s">
        <v>5</v>
      </c>
      <c r="EO13" s="7"/>
      <c r="EP13" s="13">
        <v>1.9144786883176317</v>
      </c>
      <c r="EQ13" s="13">
        <v>1.5936104404361755</v>
      </c>
      <c r="ER13" s="13">
        <v>0.32264198582903314</v>
      </c>
      <c r="ES13" s="13">
        <v>0.14651048549536183</v>
      </c>
      <c r="ET13" s="13">
        <v>512.75723270265269</v>
      </c>
      <c r="EU13" s="13">
        <v>0.69421773858556612</v>
      </c>
      <c r="EV13" s="13">
        <v>2.2703008846045405</v>
      </c>
      <c r="EW13" s="13">
        <v>3.2703008846045405</v>
      </c>
      <c r="EX13" s="13">
        <v>0.63588158949624451</v>
      </c>
      <c r="EY13" s="13">
        <v>7.6358083151813618</v>
      </c>
      <c r="EZ13" s="13"/>
      <c r="FA13" s="13">
        <v>2.925933576286941</v>
      </c>
      <c r="FB13" s="13">
        <v>124.74650927079183</v>
      </c>
      <c r="FC13" s="13">
        <v>1.3725619698904072</v>
      </c>
      <c r="FD13" s="13">
        <v>265.92606236142734</v>
      </c>
      <c r="FE13" s="13">
        <v>1.4990232892030315</v>
      </c>
      <c r="FG13" s="5" t="s">
        <v>5</v>
      </c>
      <c r="FH13" s="7"/>
      <c r="FI13" s="14">
        <v>2.9966919312391326E-2</v>
      </c>
      <c r="FJ13" s="14">
        <v>9.1633523549668923E-3</v>
      </c>
      <c r="FK13" s="14">
        <v>1.8468286139102237E-2</v>
      </c>
      <c r="FL13" s="14">
        <v>4.1723170150504557E-2</v>
      </c>
      <c r="FM13" s="12">
        <v>36244</v>
      </c>
      <c r="FN13" s="12">
        <v>868678</v>
      </c>
      <c r="FO13" s="23">
        <v>0.40373891272035822</v>
      </c>
      <c r="FP13" s="23">
        <v>1.0043181577424438</v>
      </c>
      <c r="FQ13" s="23">
        <v>1.656578568465113E-2</v>
      </c>
      <c r="FR13" s="23">
        <v>0.19578031719802261</v>
      </c>
      <c r="FS13" s="23">
        <v>0</v>
      </c>
      <c r="FT13" s="12">
        <v>832434</v>
      </c>
      <c r="FU13" s="12">
        <v>868678</v>
      </c>
      <c r="FV13" s="12">
        <v>594933</v>
      </c>
      <c r="FW13" s="12">
        <v>76438</v>
      </c>
      <c r="FX13" s="12">
        <v>123920</v>
      </c>
      <c r="FY13" s="12">
        <v>21118</v>
      </c>
      <c r="FZ13" s="12">
        <v>16025</v>
      </c>
      <c r="GB13" s="13">
        <v>3.2703008846045405</v>
      </c>
      <c r="GC13" s="13">
        <v>0.21962262986999032</v>
      </c>
      <c r="GD13" s="12">
        <v>868678</v>
      </c>
      <c r="GE13" s="12">
        <v>3955321</v>
      </c>
      <c r="GF13" s="12">
        <v>1596917</v>
      </c>
      <c r="GG13" s="12">
        <v>1213186</v>
      </c>
      <c r="GH13" s="12">
        <v>204455</v>
      </c>
      <c r="GI13" s="12">
        <v>632888</v>
      </c>
      <c r="GJ13" s="12">
        <v>203331</v>
      </c>
      <c r="GK13" s="12">
        <v>1145218</v>
      </c>
      <c r="GO13" s="5" t="s">
        <v>5</v>
      </c>
      <c r="GP13" s="7"/>
      <c r="GQ13" s="9">
        <v>187459</v>
      </c>
      <c r="GR13" s="9">
        <v>128674</v>
      </c>
      <c r="GS13" s="9">
        <v>58785</v>
      </c>
      <c r="GT13" s="9">
        <v>22145</v>
      </c>
      <c r="GU13" s="9">
        <v>15544</v>
      </c>
      <c r="GV13" s="9">
        <v>6155</v>
      </c>
      <c r="GW13" s="9">
        <v>9990</v>
      </c>
      <c r="GX13" s="9">
        <v>-1925</v>
      </c>
      <c r="GY13" s="9">
        <v>11915</v>
      </c>
      <c r="GZ13" s="9">
        <v>3157</v>
      </c>
      <c r="HA13" s="9">
        <v>85441</v>
      </c>
      <c r="HB13" s="9">
        <v>7054</v>
      </c>
      <c r="HC13" s="9">
        <v>105386</v>
      </c>
      <c r="HD13" s="9">
        <v>406636</v>
      </c>
      <c r="HE13" s="9">
        <v>865960</v>
      </c>
      <c r="HF13" s="9">
        <v>61731</v>
      </c>
      <c r="HG13" s="9" t="s">
        <v>53</v>
      </c>
      <c r="HH13" s="9">
        <v>120007</v>
      </c>
      <c r="HI13" s="9">
        <v>96197</v>
      </c>
      <c r="HJ13" s="9">
        <v>865960</v>
      </c>
      <c r="HK13" s="12">
        <v>649756</v>
      </c>
      <c r="HL13" s="10">
        <v>1.3561000000000001</v>
      </c>
      <c r="HM13" s="9">
        <v>1872.1295</v>
      </c>
      <c r="HN13" s="10">
        <v>39.630000000000003</v>
      </c>
      <c r="HO13" s="9">
        <v>476</v>
      </c>
      <c r="HP13" s="9">
        <v>37928</v>
      </c>
      <c r="HQ13" s="9" t="s">
        <v>53</v>
      </c>
      <c r="HR13" s="9">
        <v>-378468</v>
      </c>
      <c r="HS13" s="10">
        <v>0.25</v>
      </c>
      <c r="HT13" s="9">
        <v>37928</v>
      </c>
      <c r="HU13" s="9" t="s">
        <v>53</v>
      </c>
      <c r="HV13" s="9">
        <v>0</v>
      </c>
      <c r="HW13" s="9">
        <v>-378468</v>
      </c>
      <c r="HX13" s="10">
        <v>0</v>
      </c>
      <c r="HY13" s="10">
        <v>8.4618000000000002</v>
      </c>
      <c r="HZ13" s="10">
        <v>3.2378</v>
      </c>
      <c r="IA13" s="10">
        <v>7.2630999999999997</v>
      </c>
      <c r="IB13" s="10" t="s">
        <v>53</v>
      </c>
      <c r="IC13" s="10">
        <v>104.06829999999999</v>
      </c>
      <c r="IH13" s="5" t="s">
        <v>5</v>
      </c>
      <c r="II13" s="7"/>
      <c r="IJ13" s="13">
        <v>0.87816544034931299</v>
      </c>
      <c r="IK13" s="13">
        <v>0.81938553584374241</v>
      </c>
      <c r="IL13" s="13">
        <v>2.6306798770071745E-2</v>
      </c>
      <c r="IM13" s="13">
        <v>-1.688415169291884E-2</v>
      </c>
      <c r="IN13" s="13">
        <v>237.97518880247182</v>
      </c>
      <c r="IO13" s="13">
        <v>0.88891288281213909</v>
      </c>
      <c r="IP13" s="13">
        <v>8.0019439275653088</v>
      </c>
      <c r="IQ13" s="13">
        <v>9.0019439275653088</v>
      </c>
      <c r="IR13" s="13">
        <v>0.87104147312230129</v>
      </c>
      <c r="IS13" s="13">
        <v>6.1621445978878961</v>
      </c>
      <c r="IT13" s="13"/>
      <c r="IU13" s="13">
        <v>18.241281542387298</v>
      </c>
      <c r="IV13" s="13">
        <v>20.009559040676436</v>
      </c>
      <c r="IW13" s="13">
        <v>2.1940169239592233</v>
      </c>
      <c r="IX13" s="13">
        <v>166.36152438666588</v>
      </c>
      <c r="IY13" s="13">
        <v>-12.821216059093086</v>
      </c>
      <c r="JA13" s="5" t="s">
        <v>5</v>
      </c>
      <c r="JB13" s="7"/>
      <c r="JC13" s="14">
        <v>0.12386041144734243</v>
      </c>
      <c r="JD13" s="14">
        <v>1.3759296041387594E-2</v>
      </c>
      <c r="JE13" s="14">
        <v>1.7950020786179501E-2</v>
      </c>
      <c r="JF13" s="14">
        <v>6.3560565243599931E-2</v>
      </c>
      <c r="JG13" s="12">
        <v>11915</v>
      </c>
      <c r="JH13" s="12">
        <v>187459</v>
      </c>
      <c r="JI13" s="23">
        <v>0.4695782715136958</v>
      </c>
      <c r="JJ13" s="23">
        <v>2.1619122130352442</v>
      </c>
      <c r="JK13" s="23" t="e">
        <v>#VALUE!</v>
      </c>
      <c r="JL13" s="23">
        <v>-0.43705021017137052</v>
      </c>
      <c r="JM13" s="23">
        <v>0</v>
      </c>
      <c r="JN13" s="12">
        <v>175544</v>
      </c>
      <c r="JO13" s="12">
        <v>187459</v>
      </c>
      <c r="JP13" s="12">
        <v>128674</v>
      </c>
      <c r="JQ13" s="12">
        <v>20495</v>
      </c>
      <c r="JR13" s="12">
        <v>22145</v>
      </c>
      <c r="JS13" s="12">
        <v>6155</v>
      </c>
      <c r="JT13" s="12">
        <v>-1925</v>
      </c>
      <c r="JV13" s="13">
        <v>9.0019439275653088</v>
      </c>
      <c r="JW13" s="13">
        <v>0.21647535682941477</v>
      </c>
      <c r="JX13" s="12">
        <v>187459</v>
      </c>
      <c r="JY13" s="12">
        <v>865960</v>
      </c>
      <c r="JZ13" s="12">
        <v>406636</v>
      </c>
      <c r="KA13" s="12">
        <v>105386</v>
      </c>
      <c r="KB13" s="12">
        <v>3157</v>
      </c>
      <c r="KC13" s="12">
        <v>85441</v>
      </c>
      <c r="KD13" s="12">
        <v>7054</v>
      </c>
      <c r="KE13" s="12">
        <v>353938</v>
      </c>
      <c r="KI13" s="5" t="s">
        <v>5</v>
      </c>
      <c r="KJ13" s="7"/>
      <c r="KK13" s="9">
        <v>350898</v>
      </c>
      <c r="KL13" s="9">
        <v>266195</v>
      </c>
      <c r="KM13" s="9">
        <v>84703</v>
      </c>
      <c r="KN13" s="9">
        <v>67501</v>
      </c>
      <c r="KO13" s="9">
        <v>17799</v>
      </c>
      <c r="KP13" s="9">
        <v>6103</v>
      </c>
      <c r="KQ13" s="9">
        <v>3380</v>
      </c>
      <c r="KR13" s="9">
        <v>3945</v>
      </c>
      <c r="KS13" s="9">
        <v>8642</v>
      </c>
      <c r="KT13" s="9">
        <v>106094</v>
      </c>
      <c r="KU13" s="9">
        <v>333357</v>
      </c>
      <c r="KV13" s="9">
        <v>133890</v>
      </c>
      <c r="KW13" s="9">
        <v>781957</v>
      </c>
      <c r="KX13" s="9">
        <v>550671</v>
      </c>
      <c r="KY13" s="9">
        <v>2534694</v>
      </c>
      <c r="KZ13" s="9">
        <v>176308</v>
      </c>
      <c r="LA13" s="9">
        <v>10405</v>
      </c>
      <c r="LB13" s="9">
        <v>532606</v>
      </c>
      <c r="LC13" s="9">
        <v>349114</v>
      </c>
      <c r="LD13" s="9">
        <v>2534694</v>
      </c>
      <c r="LE13" s="12">
        <v>1652974</v>
      </c>
      <c r="LF13" s="10">
        <v>1.4897</v>
      </c>
      <c r="LG13" s="9">
        <v>2200.4018000000001</v>
      </c>
      <c r="LH13" s="10">
        <v>27.44</v>
      </c>
      <c r="LI13" s="9">
        <v>143394</v>
      </c>
      <c r="LJ13" s="9">
        <v>53634</v>
      </c>
      <c r="LK13" s="9">
        <v>29653</v>
      </c>
      <c r="LL13" s="9">
        <v>1349520</v>
      </c>
      <c r="LM13" s="10">
        <v>0.11</v>
      </c>
      <c r="LN13" s="9">
        <v>53634</v>
      </c>
      <c r="LO13" s="9">
        <v>29653</v>
      </c>
      <c r="LP13" s="9">
        <v>-3098</v>
      </c>
      <c r="LQ13" s="9">
        <v>1349520</v>
      </c>
      <c r="LR13" s="10">
        <v>0</v>
      </c>
      <c r="LS13" s="10">
        <v>11.4549</v>
      </c>
      <c r="LT13" s="10">
        <v>2.9453</v>
      </c>
      <c r="LU13" s="10">
        <v>8.1838999999999995</v>
      </c>
      <c r="LV13" s="10">
        <v>116.71599999999999</v>
      </c>
      <c r="LW13" s="10">
        <v>136.41800000000001</v>
      </c>
      <c r="MB13" s="5" t="s">
        <v>5</v>
      </c>
      <c r="MC13" s="7"/>
      <c r="MD13" s="13">
        <v>1.4681715940113329</v>
      </c>
      <c r="ME13" s="13">
        <v>1.2167850155649766</v>
      </c>
      <c r="MF13" s="13">
        <v>0.19919790614450456</v>
      </c>
      <c r="MG13" s="13">
        <v>9.8375188484290416E-2</v>
      </c>
      <c r="MH13" s="13">
        <v>708.86212301016496</v>
      </c>
      <c r="MI13" s="13">
        <v>0.86226581985833395</v>
      </c>
      <c r="MJ13" s="13">
        <v>6.2603619448088592</v>
      </c>
      <c r="MK13" s="13">
        <v>7.2603619448088592</v>
      </c>
      <c r="ML13" s="13">
        <v>0.82562504745046172</v>
      </c>
      <c r="MM13" s="13">
        <v>8.7881369818122241</v>
      </c>
      <c r="MN13" s="13"/>
      <c r="MO13" s="13">
        <v>1.988161923967436</v>
      </c>
      <c r="MP13" s="13">
        <v>183.58665639850486</v>
      </c>
      <c r="MQ13" s="13">
        <v>1.0526192640322538</v>
      </c>
      <c r="MR13" s="13">
        <v>346.75405673443561</v>
      </c>
      <c r="MS13" s="13">
        <v>1.4072452085614255</v>
      </c>
      <c r="MU13" s="5" t="s">
        <v>5</v>
      </c>
      <c r="MV13" s="7"/>
      <c r="MW13" s="14">
        <v>2.4754091786637029E-2</v>
      </c>
      <c r="MX13" s="14">
        <v>3.4094845373839997E-3</v>
      </c>
      <c r="MY13" s="14">
        <v>7.0221494192198352E-3</v>
      </c>
      <c r="MZ13" s="14">
        <v>2.4628239545394958E-2</v>
      </c>
      <c r="NA13" s="12">
        <v>8642</v>
      </c>
      <c r="NB13" s="12">
        <v>350898</v>
      </c>
      <c r="NC13" s="23">
        <v>0.21725344361094476</v>
      </c>
      <c r="ND13" s="23">
        <v>0.86811338962415197</v>
      </c>
      <c r="NE13" s="23">
        <v>1.1698848066078193E-2</v>
      </c>
      <c r="NF13" s="23">
        <v>0.5324192979507586</v>
      </c>
      <c r="NG13" s="23">
        <v>0</v>
      </c>
      <c r="NH13" s="12">
        <v>342256</v>
      </c>
      <c r="NI13" s="12">
        <v>350898</v>
      </c>
      <c r="NJ13" s="12">
        <v>266195</v>
      </c>
      <c r="NK13" s="12">
        <v>-1488</v>
      </c>
      <c r="NL13" s="12">
        <v>67501</v>
      </c>
      <c r="NM13" s="12">
        <v>6103</v>
      </c>
      <c r="NN13" s="12">
        <v>3945</v>
      </c>
      <c r="NP13" s="13">
        <v>7.2603619448088592</v>
      </c>
      <c r="NQ13" s="13">
        <v>0.13843801263584479</v>
      </c>
      <c r="NR13" s="12">
        <v>350898</v>
      </c>
      <c r="NS13" s="12">
        <v>2534694</v>
      </c>
      <c r="NT13" s="12">
        <v>550671</v>
      </c>
      <c r="NU13" s="12">
        <v>781957</v>
      </c>
      <c r="NV13" s="12">
        <v>106094</v>
      </c>
      <c r="NW13" s="12">
        <v>333357</v>
      </c>
      <c r="NX13" s="12">
        <v>133890</v>
      </c>
      <c r="NY13" s="12">
        <v>1202066</v>
      </c>
      <c r="OC13" s="5" t="s">
        <v>5</v>
      </c>
      <c r="OD13" s="7"/>
      <c r="OE13" s="9">
        <v>2605300</v>
      </c>
      <c r="OF13" s="9">
        <v>1617000</v>
      </c>
      <c r="OG13" s="9">
        <v>988300</v>
      </c>
      <c r="OH13" s="9">
        <v>264500</v>
      </c>
      <c r="OI13" s="9">
        <v>437400</v>
      </c>
      <c r="OJ13" s="9">
        <v>98500</v>
      </c>
      <c r="OK13" s="9">
        <v>328600</v>
      </c>
      <c r="OL13" s="9">
        <v>77700</v>
      </c>
      <c r="OM13" s="9">
        <v>251500</v>
      </c>
      <c r="ON13" s="9">
        <v>72500</v>
      </c>
      <c r="OO13" s="9">
        <v>1147000</v>
      </c>
      <c r="OP13" s="9" t="s">
        <v>53</v>
      </c>
      <c r="OQ13" s="9">
        <v>1474100</v>
      </c>
      <c r="OR13" s="9">
        <v>8093600</v>
      </c>
      <c r="OS13" s="9">
        <v>21996800</v>
      </c>
      <c r="OT13" s="9">
        <v>719600</v>
      </c>
      <c r="OU13" s="9" t="s">
        <v>53</v>
      </c>
      <c r="OV13" s="9">
        <v>3571000</v>
      </c>
      <c r="OW13" s="9">
        <v>7955200</v>
      </c>
      <c r="OX13" s="9">
        <v>21996800</v>
      </c>
      <c r="OY13" s="12">
        <v>10470600</v>
      </c>
      <c r="OZ13" s="10">
        <v>0.43559999999999999</v>
      </c>
      <c r="PA13" s="9">
        <v>27862.219799999999</v>
      </c>
      <c r="PB13" s="10">
        <v>86.64</v>
      </c>
      <c r="PC13" s="9">
        <v>3500</v>
      </c>
      <c r="PD13" s="9">
        <v>731300</v>
      </c>
      <c r="PE13" s="9">
        <v>259200</v>
      </c>
      <c r="PF13" s="9">
        <v>4987900</v>
      </c>
      <c r="PG13" s="10">
        <v>0.78</v>
      </c>
      <c r="PH13" s="9">
        <v>731300</v>
      </c>
      <c r="PI13" s="9">
        <v>259200</v>
      </c>
      <c r="PJ13" s="9">
        <v>-120700</v>
      </c>
      <c r="PK13" s="9">
        <v>4987900</v>
      </c>
      <c r="PL13" s="10">
        <v>0.375</v>
      </c>
      <c r="PM13" s="10">
        <v>7.3920000000000003</v>
      </c>
      <c r="PN13" s="10">
        <v>2.121</v>
      </c>
      <c r="PO13" s="10">
        <v>6.1356999999999999</v>
      </c>
      <c r="PP13" s="10">
        <v>23.645800000000001</v>
      </c>
      <c r="PQ13" s="10">
        <v>78.418300000000002</v>
      </c>
      <c r="PV13" s="5" t="s">
        <v>5</v>
      </c>
      <c r="PW13" s="7"/>
      <c r="PX13" s="13">
        <v>0.41279753570428451</v>
      </c>
      <c r="PY13" s="13" t="e">
        <v>#VALUE!</v>
      </c>
      <c r="PZ13" s="13">
        <v>2.0302436292355081E-2</v>
      </c>
      <c r="QA13" s="13">
        <v>-9.5327502182135579E-2</v>
      </c>
      <c r="QB13" s="13" t="e">
        <v>#VALUE!</v>
      </c>
      <c r="QC13" s="13">
        <v>0.63834739598487056</v>
      </c>
      <c r="QD13" s="13">
        <v>1.7650844730490749</v>
      </c>
      <c r="QE13" s="13">
        <v>2.7650844730490749</v>
      </c>
      <c r="QF13" s="13">
        <v>0.56825755191090754</v>
      </c>
      <c r="QG13" s="13">
        <v>7.4243654822335028</v>
      </c>
      <c r="QH13" s="13"/>
      <c r="QI13" s="13" t="e">
        <v>#VALUE!</v>
      </c>
      <c r="QJ13" s="13" t="e">
        <v>#VALUE!</v>
      </c>
      <c r="QK13" s="13">
        <v>2.2714036617262425</v>
      </c>
      <c r="QL13" s="13">
        <v>160.69358615130693</v>
      </c>
      <c r="QM13" s="13">
        <v>-1.2424531451189851</v>
      </c>
      <c r="QO13" s="5" t="s">
        <v>5</v>
      </c>
      <c r="QP13" s="7"/>
      <c r="QQ13" s="14">
        <v>3.1614541432019305E-2</v>
      </c>
      <c r="QR13" s="14">
        <v>1.1433481233633982E-2</v>
      </c>
      <c r="QS13" s="14">
        <v>1.9884710503345941E-2</v>
      </c>
      <c r="QT13" s="14">
        <v>9.6533988408244731E-2</v>
      </c>
      <c r="QU13" s="12">
        <v>251500</v>
      </c>
      <c r="QV13" s="12">
        <v>2605300</v>
      </c>
      <c r="QW13" s="23">
        <v>0.36794442828047719</v>
      </c>
      <c r="QX13" s="23">
        <v>1.2666487761856271</v>
      </c>
      <c r="QY13" s="23">
        <v>1.1783532150130928E-2</v>
      </c>
      <c r="QZ13" s="23">
        <v>0.22675570992144312</v>
      </c>
      <c r="RA13" s="23">
        <v>0.48076923076923073</v>
      </c>
      <c r="RB13" s="12">
        <v>2353800</v>
      </c>
      <c r="RC13" s="12">
        <v>2605300</v>
      </c>
      <c r="RD13" s="12">
        <v>1617000</v>
      </c>
      <c r="RE13" s="12">
        <v>296100</v>
      </c>
      <c r="RF13" s="12">
        <v>264500</v>
      </c>
      <c r="RG13" s="12">
        <v>98500</v>
      </c>
      <c r="RH13" s="12">
        <v>77700</v>
      </c>
      <c r="RJ13" s="13">
        <v>2.7650844730490749</v>
      </c>
      <c r="RK13" s="13">
        <v>0.11843995490253127</v>
      </c>
      <c r="RL13" s="12">
        <v>2605300</v>
      </c>
      <c r="RM13" s="12">
        <v>21996800</v>
      </c>
      <c r="RN13" s="12">
        <v>8093600</v>
      </c>
      <c r="RO13" s="12">
        <v>1474100</v>
      </c>
      <c r="RP13" s="12">
        <v>72500</v>
      </c>
      <c r="RQ13" s="12">
        <v>1147000</v>
      </c>
      <c r="RR13" s="12" t="s">
        <v>53</v>
      </c>
      <c r="RS13" s="12">
        <v>12429100</v>
      </c>
      <c r="RW13" s="5" t="s">
        <v>5</v>
      </c>
      <c r="RX13" s="7"/>
      <c r="RY13" s="9">
        <v>3946000</v>
      </c>
      <c r="RZ13" s="9">
        <v>2443000</v>
      </c>
      <c r="SA13" s="9">
        <v>1503000</v>
      </c>
      <c r="SB13" s="9">
        <v>391000</v>
      </c>
      <c r="SC13" s="9">
        <v>696000</v>
      </c>
      <c r="SD13" s="9" t="s">
        <v>53</v>
      </c>
      <c r="SE13" s="9">
        <v>497000</v>
      </c>
      <c r="SF13" s="9">
        <v>115000</v>
      </c>
      <c r="SG13" s="9">
        <v>381000</v>
      </c>
      <c r="SH13" s="9">
        <v>2250000</v>
      </c>
      <c r="SI13" s="9">
        <v>2017000</v>
      </c>
      <c r="SJ13" s="9">
        <v>104000</v>
      </c>
      <c r="SK13" s="9">
        <v>4836000</v>
      </c>
      <c r="SL13" s="9">
        <v>12665000</v>
      </c>
      <c r="SM13" s="9">
        <v>25986000</v>
      </c>
      <c r="SN13" s="9">
        <v>908000</v>
      </c>
      <c r="SO13" s="9" t="s">
        <v>53</v>
      </c>
      <c r="SP13" s="9">
        <v>2846000</v>
      </c>
      <c r="SQ13" s="9">
        <v>6467000</v>
      </c>
      <c r="SR13" s="9">
        <v>25986000</v>
      </c>
      <c r="SS13" s="12">
        <v>16673000</v>
      </c>
      <c r="ST13" s="10">
        <v>0.71809999999999996</v>
      </c>
      <c r="SU13" s="9">
        <v>48995.530400000003</v>
      </c>
      <c r="SV13" s="10">
        <v>115.37</v>
      </c>
      <c r="SW13" s="9">
        <v>6000</v>
      </c>
      <c r="SX13" s="9">
        <v>1136000</v>
      </c>
      <c r="SY13" s="9">
        <v>382000</v>
      </c>
      <c r="SZ13" s="9">
        <v>10088000</v>
      </c>
      <c r="TA13" s="10">
        <v>0.89</v>
      </c>
      <c r="TB13" s="9">
        <v>1136000</v>
      </c>
      <c r="TC13" s="9">
        <v>382000</v>
      </c>
      <c r="TD13" s="9">
        <v>-217000</v>
      </c>
      <c r="TE13" s="9">
        <v>10088000</v>
      </c>
      <c r="TF13" s="10">
        <v>0.51249999999999996</v>
      </c>
      <c r="TG13" s="10">
        <v>7.7214</v>
      </c>
      <c r="TH13" s="10">
        <v>2.1177999999999999</v>
      </c>
      <c r="TI13" s="10">
        <v>6.5353000000000003</v>
      </c>
      <c r="TJ13" s="10">
        <v>23.1388</v>
      </c>
      <c r="TK13" s="10">
        <v>79.367900000000006</v>
      </c>
      <c r="TP13" s="5" t="s">
        <v>5</v>
      </c>
      <c r="TQ13" s="7"/>
      <c r="TR13" s="13">
        <v>1.6992269852424455</v>
      </c>
      <c r="TS13" s="13">
        <v>1.6626844694307801</v>
      </c>
      <c r="TT13" s="13">
        <v>0.79058327477160928</v>
      </c>
      <c r="TU13" s="13">
        <v>7.6579696759793731E-2</v>
      </c>
      <c r="TV13" s="13">
        <v>609.44954128440372</v>
      </c>
      <c r="TW13" s="13">
        <v>0.75113522666050947</v>
      </c>
      <c r="TX13" s="13">
        <v>3.0182464821400958</v>
      </c>
      <c r="TY13" s="13">
        <v>4.0182464821400963</v>
      </c>
      <c r="TZ13" s="13">
        <v>0.72052722558340532</v>
      </c>
      <c r="UA13" s="13" t="e">
        <v>#VALUE!</v>
      </c>
      <c r="UB13" s="13"/>
      <c r="UC13" s="13">
        <v>23.490384615384617</v>
      </c>
      <c r="UD13" s="13">
        <v>15.538272615636512</v>
      </c>
      <c r="UE13" s="13">
        <v>1.9563708477937531</v>
      </c>
      <c r="UF13" s="13">
        <v>186.56994424733907</v>
      </c>
      <c r="UG13" s="13">
        <v>1.9829145728643216</v>
      </c>
      <c r="UI13" s="5" t="s">
        <v>5</v>
      </c>
      <c r="UJ13" s="7"/>
      <c r="UK13" s="14">
        <v>5.8914488943868873E-2</v>
      </c>
      <c r="UL13" s="14">
        <v>1.4661740937427845E-2</v>
      </c>
      <c r="UM13" s="14">
        <v>2.6783652736088664E-2</v>
      </c>
      <c r="UN13" s="14">
        <v>9.6553471870248347E-2</v>
      </c>
      <c r="UO13" s="12">
        <v>381000</v>
      </c>
      <c r="UP13" s="12">
        <v>3946000</v>
      </c>
      <c r="UQ13" s="23">
        <v>0.48737781882552145</v>
      </c>
      <c r="UR13" s="23">
        <v>1.8854587239282692</v>
      </c>
      <c r="US13" s="23">
        <v>1.4700223197106134E-2</v>
      </c>
      <c r="UT13" s="23">
        <v>0.38820903563457249</v>
      </c>
      <c r="UU13" s="23">
        <v>0.57584269662921339</v>
      </c>
      <c r="UV13" s="12">
        <v>3565000</v>
      </c>
      <c r="UW13" s="12">
        <v>3946000</v>
      </c>
      <c r="UX13" s="12">
        <v>2443000</v>
      </c>
      <c r="UY13" s="12" t="e">
        <v>#VALUE!</v>
      </c>
      <c r="UZ13" s="12">
        <v>391000</v>
      </c>
      <c r="VA13" s="12" t="s">
        <v>53</v>
      </c>
      <c r="VB13" s="12">
        <v>115000</v>
      </c>
      <c r="VD13" s="13">
        <v>4.0182464821400963</v>
      </c>
      <c r="VE13" s="13">
        <v>0.15185099669052568</v>
      </c>
      <c r="VF13" s="12">
        <v>3946000</v>
      </c>
      <c r="VG13" s="12">
        <v>25986000</v>
      </c>
      <c r="VH13" s="12">
        <v>12665000</v>
      </c>
      <c r="VI13" s="12">
        <v>4836000</v>
      </c>
      <c r="VJ13" s="12">
        <v>2250000</v>
      </c>
      <c r="VK13" s="12">
        <v>2017000</v>
      </c>
      <c r="VL13" s="12">
        <v>104000</v>
      </c>
      <c r="VM13" s="12">
        <v>8485000</v>
      </c>
    </row>
    <row r="14" spans="1:588" x14ac:dyDescent="0.25">
      <c r="A14" s="5" t="s">
        <v>6</v>
      </c>
      <c r="B14" s="7"/>
      <c r="C14" s="9">
        <v>547396</v>
      </c>
      <c r="D14" s="9">
        <v>474598</v>
      </c>
      <c r="E14" s="9">
        <v>72798</v>
      </c>
      <c r="F14" s="9">
        <v>48575</v>
      </c>
      <c r="G14" s="9">
        <v>24459</v>
      </c>
      <c r="H14" s="9">
        <v>2294</v>
      </c>
      <c r="I14" s="9">
        <v>22194</v>
      </c>
      <c r="J14" s="9">
        <v>5762</v>
      </c>
      <c r="K14" s="9">
        <v>15690</v>
      </c>
      <c r="L14" s="9">
        <v>8119</v>
      </c>
      <c r="M14" s="9">
        <v>167988</v>
      </c>
      <c r="N14" s="9">
        <v>202192</v>
      </c>
      <c r="O14" s="9">
        <v>417349</v>
      </c>
      <c r="P14" s="9">
        <v>437456</v>
      </c>
      <c r="Q14" s="9">
        <v>1092622</v>
      </c>
      <c r="R14" s="9">
        <v>100386</v>
      </c>
      <c r="S14" s="9">
        <v>1234</v>
      </c>
      <c r="T14" s="9">
        <v>176938</v>
      </c>
      <c r="U14" s="9">
        <v>693704</v>
      </c>
      <c r="V14" s="9">
        <v>1092622</v>
      </c>
      <c r="W14" s="12">
        <v>221980</v>
      </c>
      <c r="X14" s="10">
        <v>1.1631</v>
      </c>
      <c r="Y14" s="9">
        <v>565.25170000000003</v>
      </c>
      <c r="Z14" s="10">
        <v>21.11</v>
      </c>
      <c r="AA14" s="9">
        <v>26776</v>
      </c>
      <c r="AB14" s="9">
        <v>37613</v>
      </c>
      <c r="AC14" s="9" t="s">
        <v>53</v>
      </c>
      <c r="AD14" s="9">
        <v>668933</v>
      </c>
      <c r="AE14" s="10">
        <v>0.56000000000000005</v>
      </c>
      <c r="AF14" s="9">
        <v>37613</v>
      </c>
      <c r="AG14" s="9" t="s">
        <v>53</v>
      </c>
      <c r="AH14" s="9">
        <v>-5026</v>
      </c>
      <c r="AI14" s="9">
        <v>668933</v>
      </c>
      <c r="AJ14" s="10">
        <v>0.1875</v>
      </c>
      <c r="AK14" s="10">
        <v>9.5172000000000008</v>
      </c>
      <c r="AL14" s="10">
        <v>2.1703999999999999</v>
      </c>
      <c r="AM14" s="10">
        <v>8.0411000000000001</v>
      </c>
      <c r="AN14" s="10">
        <v>25.962</v>
      </c>
      <c r="AO14" s="10">
        <v>108.11709999999999</v>
      </c>
      <c r="AT14" s="5" t="s">
        <v>6</v>
      </c>
      <c r="AU14" s="7"/>
      <c r="AV14" s="13">
        <v>2.3587301766720548</v>
      </c>
      <c r="AW14" s="13">
        <v>1.2160022154653043</v>
      </c>
      <c r="AX14" s="13">
        <v>4.5886129604720299E-2</v>
      </c>
      <c r="AY14" s="13">
        <v>0.22003126424326069</v>
      </c>
      <c r="AZ14" s="13">
        <v>150.10771771479034</v>
      </c>
      <c r="BA14" s="13">
        <v>0.36510156302911712</v>
      </c>
      <c r="BB14" s="13">
        <v>0.57505506671433348</v>
      </c>
      <c r="BC14" s="13">
        <v>1.5750550667143335</v>
      </c>
      <c r="BD14" s="13">
        <v>0.24241987410504059</v>
      </c>
      <c r="BE14" s="13">
        <v>16.396251089799478</v>
      </c>
      <c r="BF14" s="13"/>
      <c r="BG14" s="13">
        <v>2.3472639867057055</v>
      </c>
      <c r="BH14" s="13">
        <v>155.50019174122099</v>
      </c>
      <c r="BI14" s="13">
        <v>3.2585422768292975</v>
      </c>
      <c r="BJ14" s="13">
        <v>112.01327740794598</v>
      </c>
      <c r="BK14" s="13">
        <v>2.2769174455411774</v>
      </c>
      <c r="BM14" s="5" t="s">
        <v>6</v>
      </c>
      <c r="BN14" s="7"/>
      <c r="BO14" s="14">
        <v>2.261771591341552E-2</v>
      </c>
      <c r="BP14" s="14">
        <v>1.4359952481278979E-2</v>
      </c>
      <c r="BQ14" s="14">
        <v>2.2385600875691684E-2</v>
      </c>
      <c r="BR14" s="14">
        <v>2.8662978903755233E-2</v>
      </c>
      <c r="BS14" s="12">
        <v>15690</v>
      </c>
      <c r="BT14" s="12">
        <v>547396</v>
      </c>
      <c r="BU14" s="23">
        <v>0.40037268149460653</v>
      </c>
      <c r="BV14" s="23">
        <v>0.5173350893538663</v>
      </c>
      <c r="BW14" s="23" t="e">
        <v>#VALUE!</v>
      </c>
      <c r="BX14" s="23">
        <v>0.61222728445885222</v>
      </c>
      <c r="BY14" s="23">
        <v>0.33482142857142855</v>
      </c>
      <c r="BZ14" s="12">
        <v>531706</v>
      </c>
      <c r="CA14" s="12">
        <v>547396</v>
      </c>
      <c r="CB14" s="12">
        <v>474598</v>
      </c>
      <c r="CC14" s="12">
        <v>477</v>
      </c>
      <c r="CD14" s="12">
        <v>48575</v>
      </c>
      <c r="CE14" s="12">
        <v>2294</v>
      </c>
      <c r="CF14" s="12">
        <v>5762</v>
      </c>
      <c r="CH14" s="13">
        <v>1.5750550667143335</v>
      </c>
      <c r="CI14" s="13">
        <v>0.50099302411996094</v>
      </c>
      <c r="CJ14" s="12">
        <v>547396</v>
      </c>
      <c r="CK14" s="12">
        <v>1092622</v>
      </c>
      <c r="CL14" s="12">
        <v>437456</v>
      </c>
      <c r="CM14" s="12">
        <v>417349</v>
      </c>
      <c r="CN14" s="12">
        <v>8119</v>
      </c>
      <c r="CO14" s="12">
        <v>167988</v>
      </c>
      <c r="CP14" s="12">
        <v>202192</v>
      </c>
      <c r="CQ14" s="12">
        <v>237817</v>
      </c>
      <c r="CU14" s="5" t="s">
        <v>6</v>
      </c>
      <c r="CV14" s="7"/>
      <c r="CW14" s="9">
        <v>891668</v>
      </c>
      <c r="CX14" s="9">
        <v>612754</v>
      </c>
      <c r="CY14" s="9">
        <v>278914</v>
      </c>
      <c r="CZ14" s="9">
        <v>122301</v>
      </c>
      <c r="DA14" s="9">
        <v>80367</v>
      </c>
      <c r="DB14" s="9">
        <v>20854</v>
      </c>
      <c r="DC14" s="9">
        <v>54119</v>
      </c>
      <c r="DD14" s="9">
        <v>17750</v>
      </c>
      <c r="DE14" s="9">
        <v>36369</v>
      </c>
      <c r="DF14" s="9">
        <v>282233</v>
      </c>
      <c r="DG14" s="9">
        <v>641667</v>
      </c>
      <c r="DH14" s="9">
        <v>210827</v>
      </c>
      <c r="DI14" s="9">
        <v>1300584</v>
      </c>
      <c r="DJ14" s="9">
        <v>1593993</v>
      </c>
      <c r="DK14" s="9">
        <v>4021862</v>
      </c>
      <c r="DL14" s="9">
        <v>277545</v>
      </c>
      <c r="DM14" s="9" t="s">
        <v>53</v>
      </c>
      <c r="DN14" s="9">
        <v>680042</v>
      </c>
      <c r="DO14" s="9">
        <v>1235795</v>
      </c>
      <c r="DP14" s="9">
        <v>4021862</v>
      </c>
      <c r="DQ14" s="12">
        <v>2106025</v>
      </c>
      <c r="DR14" s="10">
        <v>2.8323</v>
      </c>
      <c r="DS14" s="9">
        <v>4312.5535</v>
      </c>
      <c r="DT14" s="10">
        <v>77.2</v>
      </c>
      <c r="DU14" s="9">
        <v>558</v>
      </c>
      <c r="DV14" s="9">
        <v>168179</v>
      </c>
      <c r="DW14" s="9">
        <v>65335</v>
      </c>
      <c r="DX14" s="9">
        <v>810743</v>
      </c>
      <c r="DY14" s="10">
        <v>0.65</v>
      </c>
      <c r="DZ14" s="9">
        <v>168179</v>
      </c>
      <c r="EA14" s="9">
        <v>65335</v>
      </c>
      <c r="EB14" s="9">
        <v>0</v>
      </c>
      <c r="EC14" s="9">
        <v>810743</v>
      </c>
      <c r="ED14" s="10">
        <v>0</v>
      </c>
      <c r="EE14" s="10">
        <v>9.8478999999999992</v>
      </c>
      <c r="EF14" s="10">
        <v>1.7470000000000001</v>
      </c>
      <c r="EG14" s="10">
        <v>7.5296000000000003</v>
      </c>
      <c r="EH14" s="10">
        <v>32.798099999999998</v>
      </c>
      <c r="EI14" s="10">
        <v>68.924300000000002</v>
      </c>
      <c r="EN14" s="5" t="s">
        <v>6</v>
      </c>
      <c r="EO14" s="7"/>
      <c r="EP14" s="13">
        <v>1.9125054040779834</v>
      </c>
      <c r="EQ14" s="13">
        <v>1.6024848465241852</v>
      </c>
      <c r="ER14" s="13">
        <v>0.41502289564468076</v>
      </c>
      <c r="ES14" s="13">
        <v>0.15429221589403116</v>
      </c>
      <c r="ET14" s="13">
        <v>541.13135071525267</v>
      </c>
      <c r="EU14" s="13">
        <v>0.69273063073770313</v>
      </c>
      <c r="EV14" s="13">
        <v>2.2544734361281602</v>
      </c>
      <c r="EW14" s="13">
        <v>3.2544734361281602</v>
      </c>
      <c r="EX14" s="13">
        <v>0.63020300315397004</v>
      </c>
      <c r="EY14" s="13">
        <v>8.0645919248105873</v>
      </c>
      <c r="EZ14" s="13"/>
      <c r="FA14" s="13">
        <v>2.9064303907943478</v>
      </c>
      <c r="FB14" s="13">
        <v>125.58360288141735</v>
      </c>
      <c r="FC14" s="13">
        <v>1.389611745656236</v>
      </c>
      <c r="FD14" s="13">
        <v>262.66329508292324</v>
      </c>
      <c r="FE14" s="13">
        <v>1.4369180490603375</v>
      </c>
      <c r="FG14" s="5" t="s">
        <v>6</v>
      </c>
      <c r="FH14" s="7"/>
      <c r="FI14" s="14">
        <v>2.9429638410901484E-2</v>
      </c>
      <c r="FJ14" s="14">
        <v>9.0428264321351648E-3</v>
      </c>
      <c r="FK14" s="14">
        <v>1.9982535452484445E-2</v>
      </c>
      <c r="FL14" s="14">
        <v>4.0787602560594299E-2</v>
      </c>
      <c r="FM14" s="12">
        <v>36369</v>
      </c>
      <c r="FN14" s="12">
        <v>891668</v>
      </c>
      <c r="FO14" s="23">
        <v>0.39633209692426047</v>
      </c>
      <c r="FP14" s="23">
        <v>1.0722778404629498</v>
      </c>
      <c r="FQ14" s="23">
        <v>1.6244963153882457E-2</v>
      </c>
      <c r="FR14" s="23">
        <v>0.20158399268796393</v>
      </c>
      <c r="FS14" s="23">
        <v>0</v>
      </c>
      <c r="FT14" s="12">
        <v>855299</v>
      </c>
      <c r="FU14" s="12">
        <v>891668</v>
      </c>
      <c r="FV14" s="12">
        <v>612754</v>
      </c>
      <c r="FW14" s="12">
        <v>81640</v>
      </c>
      <c r="FX14" s="12">
        <v>122301</v>
      </c>
      <c r="FY14" s="12">
        <v>20854</v>
      </c>
      <c r="FZ14" s="12">
        <v>17750</v>
      </c>
      <c r="GB14" s="13">
        <v>3.2544734361281602</v>
      </c>
      <c r="GC14" s="13">
        <v>0.22170526984764768</v>
      </c>
      <c r="GD14" s="12">
        <v>891668</v>
      </c>
      <c r="GE14" s="12">
        <v>4021862</v>
      </c>
      <c r="GF14" s="12">
        <v>1593993</v>
      </c>
      <c r="GG14" s="12">
        <v>1300584</v>
      </c>
      <c r="GH14" s="12">
        <v>282233</v>
      </c>
      <c r="GI14" s="12">
        <v>641667</v>
      </c>
      <c r="GJ14" s="12">
        <v>210827</v>
      </c>
      <c r="GK14" s="12">
        <v>1127285</v>
      </c>
      <c r="GO14" s="5" t="s">
        <v>6</v>
      </c>
      <c r="GP14" s="7"/>
      <c r="GQ14" s="9">
        <v>198547</v>
      </c>
      <c r="GR14" s="9">
        <v>131273</v>
      </c>
      <c r="GS14" s="9">
        <v>67274</v>
      </c>
      <c r="GT14" s="9">
        <v>22536</v>
      </c>
      <c r="GU14" s="9">
        <v>18485</v>
      </c>
      <c r="GV14" s="9">
        <v>6235</v>
      </c>
      <c r="GW14" s="9">
        <v>12564</v>
      </c>
      <c r="GX14" s="9">
        <v>178</v>
      </c>
      <c r="GY14" s="9">
        <v>12386</v>
      </c>
      <c r="GZ14" s="9">
        <v>5028</v>
      </c>
      <c r="HA14" s="9">
        <v>89882</v>
      </c>
      <c r="HB14" s="9">
        <v>6976</v>
      </c>
      <c r="HC14" s="9">
        <v>113791</v>
      </c>
      <c r="HD14" s="9">
        <v>434081</v>
      </c>
      <c r="HE14" s="9">
        <v>935780</v>
      </c>
      <c r="HF14" s="9">
        <v>59370</v>
      </c>
      <c r="HG14" s="9" t="s">
        <v>53</v>
      </c>
      <c r="HH14" s="9">
        <v>126959</v>
      </c>
      <c r="HI14" s="9">
        <v>110812</v>
      </c>
      <c r="HJ14" s="9">
        <v>935780</v>
      </c>
      <c r="HK14" s="12">
        <v>698009</v>
      </c>
      <c r="HL14" s="10">
        <v>1.2988999999999999</v>
      </c>
      <c r="HM14" s="9">
        <v>2043.3843999999999</v>
      </c>
      <c r="HN14" s="10">
        <v>42.94</v>
      </c>
      <c r="HO14" s="9">
        <v>478</v>
      </c>
      <c r="HP14" s="9">
        <v>46962</v>
      </c>
      <c r="HQ14" s="9" t="s">
        <v>53</v>
      </c>
      <c r="HR14" s="9">
        <v>-366082</v>
      </c>
      <c r="HS14" s="10">
        <v>0.26</v>
      </c>
      <c r="HT14" s="9">
        <v>46962</v>
      </c>
      <c r="HU14" s="9" t="s">
        <v>53</v>
      </c>
      <c r="HV14" s="9">
        <v>0</v>
      </c>
      <c r="HW14" s="9">
        <v>-366082</v>
      </c>
      <c r="HX14" s="10">
        <v>0</v>
      </c>
      <c r="HY14" s="10">
        <v>7.7229999999999999</v>
      </c>
      <c r="HZ14" s="10">
        <v>2.6553</v>
      </c>
      <c r="IA14" s="10">
        <v>6.5629999999999997</v>
      </c>
      <c r="IB14" s="10">
        <v>1.4167000000000001</v>
      </c>
      <c r="IC14" s="10">
        <v>111.7227</v>
      </c>
      <c r="IH14" s="5" t="s">
        <v>6</v>
      </c>
      <c r="II14" s="7"/>
      <c r="IJ14" s="13">
        <v>0.89628147669720148</v>
      </c>
      <c r="IK14" s="13">
        <v>0.84133460408478322</v>
      </c>
      <c r="IL14" s="13">
        <v>3.9603336510211959E-2</v>
      </c>
      <c r="IM14" s="13">
        <v>-1.4071683515356174E-2</v>
      </c>
      <c r="IN14" s="13">
        <v>253.47980287239369</v>
      </c>
      <c r="IO14" s="13">
        <v>0.88158327812092585</v>
      </c>
      <c r="IP14" s="13">
        <v>7.4447532758185035</v>
      </c>
      <c r="IQ14" s="13">
        <v>8.4447532758185027</v>
      </c>
      <c r="IR14" s="13">
        <v>0.86299564427728759</v>
      </c>
      <c r="IS14" s="13">
        <v>7.5319967923015234</v>
      </c>
      <c r="IT14" s="13"/>
      <c r="IU14" s="13">
        <v>18.81780389908257</v>
      </c>
      <c r="IV14" s="13">
        <v>19.396524799463712</v>
      </c>
      <c r="IW14" s="13">
        <v>2.2089739881177546</v>
      </c>
      <c r="IX14" s="13">
        <v>165.23508287710214</v>
      </c>
      <c r="IY14" s="13">
        <v>-15.077992102065613</v>
      </c>
      <c r="JA14" s="5" t="s">
        <v>6</v>
      </c>
      <c r="JB14" s="7"/>
      <c r="JC14" s="14">
        <v>0.1117748980254846</v>
      </c>
      <c r="JD14" s="14">
        <v>1.3236017012545684E-2</v>
      </c>
      <c r="JE14" s="14">
        <v>1.9753574558122634E-2</v>
      </c>
      <c r="JF14" s="14">
        <v>6.2383214050073785E-2</v>
      </c>
      <c r="JG14" s="12">
        <v>12386</v>
      </c>
      <c r="JH14" s="12">
        <v>198547</v>
      </c>
      <c r="JI14" s="23">
        <v>0.46387078159396439</v>
      </c>
      <c r="JJ14" s="23">
        <v>2.1836162345850521</v>
      </c>
      <c r="JK14" s="23" t="e">
        <v>#VALUE!</v>
      </c>
      <c r="JL14" s="23">
        <v>-0.39120519780290242</v>
      </c>
      <c r="JM14" s="23">
        <v>0</v>
      </c>
      <c r="JN14" s="12">
        <v>186161</v>
      </c>
      <c r="JO14" s="12">
        <v>198547</v>
      </c>
      <c r="JP14" s="12">
        <v>131273</v>
      </c>
      <c r="JQ14" s="12">
        <v>25939</v>
      </c>
      <c r="JR14" s="12">
        <v>22536</v>
      </c>
      <c r="JS14" s="12">
        <v>6235</v>
      </c>
      <c r="JT14" s="12">
        <v>178</v>
      </c>
      <c r="JV14" s="13">
        <v>8.4447532758185027</v>
      </c>
      <c r="JW14" s="13">
        <v>0.21217273290730726</v>
      </c>
      <c r="JX14" s="12">
        <v>198547</v>
      </c>
      <c r="JY14" s="12">
        <v>935780</v>
      </c>
      <c r="JZ14" s="12">
        <v>434081</v>
      </c>
      <c r="KA14" s="12">
        <v>113791</v>
      </c>
      <c r="KB14" s="12">
        <v>5028</v>
      </c>
      <c r="KC14" s="12">
        <v>89882</v>
      </c>
      <c r="KD14" s="12">
        <v>6976</v>
      </c>
      <c r="KE14" s="12">
        <v>387908</v>
      </c>
      <c r="KI14" s="5" t="s">
        <v>6</v>
      </c>
      <c r="KJ14" s="7"/>
      <c r="KK14" s="9">
        <v>423155</v>
      </c>
      <c r="KL14" s="9">
        <v>311489</v>
      </c>
      <c r="KM14" s="9">
        <v>111666</v>
      </c>
      <c r="KN14" s="9">
        <v>63197</v>
      </c>
      <c r="KO14" s="9">
        <v>46745</v>
      </c>
      <c r="KP14" s="9">
        <v>12819</v>
      </c>
      <c r="KQ14" s="9">
        <v>32857</v>
      </c>
      <c r="KR14" s="9">
        <v>12601</v>
      </c>
      <c r="KS14" s="9">
        <v>435351</v>
      </c>
      <c r="KT14" s="9">
        <v>75458</v>
      </c>
      <c r="KU14" s="9">
        <v>310662</v>
      </c>
      <c r="KV14" s="9">
        <v>149984</v>
      </c>
      <c r="KW14" s="9">
        <v>876388</v>
      </c>
      <c r="KX14" s="9">
        <v>550073</v>
      </c>
      <c r="KY14" s="9">
        <v>2558491</v>
      </c>
      <c r="KZ14" s="9">
        <v>165570</v>
      </c>
      <c r="LA14" s="9">
        <v>7417</v>
      </c>
      <c r="LB14" s="9">
        <v>726634</v>
      </c>
      <c r="LC14" s="9">
        <v>751260</v>
      </c>
      <c r="LD14" s="9">
        <v>2558491</v>
      </c>
      <c r="LE14" s="12">
        <v>1080597</v>
      </c>
      <c r="LF14" s="10">
        <v>1.7150000000000001</v>
      </c>
      <c r="LG14" s="9">
        <v>1522.0849000000001</v>
      </c>
      <c r="LH14" s="10">
        <v>18.96</v>
      </c>
      <c r="LI14" s="9">
        <v>143396</v>
      </c>
      <c r="LJ14" s="9">
        <v>87109</v>
      </c>
      <c r="LK14" s="9">
        <v>29824</v>
      </c>
      <c r="LL14" s="9">
        <v>1784871</v>
      </c>
      <c r="LM14" s="10">
        <v>5.37</v>
      </c>
      <c r="LN14" s="9">
        <v>87109</v>
      </c>
      <c r="LO14" s="9">
        <v>29824</v>
      </c>
      <c r="LP14" s="9">
        <v>0</v>
      </c>
      <c r="LQ14" s="9">
        <v>1784871</v>
      </c>
      <c r="LR14" s="10">
        <v>0</v>
      </c>
      <c r="LS14" s="10">
        <v>11.3195</v>
      </c>
      <c r="LT14" s="10">
        <v>2.3856000000000002</v>
      </c>
      <c r="LU14" s="10">
        <v>8.1509</v>
      </c>
      <c r="LV14" s="10">
        <v>38.350999999999999</v>
      </c>
      <c r="LW14" s="10">
        <v>684.68389999999999</v>
      </c>
      <c r="MB14" s="5" t="s">
        <v>6</v>
      </c>
      <c r="MC14" s="7"/>
      <c r="MD14" s="13">
        <v>1.2060927509585293</v>
      </c>
      <c r="ME14" s="13">
        <v>0.9996834720092922</v>
      </c>
      <c r="MF14" s="13">
        <v>0.10384595270796577</v>
      </c>
      <c r="MG14" s="13">
        <v>5.8532158213571987E-2</v>
      </c>
      <c r="MH14" s="13">
        <v>707.62574529072344</v>
      </c>
      <c r="MI14" s="13">
        <v>0.70636597900872033</v>
      </c>
      <c r="MJ14" s="13">
        <v>2.4055999254585632</v>
      </c>
      <c r="MK14" s="13">
        <v>3.4055999254585632</v>
      </c>
      <c r="ML14" s="13">
        <v>0.58989156904714724</v>
      </c>
      <c r="MM14" s="13">
        <v>6.7953038458538106</v>
      </c>
      <c r="MN14" s="13"/>
      <c r="MO14" s="13">
        <v>2.0768148602517602</v>
      </c>
      <c r="MP14" s="13">
        <v>175.74989807023684</v>
      </c>
      <c r="MQ14" s="13">
        <v>1.3621073707115772</v>
      </c>
      <c r="MR14" s="13">
        <v>267.96712788458132</v>
      </c>
      <c r="MS14" s="13">
        <v>2.8256674279151142</v>
      </c>
      <c r="MU14" s="5" t="s">
        <v>6</v>
      </c>
      <c r="MV14" s="7"/>
      <c r="MW14" s="14">
        <v>0.57949444932513372</v>
      </c>
      <c r="MX14" s="14">
        <v>0.17015928529746635</v>
      </c>
      <c r="MY14" s="14">
        <v>1.8270535249098004E-2</v>
      </c>
      <c r="MZ14" s="14">
        <v>1.0288215901974453</v>
      </c>
      <c r="NA14" s="12">
        <v>435351</v>
      </c>
      <c r="NB14" s="12">
        <v>423155</v>
      </c>
      <c r="NC14" s="23">
        <v>0.21499899745592227</v>
      </c>
      <c r="ND14" s="23">
        <v>0.59491508862059717</v>
      </c>
      <c r="NE14" s="23">
        <v>1.165687117914427E-2</v>
      </c>
      <c r="NF14" s="23">
        <v>0.69762645246748967</v>
      </c>
      <c r="NG14" s="23">
        <v>0</v>
      </c>
      <c r="NH14" s="12">
        <v>-12196</v>
      </c>
      <c r="NI14" s="12">
        <v>423155</v>
      </c>
      <c r="NJ14" s="12">
        <v>311489</v>
      </c>
      <c r="NK14" s="12">
        <v>-412302</v>
      </c>
      <c r="NL14" s="12">
        <v>63197</v>
      </c>
      <c r="NM14" s="12">
        <v>12819</v>
      </c>
      <c r="NN14" s="12">
        <v>12601</v>
      </c>
      <c r="NP14" s="13">
        <v>3.4055999254585632</v>
      </c>
      <c r="NQ14" s="13">
        <v>0.16539241294966447</v>
      </c>
      <c r="NR14" s="12">
        <v>423155</v>
      </c>
      <c r="NS14" s="12">
        <v>2558491</v>
      </c>
      <c r="NT14" s="12">
        <v>550073</v>
      </c>
      <c r="NU14" s="12">
        <v>876388</v>
      </c>
      <c r="NV14" s="12">
        <v>75458</v>
      </c>
      <c r="NW14" s="12">
        <v>310662</v>
      </c>
      <c r="NX14" s="12">
        <v>149984</v>
      </c>
      <c r="NY14" s="12">
        <v>1132030</v>
      </c>
      <c r="OC14" s="5" t="s">
        <v>6</v>
      </c>
      <c r="OD14" s="7"/>
      <c r="OE14" s="9">
        <v>2646900</v>
      </c>
      <c r="OF14" s="9">
        <v>1631400</v>
      </c>
      <c r="OG14" s="9">
        <v>1015500</v>
      </c>
      <c r="OH14" s="9">
        <v>275400</v>
      </c>
      <c r="OI14" s="9">
        <v>467800</v>
      </c>
      <c r="OJ14" s="9">
        <v>98000</v>
      </c>
      <c r="OK14" s="9">
        <v>369500</v>
      </c>
      <c r="OL14" s="9">
        <v>71500</v>
      </c>
      <c r="OM14" s="9">
        <v>298300</v>
      </c>
      <c r="ON14" s="9">
        <v>55600</v>
      </c>
      <c r="OO14" s="9">
        <v>1162900</v>
      </c>
      <c r="OP14" s="9" t="s">
        <v>53</v>
      </c>
      <c r="OQ14" s="9">
        <v>1473900</v>
      </c>
      <c r="OR14" s="9">
        <v>8257600</v>
      </c>
      <c r="OS14" s="9">
        <v>22329100</v>
      </c>
      <c r="OT14" s="9">
        <v>697200</v>
      </c>
      <c r="OU14" s="9" t="s">
        <v>53</v>
      </c>
      <c r="OV14" s="9">
        <v>2997400</v>
      </c>
      <c r="OW14" s="9">
        <v>7978500</v>
      </c>
      <c r="OX14" s="9">
        <v>22329100</v>
      </c>
      <c r="OY14" s="12">
        <v>11353200</v>
      </c>
      <c r="OZ14" s="10">
        <v>0.47639999999999999</v>
      </c>
      <c r="PA14" s="9">
        <v>27761.0226</v>
      </c>
      <c r="PB14" s="10">
        <v>86.55</v>
      </c>
      <c r="PC14" s="9">
        <v>3500</v>
      </c>
      <c r="PD14" s="9">
        <v>766300</v>
      </c>
      <c r="PE14" s="9">
        <v>253500</v>
      </c>
      <c r="PF14" s="9">
        <v>5155900</v>
      </c>
      <c r="PG14" s="10">
        <v>0.93</v>
      </c>
      <c r="PH14" s="9">
        <v>766300</v>
      </c>
      <c r="PI14" s="9">
        <v>253500</v>
      </c>
      <c r="PJ14" s="9">
        <v>-120200</v>
      </c>
      <c r="PK14" s="9">
        <v>5155900</v>
      </c>
      <c r="PL14" s="10">
        <v>0.40500000000000003</v>
      </c>
      <c r="PM14" s="10">
        <v>7.0278</v>
      </c>
      <c r="PN14" s="10">
        <v>1.8176000000000001</v>
      </c>
      <c r="PO14" s="10">
        <v>5.7609000000000004</v>
      </c>
      <c r="PP14" s="10">
        <v>19.3505</v>
      </c>
      <c r="PQ14" s="10">
        <v>79.295500000000004</v>
      </c>
      <c r="PV14" s="5" t="s">
        <v>6</v>
      </c>
      <c r="PW14" s="7"/>
      <c r="PX14" s="13">
        <v>0.49172616267431773</v>
      </c>
      <c r="PY14" s="13" t="e">
        <v>#VALUE!</v>
      </c>
      <c r="PZ14" s="13">
        <v>1.8549409488223128E-2</v>
      </c>
      <c r="QA14" s="13">
        <v>-6.8229350936670083E-2</v>
      </c>
      <c r="QB14" s="13" t="e">
        <v>#VALUE!</v>
      </c>
      <c r="QC14" s="13">
        <v>0.64268600167494438</v>
      </c>
      <c r="QD14" s="13">
        <v>1.7986588957824152</v>
      </c>
      <c r="QE14" s="13">
        <v>2.7986588957824154</v>
      </c>
      <c r="QF14" s="13">
        <v>0.58728409813932558</v>
      </c>
      <c r="QG14" s="13">
        <v>7.8193877551020412</v>
      </c>
      <c r="QH14" s="13"/>
      <c r="QI14" s="13" t="e">
        <v>#VALUE!</v>
      </c>
      <c r="QJ14" s="13" t="e">
        <v>#VALUE!</v>
      </c>
      <c r="QK14" s="13">
        <v>2.2761200447157965</v>
      </c>
      <c r="QL14" s="13">
        <v>160.36061052552043</v>
      </c>
      <c r="QM14" s="13">
        <v>-1.7373810305218247</v>
      </c>
      <c r="QO14" s="5" t="s">
        <v>6</v>
      </c>
      <c r="QP14" s="7"/>
      <c r="QQ14" s="14">
        <v>3.7387980196778844E-2</v>
      </c>
      <c r="QR14" s="14">
        <v>1.335924869340905E-2</v>
      </c>
      <c r="QS14" s="14">
        <v>2.095023982157812E-2</v>
      </c>
      <c r="QT14" s="14">
        <v>0.11269787298349013</v>
      </c>
      <c r="QU14" s="12">
        <v>298300</v>
      </c>
      <c r="QV14" s="12">
        <v>2646900</v>
      </c>
      <c r="QW14" s="23">
        <v>0.36981338253668977</v>
      </c>
      <c r="QX14" s="23">
        <v>1.2432665266401244</v>
      </c>
      <c r="QY14" s="23">
        <v>1.1352898235934274E-2</v>
      </c>
      <c r="QZ14" s="23">
        <v>0.23090496258245966</v>
      </c>
      <c r="RA14" s="23">
        <v>0.43548387096774194</v>
      </c>
      <c r="RB14" s="12">
        <v>2348600</v>
      </c>
      <c r="RC14" s="12">
        <v>2646900</v>
      </c>
      <c r="RD14" s="12">
        <v>1631400</v>
      </c>
      <c r="RE14" s="12">
        <v>272300</v>
      </c>
      <c r="RF14" s="12">
        <v>275400</v>
      </c>
      <c r="RG14" s="12">
        <v>98000</v>
      </c>
      <c r="RH14" s="12">
        <v>71500</v>
      </c>
      <c r="RJ14" s="13">
        <v>2.7986588957824154</v>
      </c>
      <c r="RK14" s="13">
        <v>0.1185403800421871</v>
      </c>
      <c r="RL14" s="12">
        <v>2646900</v>
      </c>
      <c r="RM14" s="12">
        <v>22329100</v>
      </c>
      <c r="RN14" s="12">
        <v>8257600</v>
      </c>
      <c r="RO14" s="12">
        <v>1473900</v>
      </c>
      <c r="RP14" s="12">
        <v>55600</v>
      </c>
      <c r="RQ14" s="12">
        <v>1162900</v>
      </c>
      <c r="RR14" s="12" t="s">
        <v>53</v>
      </c>
      <c r="RS14" s="12">
        <v>12597600</v>
      </c>
      <c r="RW14" s="5" t="s">
        <v>6</v>
      </c>
      <c r="RX14" s="7"/>
      <c r="RY14" s="9">
        <v>3967000</v>
      </c>
      <c r="RZ14" s="9">
        <v>2441000</v>
      </c>
      <c r="SA14" s="9">
        <v>1526000</v>
      </c>
      <c r="SB14" s="9">
        <v>386000</v>
      </c>
      <c r="SC14" s="9">
        <v>734000</v>
      </c>
      <c r="SD14" s="9" t="s">
        <v>53</v>
      </c>
      <c r="SE14" s="9">
        <v>615000</v>
      </c>
      <c r="SF14" s="9">
        <v>120000</v>
      </c>
      <c r="SG14" s="9">
        <v>495000</v>
      </c>
      <c r="SH14" s="9">
        <v>2915000</v>
      </c>
      <c r="SI14" s="9">
        <v>2010000</v>
      </c>
      <c r="SJ14" s="9">
        <v>109000</v>
      </c>
      <c r="SK14" s="9">
        <v>5560000</v>
      </c>
      <c r="SL14" s="9">
        <v>12805000</v>
      </c>
      <c r="SM14" s="9">
        <v>27109000</v>
      </c>
      <c r="SN14" s="9">
        <v>903000</v>
      </c>
      <c r="SO14" s="9" t="s">
        <v>53</v>
      </c>
      <c r="SP14" s="9">
        <v>2989000</v>
      </c>
      <c r="SQ14" s="9">
        <v>6787000</v>
      </c>
      <c r="SR14" s="9">
        <v>27109000</v>
      </c>
      <c r="SS14" s="12">
        <v>17333000</v>
      </c>
      <c r="ST14" s="10">
        <v>0.70789999999999997</v>
      </c>
      <c r="SU14" s="9">
        <v>48786.700799999999</v>
      </c>
      <c r="SV14" s="10">
        <v>115</v>
      </c>
      <c r="SW14" s="9">
        <v>6000</v>
      </c>
      <c r="SX14" s="9">
        <v>1170000</v>
      </c>
      <c r="SY14" s="9">
        <v>377000</v>
      </c>
      <c r="SZ14" s="9">
        <v>10364000</v>
      </c>
      <c r="TA14" s="10">
        <v>1.1599999999999999</v>
      </c>
      <c r="TB14" s="9">
        <v>1170000</v>
      </c>
      <c r="TC14" s="9">
        <v>377000</v>
      </c>
      <c r="TD14" s="9">
        <v>-218000</v>
      </c>
      <c r="TE14" s="9">
        <v>10364000</v>
      </c>
      <c r="TF14" s="10">
        <v>0.51249999999999996</v>
      </c>
      <c r="TG14" s="10">
        <v>7.3167999999999997</v>
      </c>
      <c r="TH14" s="10">
        <v>1.7433000000000001</v>
      </c>
      <c r="TI14" s="10">
        <v>6.0852000000000004</v>
      </c>
      <c r="TJ14" s="10">
        <v>19.5122</v>
      </c>
      <c r="TK14" s="10">
        <v>78.549000000000007</v>
      </c>
      <c r="TP14" s="5" t="s">
        <v>6</v>
      </c>
      <c r="TQ14" s="7"/>
      <c r="TR14" s="13">
        <v>1.8601538976246237</v>
      </c>
      <c r="TS14" s="13">
        <v>1.8236868517898963</v>
      </c>
      <c r="TT14" s="13">
        <v>0.97524255603880894</v>
      </c>
      <c r="TU14" s="13">
        <v>9.4839352244642003E-2</v>
      </c>
      <c r="TV14" s="13">
        <v>703.79023700035373</v>
      </c>
      <c r="TW14" s="13">
        <v>0.74964034084621345</v>
      </c>
      <c r="TX14" s="13">
        <v>2.9942537203477237</v>
      </c>
      <c r="TY14" s="13">
        <v>3.9942537203477237</v>
      </c>
      <c r="TZ14" s="13">
        <v>0.71861525704809281</v>
      </c>
      <c r="UA14" s="13" t="e">
        <v>#VALUE!</v>
      </c>
      <c r="UB14" s="13"/>
      <c r="UC14" s="13">
        <v>22.394495412844037</v>
      </c>
      <c r="UD14" s="13">
        <v>16.298648095043013</v>
      </c>
      <c r="UE14" s="13">
        <v>1.9736318407960198</v>
      </c>
      <c r="UF14" s="13">
        <v>184.93824048399296</v>
      </c>
      <c r="UG14" s="13">
        <v>1.5429793854531311</v>
      </c>
      <c r="UI14" s="5" t="s">
        <v>6</v>
      </c>
      <c r="UJ14" s="7"/>
      <c r="UK14" s="14">
        <v>7.2933549432739053E-2</v>
      </c>
      <c r="UL14" s="14">
        <v>1.8259618576856394E-2</v>
      </c>
      <c r="UM14" s="14">
        <v>2.7075878859419381E-2</v>
      </c>
      <c r="UN14" s="14">
        <v>0.12477943029997479</v>
      </c>
      <c r="UO14" s="12">
        <v>495000</v>
      </c>
      <c r="UP14" s="12">
        <v>3967000</v>
      </c>
      <c r="UQ14" s="23">
        <v>0.47235235530635583</v>
      </c>
      <c r="UR14" s="23">
        <v>1.7996495923862923</v>
      </c>
      <c r="US14" s="23">
        <v>1.3906820613080528E-2</v>
      </c>
      <c r="UT14" s="23">
        <v>0.38230845844553468</v>
      </c>
      <c r="UU14" s="23">
        <v>0.44181034482758619</v>
      </c>
      <c r="UV14" s="12">
        <v>3472000</v>
      </c>
      <c r="UW14" s="12">
        <v>3967000</v>
      </c>
      <c r="UX14" s="12">
        <v>2441000</v>
      </c>
      <c r="UY14" s="12" t="e">
        <v>#VALUE!</v>
      </c>
      <c r="UZ14" s="12">
        <v>386000</v>
      </c>
      <c r="VA14" s="12" t="s">
        <v>53</v>
      </c>
      <c r="VB14" s="12">
        <v>120000</v>
      </c>
      <c r="VD14" s="13">
        <v>3.9942537203477237</v>
      </c>
      <c r="VE14" s="13">
        <v>0.14633516544321074</v>
      </c>
      <c r="VF14" s="12">
        <v>3967000</v>
      </c>
      <c r="VG14" s="12">
        <v>27109000</v>
      </c>
      <c r="VH14" s="12">
        <v>12805000</v>
      </c>
      <c r="VI14" s="12">
        <v>5560000</v>
      </c>
      <c r="VJ14" s="12">
        <v>2915000</v>
      </c>
      <c r="VK14" s="12">
        <v>2010000</v>
      </c>
      <c r="VL14" s="12">
        <v>109000</v>
      </c>
      <c r="VM14" s="12">
        <v>8744000</v>
      </c>
    </row>
    <row r="15" spans="1:588" x14ac:dyDescent="0.25">
      <c r="A15" s="5" t="s">
        <v>7</v>
      </c>
      <c r="B15" s="7"/>
      <c r="C15" s="9">
        <v>547800</v>
      </c>
      <c r="D15" s="9">
        <v>479117</v>
      </c>
      <c r="E15" s="9">
        <v>68683</v>
      </c>
      <c r="F15" s="9">
        <v>51922</v>
      </c>
      <c r="G15" s="9">
        <v>17681</v>
      </c>
      <c r="H15" s="9">
        <v>1999</v>
      </c>
      <c r="I15" s="9">
        <v>15950</v>
      </c>
      <c r="J15" s="9">
        <v>3937</v>
      </c>
      <c r="K15" s="9">
        <v>11575</v>
      </c>
      <c r="L15" s="9">
        <v>12377</v>
      </c>
      <c r="M15" s="9">
        <v>145617</v>
      </c>
      <c r="N15" s="9">
        <v>187320</v>
      </c>
      <c r="O15" s="9">
        <v>466288</v>
      </c>
      <c r="P15" s="9">
        <v>456400</v>
      </c>
      <c r="Q15" s="9">
        <v>1160746</v>
      </c>
      <c r="R15" s="9">
        <v>110297</v>
      </c>
      <c r="S15" s="9">
        <v>1321</v>
      </c>
      <c r="T15" s="9">
        <v>268230</v>
      </c>
      <c r="U15" s="9">
        <v>701296</v>
      </c>
      <c r="V15" s="9">
        <v>1160746</v>
      </c>
      <c r="W15" s="12">
        <v>191220</v>
      </c>
      <c r="X15" s="10">
        <v>1.17</v>
      </c>
      <c r="Y15" s="9">
        <v>592.8777</v>
      </c>
      <c r="Z15" s="10">
        <v>22.14</v>
      </c>
      <c r="AA15" s="9">
        <v>26664</v>
      </c>
      <c r="AB15" s="9">
        <v>30901</v>
      </c>
      <c r="AC15" s="9" t="s">
        <v>53</v>
      </c>
      <c r="AD15" s="9">
        <v>675363</v>
      </c>
      <c r="AE15" s="10">
        <v>0.41</v>
      </c>
      <c r="AF15" s="9">
        <v>30901</v>
      </c>
      <c r="AG15" s="9" t="s">
        <v>53</v>
      </c>
      <c r="AH15" s="9">
        <v>-5015</v>
      </c>
      <c r="AI15" s="9">
        <v>675363</v>
      </c>
      <c r="AJ15" s="10">
        <v>0.1875</v>
      </c>
      <c r="AK15" s="10">
        <v>9.1</v>
      </c>
      <c r="AL15" s="10">
        <v>1.5872999999999999</v>
      </c>
      <c r="AM15" s="10">
        <v>7.9645999999999999</v>
      </c>
      <c r="AN15" s="10">
        <v>24.683399999999999</v>
      </c>
      <c r="AO15" s="10">
        <v>73.904799999999994</v>
      </c>
      <c r="AT15" s="5" t="s">
        <v>7</v>
      </c>
      <c r="AU15" s="7"/>
      <c r="AV15" s="13">
        <v>1.7383886962681281</v>
      </c>
      <c r="AW15" s="13">
        <v>1.0400328076650636</v>
      </c>
      <c r="AX15" s="13">
        <v>4.614323528315252E-2</v>
      </c>
      <c r="AY15" s="13">
        <v>0.17062992248088729</v>
      </c>
      <c r="AZ15" s="13">
        <v>191.74358192147844</v>
      </c>
      <c r="BA15" s="13">
        <v>0.39582303105072081</v>
      </c>
      <c r="BB15" s="13">
        <v>0.6551441901850289</v>
      </c>
      <c r="BC15" s="13">
        <v>1.6551441901850288</v>
      </c>
      <c r="BD15" s="13">
        <v>0.2142482599751713</v>
      </c>
      <c r="BE15" s="13">
        <v>15.458229114557279</v>
      </c>
      <c r="BF15" s="13"/>
      <c r="BG15" s="13">
        <v>2.5577461029254751</v>
      </c>
      <c r="BH15" s="13">
        <v>142.70376546855988</v>
      </c>
      <c r="BI15" s="13">
        <v>3.761923401800614</v>
      </c>
      <c r="BJ15" s="13">
        <v>97.024835706462213</v>
      </c>
      <c r="BK15" s="13">
        <v>2.7658564662876532</v>
      </c>
      <c r="BM15" s="5" t="s">
        <v>7</v>
      </c>
      <c r="BN15" s="7"/>
      <c r="BO15" s="14">
        <v>1.6505156168008944E-2</v>
      </c>
      <c r="BP15" s="14">
        <v>9.9720352256221431E-3</v>
      </c>
      <c r="BQ15" s="14">
        <v>1.5232445341185754E-2</v>
      </c>
      <c r="BR15" s="14">
        <v>2.1129974443227454E-2</v>
      </c>
      <c r="BS15" s="12">
        <v>11575</v>
      </c>
      <c r="BT15" s="12">
        <v>547800</v>
      </c>
      <c r="BU15" s="23">
        <v>0.3931954105377059</v>
      </c>
      <c r="BV15" s="23">
        <v>0.5107729856488844</v>
      </c>
      <c r="BW15" s="23" t="e">
        <v>#VALUE!</v>
      </c>
      <c r="BX15" s="23">
        <v>0.58183530246927406</v>
      </c>
      <c r="BY15" s="23">
        <v>0.45731707317073172</v>
      </c>
      <c r="BZ15" s="12">
        <v>536225</v>
      </c>
      <c r="CA15" s="12">
        <v>547800</v>
      </c>
      <c r="CB15" s="12">
        <v>479117</v>
      </c>
      <c r="CC15" s="12">
        <v>-750</v>
      </c>
      <c r="CD15" s="12">
        <v>51922</v>
      </c>
      <c r="CE15" s="12">
        <v>1999</v>
      </c>
      <c r="CF15" s="12">
        <v>3937</v>
      </c>
      <c r="CH15" s="13">
        <v>1.6551441901850288</v>
      </c>
      <c r="CI15" s="13">
        <v>0.47193787443592311</v>
      </c>
      <c r="CJ15" s="12">
        <v>547800</v>
      </c>
      <c r="CK15" s="12">
        <v>1160746</v>
      </c>
      <c r="CL15" s="12">
        <v>456400</v>
      </c>
      <c r="CM15" s="12">
        <v>466288</v>
      </c>
      <c r="CN15" s="12">
        <v>12377</v>
      </c>
      <c r="CO15" s="12">
        <v>145617</v>
      </c>
      <c r="CP15" s="12">
        <v>187320</v>
      </c>
      <c r="CQ15" s="12">
        <v>238058</v>
      </c>
      <c r="CU15" s="5" t="s">
        <v>7</v>
      </c>
      <c r="CV15" s="7"/>
      <c r="CW15" s="9">
        <v>871005</v>
      </c>
      <c r="CX15" s="9">
        <v>615768</v>
      </c>
      <c r="CY15" s="9">
        <v>255237</v>
      </c>
      <c r="CZ15" s="9">
        <v>123021</v>
      </c>
      <c r="DA15" s="9">
        <v>52307</v>
      </c>
      <c r="DB15" s="9">
        <v>20235</v>
      </c>
      <c r="DC15" s="9">
        <v>34898</v>
      </c>
      <c r="DD15" s="9">
        <v>10747</v>
      </c>
      <c r="DE15" s="9">
        <v>24151</v>
      </c>
      <c r="DF15" s="9">
        <v>371991</v>
      </c>
      <c r="DG15" s="9">
        <v>644738</v>
      </c>
      <c r="DH15" s="9">
        <v>214744</v>
      </c>
      <c r="DI15" s="9">
        <v>1400908</v>
      </c>
      <c r="DJ15" s="9">
        <v>1588151</v>
      </c>
      <c r="DK15" s="9">
        <v>4108904</v>
      </c>
      <c r="DL15" s="9">
        <v>298375</v>
      </c>
      <c r="DM15" s="9" t="s">
        <v>53</v>
      </c>
      <c r="DN15" s="9">
        <v>720100</v>
      </c>
      <c r="DO15" s="9">
        <v>1269813</v>
      </c>
      <c r="DP15" s="9">
        <v>4108904</v>
      </c>
      <c r="DQ15" s="12">
        <v>2118991</v>
      </c>
      <c r="DR15" s="10">
        <v>2.5533000000000001</v>
      </c>
      <c r="DS15" s="9">
        <v>4785.6259</v>
      </c>
      <c r="DT15" s="10">
        <v>85.75</v>
      </c>
      <c r="DU15" s="9">
        <v>558</v>
      </c>
      <c r="DV15" s="9">
        <v>143700</v>
      </c>
      <c r="DW15" s="9">
        <v>68802</v>
      </c>
      <c r="DX15" s="9">
        <v>834894</v>
      </c>
      <c r="DY15" s="10">
        <v>0.43</v>
      </c>
      <c r="DZ15" s="9">
        <v>143700</v>
      </c>
      <c r="EA15" s="9">
        <v>68802</v>
      </c>
      <c r="EB15" s="9">
        <v>0</v>
      </c>
      <c r="EC15" s="9">
        <v>834894</v>
      </c>
      <c r="ED15" s="10">
        <v>0</v>
      </c>
      <c r="EE15" s="10">
        <v>9.3340999999999994</v>
      </c>
      <c r="EF15" s="10">
        <v>1.9165000000000001</v>
      </c>
      <c r="EG15" s="10">
        <v>7.3689</v>
      </c>
      <c r="EH15" s="10">
        <v>30.795500000000001</v>
      </c>
      <c r="EI15" s="10">
        <v>65.934100000000001</v>
      </c>
      <c r="EN15" s="5" t="s">
        <v>7</v>
      </c>
      <c r="EO15" s="7"/>
      <c r="EP15" s="13">
        <v>1.9454353562005278</v>
      </c>
      <c r="EQ15" s="13">
        <v>1.6472212192751008</v>
      </c>
      <c r="ER15" s="13">
        <v>0.51658241910845715</v>
      </c>
      <c r="ES15" s="13">
        <v>0.16569089956835203</v>
      </c>
      <c r="ET15" s="13">
        <v>586.02640266706737</v>
      </c>
      <c r="EU15" s="13">
        <v>0.69096065520148442</v>
      </c>
      <c r="EV15" s="13">
        <v>2.2358339377530392</v>
      </c>
      <c r="EW15" s="13">
        <v>3.2358339377530392</v>
      </c>
      <c r="EX15" s="13">
        <v>0.6252916958313316</v>
      </c>
      <c r="EY15" s="13">
        <v>7.1015567086730913</v>
      </c>
      <c r="EZ15" s="13"/>
      <c r="FA15" s="13">
        <v>2.8674514771076258</v>
      </c>
      <c r="FB15" s="13">
        <v>127.29073287341986</v>
      </c>
      <c r="FC15" s="13">
        <v>1.3509441044269146</v>
      </c>
      <c r="FD15" s="13">
        <v>270.1814226095143</v>
      </c>
      <c r="FE15" s="13">
        <v>1.2793695138717525</v>
      </c>
      <c r="FG15" s="5" t="s">
        <v>7</v>
      </c>
      <c r="FH15" s="7"/>
      <c r="FI15" s="14">
        <v>1.9019335917965875E-2</v>
      </c>
      <c r="FJ15" s="14">
        <v>5.8777231105910481E-3</v>
      </c>
      <c r="FK15" s="14">
        <v>1.2730158699254108E-2</v>
      </c>
      <c r="FL15" s="14">
        <v>2.7727739794834703E-2</v>
      </c>
      <c r="FM15" s="12">
        <v>24151</v>
      </c>
      <c r="FN15" s="12">
        <v>871005</v>
      </c>
      <c r="FO15" s="23">
        <v>0.38651450605806315</v>
      </c>
      <c r="FP15" s="23">
        <v>1.1646964494668166</v>
      </c>
      <c r="FQ15" s="23">
        <v>1.6744611215058811E-2</v>
      </c>
      <c r="FR15" s="23">
        <v>0.20319141065354654</v>
      </c>
      <c r="FS15" s="23">
        <v>0</v>
      </c>
      <c r="FT15" s="12">
        <v>846854</v>
      </c>
      <c r="FU15" s="12">
        <v>871005</v>
      </c>
      <c r="FV15" s="12">
        <v>615768</v>
      </c>
      <c r="FW15" s="12">
        <v>77083</v>
      </c>
      <c r="FX15" s="12">
        <v>123021</v>
      </c>
      <c r="FY15" s="12">
        <v>20235</v>
      </c>
      <c r="FZ15" s="12">
        <v>10747</v>
      </c>
      <c r="GB15" s="13">
        <v>3.2358339377530392</v>
      </c>
      <c r="GC15" s="13">
        <v>0.2119798856337359</v>
      </c>
      <c r="GD15" s="12">
        <v>871005</v>
      </c>
      <c r="GE15" s="12">
        <v>4108904</v>
      </c>
      <c r="GF15" s="12">
        <v>1588151</v>
      </c>
      <c r="GG15" s="12">
        <v>1400908</v>
      </c>
      <c r="GH15" s="12">
        <v>371991</v>
      </c>
      <c r="GI15" s="12">
        <v>644738</v>
      </c>
      <c r="GJ15" s="12">
        <v>214744</v>
      </c>
      <c r="GK15" s="12">
        <v>1119845</v>
      </c>
      <c r="GO15" s="5" t="s">
        <v>7</v>
      </c>
      <c r="GP15" s="7"/>
      <c r="GQ15" s="9">
        <v>193619</v>
      </c>
      <c r="GR15" s="9">
        <v>130949</v>
      </c>
      <c r="GS15" s="9">
        <v>62670</v>
      </c>
      <c r="GT15" s="9">
        <v>25358</v>
      </c>
      <c r="GU15" s="9">
        <v>14604</v>
      </c>
      <c r="GV15" s="9">
        <v>6253</v>
      </c>
      <c r="GW15" s="9">
        <v>8910</v>
      </c>
      <c r="GX15" s="9">
        <v>-156</v>
      </c>
      <c r="GY15" s="9">
        <v>9066</v>
      </c>
      <c r="GZ15" s="9">
        <v>3471</v>
      </c>
      <c r="HA15" s="9">
        <v>80205</v>
      </c>
      <c r="HB15" s="9">
        <v>7679</v>
      </c>
      <c r="HC15" s="9">
        <v>102813</v>
      </c>
      <c r="HD15" s="9">
        <v>443825</v>
      </c>
      <c r="HE15" s="9">
        <v>932182</v>
      </c>
      <c r="HF15" s="9">
        <v>64396</v>
      </c>
      <c r="HG15" s="9" t="s">
        <v>53</v>
      </c>
      <c r="HH15" s="9">
        <v>130589</v>
      </c>
      <c r="HI15" s="9">
        <v>122753</v>
      </c>
      <c r="HJ15" s="9">
        <v>932182</v>
      </c>
      <c r="HK15" s="12">
        <v>678840</v>
      </c>
      <c r="HL15" s="10">
        <v>1.1204000000000001</v>
      </c>
      <c r="HM15" s="9">
        <v>2199.3575000000001</v>
      </c>
      <c r="HN15" s="10">
        <v>46.03</v>
      </c>
      <c r="HO15" s="9">
        <v>478</v>
      </c>
      <c r="HP15" s="9">
        <v>40512</v>
      </c>
      <c r="HQ15" s="9" t="s">
        <v>53</v>
      </c>
      <c r="HR15" s="9">
        <v>-357016</v>
      </c>
      <c r="HS15" s="10">
        <v>0.19</v>
      </c>
      <c r="HT15" s="9">
        <v>40512</v>
      </c>
      <c r="HU15" s="9" t="s">
        <v>53</v>
      </c>
      <c r="HV15" s="9">
        <v>0</v>
      </c>
      <c r="HW15" s="9">
        <v>-357016</v>
      </c>
      <c r="HX15" s="10">
        <v>0</v>
      </c>
      <c r="HY15" s="10">
        <v>7.0621</v>
      </c>
      <c r="HZ15" s="10">
        <v>3.0914999999999999</v>
      </c>
      <c r="IA15" s="10">
        <v>6.2186000000000003</v>
      </c>
      <c r="IB15" s="10" t="s">
        <v>53</v>
      </c>
      <c r="IC15" s="10">
        <v>106.29300000000001</v>
      </c>
      <c r="IH15" s="5" t="s">
        <v>7</v>
      </c>
      <c r="II15" s="7"/>
      <c r="IJ15" s="13">
        <v>0.78730214642887231</v>
      </c>
      <c r="IK15" s="13">
        <v>0.72849933761649144</v>
      </c>
      <c r="IL15" s="13">
        <v>2.6579574083575187E-2</v>
      </c>
      <c r="IM15" s="13">
        <v>-2.9796756427392934E-2</v>
      </c>
      <c r="IN15" s="13">
        <v>222.15198295661742</v>
      </c>
      <c r="IO15" s="13">
        <v>0.86831648755285984</v>
      </c>
      <c r="IP15" s="13">
        <v>6.5939651169421518</v>
      </c>
      <c r="IQ15" s="13">
        <v>7.5939651169421518</v>
      </c>
      <c r="IR15" s="13">
        <v>0.84686368269183987</v>
      </c>
      <c r="IS15" s="13">
        <v>6.4788101711178632</v>
      </c>
      <c r="IT15" s="13"/>
      <c r="IU15" s="13">
        <v>17.052871467639015</v>
      </c>
      <c r="IV15" s="13">
        <v>21.40401988560432</v>
      </c>
      <c r="IW15" s="13">
        <v>2.4140514930490617</v>
      </c>
      <c r="IX15" s="13">
        <v>151.19810039303994</v>
      </c>
      <c r="IY15" s="13">
        <v>-6.9707301267281103</v>
      </c>
      <c r="JA15" s="5" t="s">
        <v>7</v>
      </c>
      <c r="JB15" s="7"/>
      <c r="JC15" s="14">
        <v>7.3855628783003266E-2</v>
      </c>
      <c r="JD15" s="14">
        <v>9.7255686121379727E-3</v>
      </c>
      <c r="JE15" s="14">
        <v>1.5666468565151439E-2</v>
      </c>
      <c r="JF15" s="14">
        <v>4.6823917074254075E-2</v>
      </c>
      <c r="JG15" s="12">
        <v>9066</v>
      </c>
      <c r="JH15" s="12">
        <v>193619</v>
      </c>
      <c r="JI15" s="23">
        <v>0.47611410647277036</v>
      </c>
      <c r="JJ15" s="23">
        <v>2.3593649094275579</v>
      </c>
      <c r="JK15" s="23" t="e">
        <v>#VALUE!</v>
      </c>
      <c r="JL15" s="23">
        <v>-0.38298958787017984</v>
      </c>
      <c r="JM15" s="23">
        <v>0</v>
      </c>
      <c r="JN15" s="12">
        <v>184553</v>
      </c>
      <c r="JO15" s="12">
        <v>193619</v>
      </c>
      <c r="JP15" s="12">
        <v>130949</v>
      </c>
      <c r="JQ15" s="12">
        <v>22149</v>
      </c>
      <c r="JR15" s="12">
        <v>25358</v>
      </c>
      <c r="JS15" s="12">
        <v>6253</v>
      </c>
      <c r="JT15" s="12">
        <v>-156</v>
      </c>
      <c r="JV15" s="13">
        <v>7.5939651169421518</v>
      </c>
      <c r="JW15" s="13">
        <v>0.20770514770720738</v>
      </c>
      <c r="JX15" s="12">
        <v>193619</v>
      </c>
      <c r="JY15" s="12">
        <v>932182</v>
      </c>
      <c r="JZ15" s="12">
        <v>443825</v>
      </c>
      <c r="KA15" s="12">
        <v>102813</v>
      </c>
      <c r="KB15" s="12">
        <v>3471</v>
      </c>
      <c r="KC15" s="12">
        <v>80205</v>
      </c>
      <c r="KD15" s="12">
        <v>7679</v>
      </c>
      <c r="KE15" s="12">
        <v>385544</v>
      </c>
      <c r="KI15" s="5" t="s">
        <v>7</v>
      </c>
      <c r="KJ15" s="7"/>
      <c r="KK15" s="9">
        <v>399787</v>
      </c>
      <c r="KL15" s="9">
        <v>315426</v>
      </c>
      <c r="KM15" s="9">
        <v>84361</v>
      </c>
      <c r="KN15" s="9">
        <v>65866</v>
      </c>
      <c r="KO15" s="9">
        <v>19911</v>
      </c>
      <c r="KP15" s="9">
        <v>12157</v>
      </c>
      <c r="KQ15" s="9">
        <v>6722</v>
      </c>
      <c r="KR15" s="9">
        <v>2400</v>
      </c>
      <c r="KS15" s="9">
        <v>39229</v>
      </c>
      <c r="KT15" s="9">
        <v>57259</v>
      </c>
      <c r="KU15" s="9">
        <v>309990</v>
      </c>
      <c r="KV15" s="9">
        <v>156991</v>
      </c>
      <c r="KW15" s="9">
        <v>652812</v>
      </c>
      <c r="KX15" s="9">
        <v>561786</v>
      </c>
      <c r="KY15" s="9">
        <v>2367467</v>
      </c>
      <c r="KZ15" s="9">
        <v>176755</v>
      </c>
      <c r="LA15" s="9">
        <v>3647</v>
      </c>
      <c r="LB15" s="9">
        <v>464894</v>
      </c>
      <c r="LC15" s="9">
        <v>789659</v>
      </c>
      <c r="LD15" s="9">
        <v>2367467</v>
      </c>
      <c r="LE15" s="12">
        <v>1112914</v>
      </c>
      <c r="LF15" s="10">
        <v>1.9226000000000001</v>
      </c>
      <c r="LG15" s="9">
        <v>1808.7795000000001</v>
      </c>
      <c r="LH15" s="10">
        <v>23.01</v>
      </c>
      <c r="LI15" s="9">
        <v>143400</v>
      </c>
      <c r="LJ15" s="9">
        <v>61051</v>
      </c>
      <c r="LK15" s="9">
        <v>30122</v>
      </c>
      <c r="LL15" s="9">
        <v>1824100</v>
      </c>
      <c r="LM15" s="10">
        <v>0.49</v>
      </c>
      <c r="LN15" s="9">
        <v>61051</v>
      </c>
      <c r="LO15" s="9">
        <v>30122</v>
      </c>
      <c r="LP15" s="9">
        <v>0</v>
      </c>
      <c r="LQ15" s="9">
        <v>1824100</v>
      </c>
      <c r="LR15" s="10">
        <v>0</v>
      </c>
      <c r="LS15" s="10">
        <v>10.588100000000001</v>
      </c>
      <c r="LT15" s="10">
        <v>1.9292</v>
      </c>
      <c r="LU15" s="10">
        <v>7.8593000000000002</v>
      </c>
      <c r="LV15" s="10">
        <v>35.703699999999998</v>
      </c>
      <c r="LW15" s="10">
        <v>892.3501</v>
      </c>
      <c r="MB15" s="5" t="s">
        <v>7</v>
      </c>
      <c r="MC15" s="7"/>
      <c r="MD15" s="13">
        <v>1.4042168752446795</v>
      </c>
      <c r="ME15" s="13">
        <v>1.0665248422220979</v>
      </c>
      <c r="MF15" s="13">
        <v>0.12316571089323587</v>
      </c>
      <c r="MG15" s="13">
        <v>7.9375129621658935E-2</v>
      </c>
      <c r="MH15" s="13">
        <v>474.63535820316184</v>
      </c>
      <c r="MI15" s="13">
        <v>0.66645406250646788</v>
      </c>
      <c r="MJ15" s="13">
        <v>1.9980877821945928</v>
      </c>
      <c r="MK15" s="13">
        <v>2.998087782194593</v>
      </c>
      <c r="ML15" s="13">
        <v>0.58495206228617769</v>
      </c>
      <c r="MM15" s="13">
        <v>5.0218803981245372</v>
      </c>
      <c r="MN15" s="13"/>
      <c r="MO15" s="13">
        <v>2.0091979795020096</v>
      </c>
      <c r="MP15" s="13">
        <v>181.66452670356915</v>
      </c>
      <c r="MQ15" s="13">
        <v>1.2896770863576243</v>
      </c>
      <c r="MR15" s="13">
        <v>283.01658132955799</v>
      </c>
      <c r="MS15" s="13">
        <v>2.1274545280388253</v>
      </c>
      <c r="MU15" s="5" t="s">
        <v>7</v>
      </c>
      <c r="MV15" s="7"/>
      <c r="MW15" s="14">
        <v>4.9678405488951562E-2</v>
      </c>
      <c r="MX15" s="14">
        <v>1.657003033199618E-2</v>
      </c>
      <c r="MY15" s="14">
        <v>8.4102545040754522E-3</v>
      </c>
      <c r="MZ15" s="14">
        <v>9.8124751430136548E-2</v>
      </c>
      <c r="NA15" s="12">
        <v>39229</v>
      </c>
      <c r="NB15" s="12">
        <v>399787</v>
      </c>
      <c r="NC15" s="23">
        <v>0.23729412067834527</v>
      </c>
      <c r="ND15" s="23">
        <v>0.76401466208399105</v>
      </c>
      <c r="NE15" s="23">
        <v>1.2723303006969052E-2</v>
      </c>
      <c r="NF15" s="23">
        <v>0.77048592440781649</v>
      </c>
      <c r="NG15" s="23">
        <v>0</v>
      </c>
      <c r="NH15" s="12">
        <v>360558</v>
      </c>
      <c r="NI15" s="12">
        <v>399787</v>
      </c>
      <c r="NJ15" s="12">
        <v>315426</v>
      </c>
      <c r="NK15" s="12">
        <v>-35291</v>
      </c>
      <c r="NL15" s="12">
        <v>65866</v>
      </c>
      <c r="NM15" s="12">
        <v>12157</v>
      </c>
      <c r="NN15" s="12">
        <v>2400</v>
      </c>
      <c r="NP15" s="13">
        <v>2.998087782194593</v>
      </c>
      <c r="NQ15" s="13">
        <v>0.16886697892726699</v>
      </c>
      <c r="NR15" s="12">
        <v>399787</v>
      </c>
      <c r="NS15" s="12">
        <v>2367467</v>
      </c>
      <c r="NT15" s="12">
        <v>561786</v>
      </c>
      <c r="NU15" s="12">
        <v>652812</v>
      </c>
      <c r="NV15" s="12">
        <v>57259</v>
      </c>
      <c r="NW15" s="12">
        <v>309990</v>
      </c>
      <c r="NX15" s="12">
        <v>156991</v>
      </c>
      <c r="NY15" s="12">
        <v>1152869</v>
      </c>
      <c r="OC15" s="5" t="s">
        <v>7</v>
      </c>
      <c r="OD15" s="7"/>
      <c r="OE15" s="9">
        <v>2576700</v>
      </c>
      <c r="OF15" s="9">
        <v>1544000</v>
      </c>
      <c r="OG15" s="9">
        <v>1032700</v>
      </c>
      <c r="OH15" s="9">
        <v>285700</v>
      </c>
      <c r="OI15" s="9">
        <v>459200</v>
      </c>
      <c r="OJ15" s="9">
        <v>95100</v>
      </c>
      <c r="OK15" s="9">
        <v>285000</v>
      </c>
      <c r="OL15" s="9">
        <v>-5000</v>
      </c>
      <c r="OM15" s="9">
        <v>289300</v>
      </c>
      <c r="ON15" s="9">
        <v>47100</v>
      </c>
      <c r="OO15" s="9">
        <v>1125900</v>
      </c>
      <c r="OP15" s="9" t="s">
        <v>53</v>
      </c>
      <c r="OQ15" s="9">
        <v>1606000</v>
      </c>
      <c r="OR15" s="9">
        <v>8383500</v>
      </c>
      <c r="OS15" s="9">
        <v>22683800</v>
      </c>
      <c r="OT15" s="9">
        <v>777900</v>
      </c>
      <c r="OU15" s="9" t="s">
        <v>53</v>
      </c>
      <c r="OV15" s="9">
        <v>3064600</v>
      </c>
      <c r="OW15" s="9">
        <v>8120900</v>
      </c>
      <c r="OX15" s="9">
        <v>22683800</v>
      </c>
      <c r="OY15" s="12">
        <v>11498300</v>
      </c>
      <c r="OZ15" s="10">
        <v>0.39329999999999998</v>
      </c>
      <c r="PA15" s="9">
        <v>28604.9414</v>
      </c>
      <c r="PB15" s="10">
        <v>89.63</v>
      </c>
      <c r="PC15" s="9">
        <v>3500</v>
      </c>
      <c r="PD15" s="9">
        <v>749500</v>
      </c>
      <c r="PE15" s="9">
        <v>242400</v>
      </c>
      <c r="PF15" s="9">
        <v>5317300</v>
      </c>
      <c r="PG15" s="10">
        <v>0.9</v>
      </c>
      <c r="PH15" s="9">
        <v>749500</v>
      </c>
      <c r="PI15" s="9">
        <v>242400</v>
      </c>
      <c r="PJ15" s="9">
        <v>-129300</v>
      </c>
      <c r="PK15" s="9">
        <v>5317300</v>
      </c>
      <c r="PL15" s="10">
        <v>0.40500000000000003</v>
      </c>
      <c r="PM15" s="10">
        <v>6.6223999999999998</v>
      </c>
      <c r="PN15" s="10">
        <v>2.1503999999999999</v>
      </c>
      <c r="PO15" s="10">
        <v>5.5555000000000003</v>
      </c>
      <c r="PP15" s="10" t="s">
        <v>53</v>
      </c>
      <c r="PQ15" s="10">
        <v>82.822699999999998</v>
      </c>
      <c r="PV15" s="5" t="s">
        <v>7</v>
      </c>
      <c r="PW15" s="7"/>
      <c r="PX15" s="13">
        <v>0.52404881550610194</v>
      </c>
      <c r="PY15" s="13" t="e">
        <v>#VALUE!</v>
      </c>
      <c r="PZ15" s="13">
        <v>1.5369053057495268E-2</v>
      </c>
      <c r="QA15" s="13">
        <v>-6.4301395709713535E-2</v>
      </c>
      <c r="QB15" s="13" t="e">
        <v>#VALUE!</v>
      </c>
      <c r="QC15" s="13">
        <v>0.64199560920128018</v>
      </c>
      <c r="QD15" s="13">
        <v>1.7932618305852799</v>
      </c>
      <c r="QE15" s="13">
        <v>2.7932618305852799</v>
      </c>
      <c r="QF15" s="13">
        <v>0.58607384602838031</v>
      </c>
      <c r="QG15" s="13">
        <v>7.8811777076761302</v>
      </c>
      <c r="QH15" s="13"/>
      <c r="QI15" s="13" t="e">
        <v>#VALUE!</v>
      </c>
      <c r="QJ15" s="13" t="e">
        <v>#VALUE!</v>
      </c>
      <c r="QK15" s="13">
        <v>2.2885691446842524</v>
      </c>
      <c r="QL15" s="13">
        <v>159.48829898707652</v>
      </c>
      <c r="QM15" s="13">
        <v>-1.7665569724393253</v>
      </c>
      <c r="QO15" s="5" t="s">
        <v>7</v>
      </c>
      <c r="QP15" s="7"/>
      <c r="QQ15" s="14">
        <v>3.5624130330382101E-2</v>
      </c>
      <c r="QR15" s="14">
        <v>1.2753595076662641E-2</v>
      </c>
      <c r="QS15" s="14">
        <v>2.0243521808515328E-2</v>
      </c>
      <c r="QT15" s="14">
        <v>0.11227539100399736</v>
      </c>
      <c r="QU15" s="12">
        <v>289300</v>
      </c>
      <c r="QV15" s="12">
        <v>2576700</v>
      </c>
      <c r="QW15" s="23">
        <v>0.36958093441134199</v>
      </c>
      <c r="QX15" s="23">
        <v>1.2610295188636824</v>
      </c>
      <c r="QY15" s="23">
        <v>1.068604025780513E-2</v>
      </c>
      <c r="QZ15" s="23">
        <v>0.23440957864202647</v>
      </c>
      <c r="RA15" s="23">
        <v>0.45</v>
      </c>
      <c r="RB15" s="12">
        <v>2287400</v>
      </c>
      <c r="RC15" s="12">
        <v>2576700</v>
      </c>
      <c r="RD15" s="12">
        <v>1544000</v>
      </c>
      <c r="RE15" s="12">
        <v>367600</v>
      </c>
      <c r="RF15" s="12">
        <v>285700</v>
      </c>
      <c r="RG15" s="12">
        <v>95100</v>
      </c>
      <c r="RH15" s="12">
        <v>-5000</v>
      </c>
      <c r="RJ15" s="13">
        <v>2.7932618305852799</v>
      </c>
      <c r="RK15" s="13">
        <v>0.11359207892857458</v>
      </c>
      <c r="RL15" s="12">
        <v>2576700</v>
      </c>
      <c r="RM15" s="12">
        <v>22683800</v>
      </c>
      <c r="RN15" s="12">
        <v>8383500</v>
      </c>
      <c r="RO15" s="12">
        <v>1606000</v>
      </c>
      <c r="RP15" s="12">
        <v>47100</v>
      </c>
      <c r="RQ15" s="12">
        <v>1125900</v>
      </c>
      <c r="RR15" s="12" t="s">
        <v>53</v>
      </c>
      <c r="RS15" s="12">
        <v>12694300</v>
      </c>
      <c r="RW15" s="5" t="s">
        <v>7</v>
      </c>
      <c r="RX15" s="7"/>
      <c r="RY15" s="9">
        <v>3846000</v>
      </c>
      <c r="RZ15" s="9">
        <v>2314000</v>
      </c>
      <c r="SA15" s="9">
        <v>1532000</v>
      </c>
      <c r="SB15" s="9">
        <v>445000</v>
      </c>
      <c r="SC15" s="9">
        <v>655000</v>
      </c>
      <c r="SD15" s="9">
        <v>110000</v>
      </c>
      <c r="SE15" s="9">
        <v>531000</v>
      </c>
      <c r="SF15" s="9">
        <v>84000</v>
      </c>
      <c r="SG15" s="9">
        <v>447000</v>
      </c>
      <c r="SH15" s="9">
        <v>3561000</v>
      </c>
      <c r="SI15" s="9">
        <v>1949000</v>
      </c>
      <c r="SJ15" s="9">
        <v>106000</v>
      </c>
      <c r="SK15" s="9">
        <v>6209000</v>
      </c>
      <c r="SL15" s="9">
        <v>12893000</v>
      </c>
      <c r="SM15" s="9">
        <v>27743000</v>
      </c>
      <c r="SN15" s="9">
        <v>1065000</v>
      </c>
      <c r="SO15" s="9" t="s">
        <v>53</v>
      </c>
      <c r="SP15" s="9">
        <v>3144000</v>
      </c>
      <c r="SQ15" s="9">
        <v>7070000</v>
      </c>
      <c r="SR15" s="9">
        <v>27743000</v>
      </c>
      <c r="SS15" s="12">
        <v>17529000</v>
      </c>
      <c r="ST15" s="10">
        <v>0.53820000000000001</v>
      </c>
      <c r="SU15" s="9">
        <v>48346.527199999997</v>
      </c>
      <c r="SV15" s="10">
        <v>113.96</v>
      </c>
      <c r="SW15" s="9">
        <v>6000</v>
      </c>
      <c r="SX15" s="9">
        <v>1091000</v>
      </c>
      <c r="SY15" s="9">
        <v>369000</v>
      </c>
      <c r="SZ15" s="9">
        <v>10592000</v>
      </c>
      <c r="TA15" s="10">
        <v>1.05</v>
      </c>
      <c r="TB15" s="9">
        <v>1091000</v>
      </c>
      <c r="TC15" s="9">
        <v>369000</v>
      </c>
      <c r="TD15" s="9">
        <v>-218000</v>
      </c>
      <c r="TE15" s="9">
        <v>10592000</v>
      </c>
      <c r="TF15" s="10">
        <v>0.51249999999999996</v>
      </c>
      <c r="TG15" s="10">
        <v>6.8483999999999998</v>
      </c>
      <c r="TH15" s="10">
        <v>2.0217000000000001</v>
      </c>
      <c r="TI15" s="10">
        <v>5.7680999999999996</v>
      </c>
      <c r="TJ15" s="10">
        <v>15.8192</v>
      </c>
      <c r="TK15" s="10">
        <v>79.334900000000005</v>
      </c>
      <c r="TP15" s="5" t="s">
        <v>7</v>
      </c>
      <c r="TQ15" s="7"/>
      <c r="TR15" s="13">
        <v>1.9748727735368956</v>
      </c>
      <c r="TS15" s="13">
        <v>1.9411577608142494</v>
      </c>
      <c r="TT15" s="13">
        <v>1.1326335877862594</v>
      </c>
      <c r="TU15" s="13">
        <v>0.11047831885520672</v>
      </c>
      <c r="TV15" s="13">
        <v>807.39217107647698</v>
      </c>
      <c r="TW15" s="13">
        <v>0.74516094149875645</v>
      </c>
      <c r="TX15" s="13">
        <v>2.9240452616690242</v>
      </c>
      <c r="TY15" s="13">
        <v>3.9240452616690242</v>
      </c>
      <c r="TZ15" s="13">
        <v>0.71258994268059672</v>
      </c>
      <c r="UA15" s="13">
        <v>9.918181818181818</v>
      </c>
      <c r="UB15" s="13"/>
      <c r="UC15" s="13">
        <v>21.830188679245282</v>
      </c>
      <c r="UD15" s="13">
        <v>16.719965427830598</v>
      </c>
      <c r="UE15" s="13">
        <v>1.9733196511031299</v>
      </c>
      <c r="UF15" s="13">
        <v>184.96749869994798</v>
      </c>
      <c r="UG15" s="13">
        <v>1.2548123980424144</v>
      </c>
      <c r="UI15" s="5" t="s">
        <v>7</v>
      </c>
      <c r="UJ15" s="7"/>
      <c r="UK15" s="14">
        <v>6.3224893917963224E-2</v>
      </c>
      <c r="UL15" s="14">
        <v>1.6112172439894747E-2</v>
      </c>
      <c r="UM15" s="14">
        <v>2.3609559168078435E-2</v>
      </c>
      <c r="UN15" s="14">
        <v>0.11622464898595944</v>
      </c>
      <c r="UO15" s="12">
        <v>447000</v>
      </c>
      <c r="UP15" s="12">
        <v>3846000</v>
      </c>
      <c r="UQ15" s="23">
        <v>0.46472984176188586</v>
      </c>
      <c r="UR15" s="23">
        <v>1.7426567854954402</v>
      </c>
      <c r="US15" s="23">
        <v>1.3300652416825867E-2</v>
      </c>
      <c r="UT15" s="23">
        <v>0.38179000108135386</v>
      </c>
      <c r="UU15" s="23">
        <v>0.48809523809523803</v>
      </c>
      <c r="UV15" s="12">
        <v>3399000</v>
      </c>
      <c r="UW15" s="12">
        <v>3846000</v>
      </c>
      <c r="UX15" s="12">
        <v>2314000</v>
      </c>
      <c r="UY15" s="12">
        <v>446000</v>
      </c>
      <c r="UZ15" s="12">
        <v>445000</v>
      </c>
      <c r="VA15" s="12">
        <v>110000</v>
      </c>
      <c r="VB15" s="12">
        <v>84000</v>
      </c>
      <c r="VD15" s="13">
        <v>3.9240452616690242</v>
      </c>
      <c r="VE15" s="13">
        <v>0.13862956421439643</v>
      </c>
      <c r="VF15" s="12">
        <v>3846000</v>
      </c>
      <c r="VG15" s="12">
        <v>27743000</v>
      </c>
      <c r="VH15" s="12">
        <v>12893000</v>
      </c>
      <c r="VI15" s="12">
        <v>6209000</v>
      </c>
      <c r="VJ15" s="12">
        <v>3561000</v>
      </c>
      <c r="VK15" s="12">
        <v>1949000</v>
      </c>
      <c r="VL15" s="12">
        <v>106000</v>
      </c>
      <c r="VM15" s="12">
        <v>8641000</v>
      </c>
    </row>
    <row r="16" spans="1:588" x14ac:dyDescent="0.25">
      <c r="A16" s="5" t="s">
        <v>8</v>
      </c>
      <c r="B16" s="7"/>
      <c r="C16" s="9">
        <v>405584</v>
      </c>
      <c r="D16" s="9">
        <v>364760</v>
      </c>
      <c r="E16" s="9">
        <v>40824</v>
      </c>
      <c r="F16" s="9">
        <v>46774</v>
      </c>
      <c r="G16" s="9">
        <v>-7910</v>
      </c>
      <c r="H16" s="9">
        <v>1423</v>
      </c>
      <c r="I16" s="9">
        <v>-9127</v>
      </c>
      <c r="J16" s="9">
        <v>-2534</v>
      </c>
      <c r="K16" s="9">
        <v>-6995</v>
      </c>
      <c r="L16" s="9">
        <v>9624</v>
      </c>
      <c r="M16" s="9">
        <v>115012</v>
      </c>
      <c r="N16" s="9">
        <v>177934</v>
      </c>
      <c r="O16" s="9">
        <v>339880</v>
      </c>
      <c r="P16" s="9">
        <v>456714</v>
      </c>
      <c r="Q16" s="9">
        <v>1158592</v>
      </c>
      <c r="R16" s="9">
        <v>72172</v>
      </c>
      <c r="S16" s="9" t="s">
        <v>53</v>
      </c>
      <c r="T16" s="9">
        <v>157431</v>
      </c>
      <c r="U16" s="9">
        <v>685036</v>
      </c>
      <c r="V16" s="9">
        <v>1158592</v>
      </c>
      <c r="W16" s="12">
        <v>316125</v>
      </c>
      <c r="X16" s="10">
        <v>1.1301000000000001</v>
      </c>
      <c r="Y16" s="9">
        <v>574.63210000000004</v>
      </c>
      <c r="Z16" s="10">
        <v>21.55</v>
      </c>
      <c r="AA16" s="9">
        <v>27143</v>
      </c>
      <c r="AB16" s="9">
        <v>6177</v>
      </c>
      <c r="AC16" s="9" t="s">
        <v>53</v>
      </c>
      <c r="AD16" s="9">
        <v>662707</v>
      </c>
      <c r="AE16" s="10">
        <v>-0.25</v>
      </c>
      <c r="AF16" s="9">
        <v>6177</v>
      </c>
      <c r="AG16" s="9" t="s">
        <v>53</v>
      </c>
      <c r="AH16" s="9">
        <v>-5653</v>
      </c>
      <c r="AI16" s="9">
        <v>662707</v>
      </c>
      <c r="AJ16" s="10">
        <v>0.1875</v>
      </c>
      <c r="AK16" s="10">
        <v>8.8187999999999995</v>
      </c>
      <c r="AL16" s="10">
        <v>1.855</v>
      </c>
      <c r="AM16" s="10">
        <v>6.6786000000000003</v>
      </c>
      <c r="AN16" s="10" t="s">
        <v>53</v>
      </c>
      <c r="AO16" s="10">
        <v>71.613399999999999</v>
      </c>
      <c r="AT16" s="5" t="s">
        <v>8</v>
      </c>
      <c r="AU16" s="7"/>
      <c r="AV16" s="13">
        <v>2.1589140639391227</v>
      </c>
      <c r="AW16" s="13">
        <v>1.0286792309011568</v>
      </c>
      <c r="AX16" s="13">
        <v>6.1131543342797801E-2</v>
      </c>
      <c r="AY16" s="13">
        <v>0.15747476247030878</v>
      </c>
      <c r="AZ16" s="13">
        <v>143.63403752788349</v>
      </c>
      <c r="BA16" s="13">
        <v>0.40873404960503784</v>
      </c>
      <c r="BB16" s="13">
        <v>0.69128629736247438</v>
      </c>
      <c r="BC16" s="13">
        <v>1.6912862973624745</v>
      </c>
      <c r="BD16" s="13">
        <v>0.31575840449238435</v>
      </c>
      <c r="BE16" s="13">
        <v>4.3408292340126495</v>
      </c>
      <c r="BF16" s="13"/>
      <c r="BG16" s="13">
        <v>2.0499735857115562</v>
      </c>
      <c r="BH16" s="13">
        <v>178.05107467924114</v>
      </c>
      <c r="BI16" s="13">
        <v>3.526449413974194</v>
      </c>
      <c r="BJ16" s="13">
        <v>103.50354057359264</v>
      </c>
      <c r="BK16" s="13">
        <v>2.2229993039150666</v>
      </c>
      <c r="BM16" s="5" t="s">
        <v>8</v>
      </c>
      <c r="BN16" s="7"/>
      <c r="BO16" s="14">
        <v>-1.0211142188147776E-2</v>
      </c>
      <c r="BP16" s="14">
        <v>-6.0375006904932887E-3</v>
      </c>
      <c r="BQ16" s="14">
        <v>-6.8272523891067778E-3</v>
      </c>
      <c r="BR16" s="14">
        <v>-1.7246735571422936E-2</v>
      </c>
      <c r="BS16" s="12">
        <v>-6995</v>
      </c>
      <c r="BT16" s="12">
        <v>405584</v>
      </c>
      <c r="BU16" s="23">
        <v>0.39419743965088661</v>
      </c>
      <c r="BV16" s="23">
        <v>0.49597451044025859</v>
      </c>
      <c r="BW16" s="23" t="e">
        <v>#VALUE!</v>
      </c>
      <c r="BX16" s="23">
        <v>0.57199341959896155</v>
      </c>
      <c r="BY16" s="23">
        <v>-0.75</v>
      </c>
      <c r="BZ16" s="12">
        <v>412579</v>
      </c>
      <c r="CA16" s="12">
        <v>405584</v>
      </c>
      <c r="CB16" s="12">
        <v>364760</v>
      </c>
      <c r="CC16" s="12">
        <v>2156</v>
      </c>
      <c r="CD16" s="12">
        <v>46774</v>
      </c>
      <c r="CE16" s="12">
        <v>1423</v>
      </c>
      <c r="CF16" s="12">
        <v>-2534</v>
      </c>
      <c r="CH16" s="13">
        <v>1.6912862973624745</v>
      </c>
      <c r="CI16" s="13">
        <v>0.3500662873556869</v>
      </c>
      <c r="CJ16" s="12">
        <v>405584</v>
      </c>
      <c r="CK16" s="12">
        <v>1158592</v>
      </c>
      <c r="CL16" s="12">
        <v>456714</v>
      </c>
      <c r="CM16" s="12">
        <v>339880</v>
      </c>
      <c r="CN16" s="12">
        <v>9624</v>
      </c>
      <c r="CO16" s="12">
        <v>115012</v>
      </c>
      <c r="CP16" s="12">
        <v>177934</v>
      </c>
      <c r="CQ16" s="12">
        <v>361998</v>
      </c>
      <c r="CU16" s="5" t="s">
        <v>8</v>
      </c>
      <c r="CV16" s="7"/>
      <c r="CW16" s="9">
        <v>858563</v>
      </c>
      <c r="CX16" s="9">
        <v>606666</v>
      </c>
      <c r="CY16" s="9">
        <v>251897</v>
      </c>
      <c r="CZ16" s="9">
        <v>129307</v>
      </c>
      <c r="DA16" s="9">
        <v>45496</v>
      </c>
      <c r="DB16" s="9">
        <v>19785</v>
      </c>
      <c r="DC16" s="9">
        <v>21270</v>
      </c>
      <c r="DD16" s="9">
        <v>9698</v>
      </c>
      <c r="DE16" s="9">
        <v>11572</v>
      </c>
      <c r="DF16" s="9">
        <v>432205</v>
      </c>
      <c r="DG16" s="9">
        <v>658482</v>
      </c>
      <c r="DH16" s="9">
        <v>216532</v>
      </c>
      <c r="DI16" s="9">
        <v>1486476</v>
      </c>
      <c r="DJ16" s="9">
        <v>1547119</v>
      </c>
      <c r="DK16" s="9">
        <v>4132021</v>
      </c>
      <c r="DL16" s="9">
        <v>267892</v>
      </c>
      <c r="DM16" s="9" t="s">
        <v>53</v>
      </c>
      <c r="DN16" s="9">
        <v>658412</v>
      </c>
      <c r="DO16" s="9">
        <v>1205805</v>
      </c>
      <c r="DP16" s="9">
        <v>4132021</v>
      </c>
      <c r="DQ16" s="12">
        <v>2267804</v>
      </c>
      <c r="DR16" s="10">
        <v>2.355</v>
      </c>
      <c r="DS16" s="9">
        <v>2866.2999</v>
      </c>
      <c r="DT16" s="10">
        <v>51.34</v>
      </c>
      <c r="DU16" s="9">
        <v>556</v>
      </c>
      <c r="DV16" s="9">
        <v>120029</v>
      </c>
      <c r="DW16" s="9">
        <v>65366</v>
      </c>
      <c r="DX16" s="9">
        <v>846466</v>
      </c>
      <c r="DY16" s="10">
        <v>0.21</v>
      </c>
      <c r="DZ16" s="9">
        <v>120029</v>
      </c>
      <c r="EA16" s="9">
        <v>65366</v>
      </c>
      <c r="EB16" s="9">
        <v>0</v>
      </c>
      <c r="EC16" s="9">
        <v>846466</v>
      </c>
      <c r="ED16" s="10">
        <v>0</v>
      </c>
      <c r="EE16" s="10">
        <v>12.941800000000001</v>
      </c>
      <c r="EF16" s="10">
        <v>0.66900000000000004</v>
      </c>
      <c r="EG16" s="10">
        <v>8.0799000000000003</v>
      </c>
      <c r="EH16" s="10">
        <v>45.594700000000003</v>
      </c>
      <c r="EI16" s="10">
        <v>66.645300000000006</v>
      </c>
      <c r="EN16" s="5" t="s">
        <v>8</v>
      </c>
      <c r="EO16" s="7"/>
      <c r="EP16" s="13">
        <v>2.2576684507572766</v>
      </c>
      <c r="EQ16" s="13">
        <v>1.9287983815604819</v>
      </c>
      <c r="ER16" s="13">
        <v>0.65643548416493014</v>
      </c>
      <c r="ES16" s="13">
        <v>0.20040169205335598</v>
      </c>
      <c r="ET16" s="13">
        <v>629.81870258827428</v>
      </c>
      <c r="EU16" s="13">
        <v>0.70818033112610024</v>
      </c>
      <c r="EV16" s="13">
        <v>2.426773815003255</v>
      </c>
      <c r="EW16" s="13">
        <v>3.426773815003255</v>
      </c>
      <c r="EX16" s="13">
        <v>0.6528668022221269</v>
      </c>
      <c r="EY16" s="13">
        <v>6.0666666666666664</v>
      </c>
      <c r="EZ16" s="13"/>
      <c r="FA16" s="13">
        <v>2.8017383111964973</v>
      </c>
      <c r="FB16" s="13">
        <v>130.27626403985062</v>
      </c>
      <c r="FC16" s="13">
        <v>1.3038518896492235</v>
      </c>
      <c r="FD16" s="13">
        <v>279.9397714553271</v>
      </c>
      <c r="FE16" s="13">
        <v>1.0368316941685667</v>
      </c>
      <c r="FG16" s="5" t="s">
        <v>8</v>
      </c>
      <c r="FH16" s="7"/>
      <c r="FI16" s="14">
        <v>9.5969082894829597E-3</v>
      </c>
      <c r="FJ16" s="14">
        <v>2.8005665992501005E-3</v>
      </c>
      <c r="FK16" s="14">
        <v>1.1010592637355909E-2</v>
      </c>
      <c r="FL16" s="14">
        <v>1.3478335311444821E-2</v>
      </c>
      <c r="FM16" s="12">
        <v>11572</v>
      </c>
      <c r="FN16" s="12">
        <v>858563</v>
      </c>
      <c r="FO16" s="23">
        <v>0.37442186281241069</v>
      </c>
      <c r="FP16" s="23">
        <v>0.69367989659297469</v>
      </c>
      <c r="FQ16" s="23">
        <v>1.5819377491063089E-2</v>
      </c>
      <c r="FR16" s="23">
        <v>0.20485520281721706</v>
      </c>
      <c r="FS16" s="23">
        <v>0</v>
      </c>
      <c r="FT16" s="12">
        <v>846991</v>
      </c>
      <c r="FU16" s="12">
        <v>858563</v>
      </c>
      <c r="FV16" s="12">
        <v>606666</v>
      </c>
      <c r="FW16" s="12">
        <v>81535</v>
      </c>
      <c r="FX16" s="12">
        <v>129307</v>
      </c>
      <c r="FY16" s="12">
        <v>19785</v>
      </c>
      <c r="FZ16" s="12">
        <v>9698</v>
      </c>
      <c r="GB16" s="13">
        <v>3.426773815003255</v>
      </c>
      <c r="GC16" s="13">
        <v>0.20778282588592845</v>
      </c>
      <c r="GD16" s="12">
        <v>858563</v>
      </c>
      <c r="GE16" s="12">
        <v>4132021</v>
      </c>
      <c r="GF16" s="12">
        <v>1547119</v>
      </c>
      <c r="GG16" s="12">
        <v>1486476</v>
      </c>
      <c r="GH16" s="12">
        <v>432205</v>
      </c>
      <c r="GI16" s="12">
        <v>658482</v>
      </c>
      <c r="GJ16" s="12">
        <v>216532</v>
      </c>
      <c r="GK16" s="12">
        <v>1098426</v>
      </c>
      <c r="GO16" s="5" t="s">
        <v>8</v>
      </c>
      <c r="GP16" s="7"/>
      <c r="GQ16" s="9">
        <v>182910</v>
      </c>
      <c r="GR16" s="9">
        <v>128518</v>
      </c>
      <c r="GS16" s="9">
        <v>54392</v>
      </c>
      <c r="GT16" s="9">
        <v>24352</v>
      </c>
      <c r="GU16" s="9">
        <v>7012</v>
      </c>
      <c r="GV16" s="9">
        <v>5952</v>
      </c>
      <c r="GW16" s="9">
        <v>1068</v>
      </c>
      <c r="GX16" s="9">
        <v>109</v>
      </c>
      <c r="GY16" s="9">
        <v>959</v>
      </c>
      <c r="GZ16" s="9">
        <v>26221</v>
      </c>
      <c r="HA16" s="9">
        <v>73509</v>
      </c>
      <c r="HB16" s="9">
        <v>7815</v>
      </c>
      <c r="HC16" s="9">
        <v>119554</v>
      </c>
      <c r="HD16" s="9">
        <v>454800</v>
      </c>
      <c r="HE16" s="9">
        <v>957640</v>
      </c>
      <c r="HF16" s="9">
        <v>53822</v>
      </c>
      <c r="HG16" s="9" t="s">
        <v>53</v>
      </c>
      <c r="HH16" s="9">
        <v>115153</v>
      </c>
      <c r="HI16" s="9">
        <v>117996</v>
      </c>
      <c r="HJ16" s="9">
        <v>957640</v>
      </c>
      <c r="HK16" s="12">
        <v>724491</v>
      </c>
      <c r="HL16" s="10">
        <v>1.1165</v>
      </c>
      <c r="HM16" s="9">
        <v>1866.7285999999999</v>
      </c>
      <c r="HN16" s="10">
        <v>39.06</v>
      </c>
      <c r="HO16" s="9">
        <v>483</v>
      </c>
      <c r="HP16" s="9">
        <v>34181</v>
      </c>
      <c r="HQ16" s="9" t="s">
        <v>53</v>
      </c>
      <c r="HR16" s="9">
        <v>-356246</v>
      </c>
      <c r="HS16" s="10">
        <v>0.02</v>
      </c>
      <c r="HT16" s="9">
        <v>34181</v>
      </c>
      <c r="HU16" s="9" t="s">
        <v>53</v>
      </c>
      <c r="HV16" s="9">
        <v>0</v>
      </c>
      <c r="HW16" s="9">
        <v>-356246</v>
      </c>
      <c r="HX16" s="10">
        <v>0</v>
      </c>
      <c r="HY16" s="10">
        <v>7.9071999999999996</v>
      </c>
      <c r="HZ16" s="10">
        <v>0.95950000000000002</v>
      </c>
      <c r="IA16" s="10">
        <v>6.1605999999999996</v>
      </c>
      <c r="IB16" s="10">
        <v>10.206</v>
      </c>
      <c r="IC16" s="10">
        <v>105.5146</v>
      </c>
      <c r="IH16" s="5" t="s">
        <v>8</v>
      </c>
      <c r="II16" s="7"/>
      <c r="IJ16" s="13">
        <v>1.0382187177060085</v>
      </c>
      <c r="IK16" s="13">
        <v>0.97035248756002879</v>
      </c>
      <c r="IL16" s="13">
        <v>0.22770574800482835</v>
      </c>
      <c r="IM16" s="13">
        <v>4.5956726953761328E-3</v>
      </c>
      <c r="IN16" s="13">
        <v>266.79358278275663</v>
      </c>
      <c r="IO16" s="13">
        <v>0.87678459546384868</v>
      </c>
      <c r="IP16" s="13">
        <v>7.1158683345198144</v>
      </c>
      <c r="IQ16" s="13">
        <v>8.1158683345198135</v>
      </c>
      <c r="IR16" s="13">
        <v>0.85994323948025309</v>
      </c>
      <c r="IS16" s="13">
        <v>5.742775537634409</v>
      </c>
      <c r="IT16" s="13"/>
      <c r="IU16" s="13">
        <v>16.445041586692259</v>
      </c>
      <c r="IV16" s="13">
        <v>22.195139980391851</v>
      </c>
      <c r="IW16" s="13">
        <v>2.4882667428478147</v>
      </c>
      <c r="IX16" s="13">
        <v>146.68845333770707</v>
      </c>
      <c r="IY16" s="13">
        <v>41.561008861622362</v>
      </c>
      <c r="JA16" s="5" t="s">
        <v>8</v>
      </c>
      <c r="JB16" s="7"/>
      <c r="JC16" s="14">
        <v>8.127394148954201E-3</v>
      </c>
      <c r="JD16" s="14">
        <v>1.0014201578881416E-3</v>
      </c>
      <c r="JE16" s="14">
        <v>7.3221669938599056E-3</v>
      </c>
      <c r="JF16" s="14">
        <v>5.2430156907768847E-3</v>
      </c>
      <c r="JG16" s="12">
        <v>959</v>
      </c>
      <c r="JH16" s="12">
        <v>182910</v>
      </c>
      <c r="JI16" s="23">
        <v>0.47491750553443884</v>
      </c>
      <c r="JJ16" s="23">
        <v>1.9493009899335867</v>
      </c>
      <c r="JK16" s="23" t="e">
        <v>#VALUE!</v>
      </c>
      <c r="JL16" s="23">
        <v>-0.37200409339626583</v>
      </c>
      <c r="JM16" s="23">
        <v>0</v>
      </c>
      <c r="JN16" s="12">
        <v>181951</v>
      </c>
      <c r="JO16" s="12">
        <v>182910</v>
      </c>
      <c r="JP16" s="12">
        <v>128518</v>
      </c>
      <c r="JQ16" s="12">
        <v>23020</v>
      </c>
      <c r="JR16" s="12">
        <v>24352</v>
      </c>
      <c r="JS16" s="12">
        <v>5952</v>
      </c>
      <c r="JT16" s="12">
        <v>109</v>
      </c>
      <c r="JV16" s="13">
        <v>8.1158683345198135</v>
      </c>
      <c r="JW16" s="13">
        <v>0.19100079361764338</v>
      </c>
      <c r="JX16" s="12">
        <v>182910</v>
      </c>
      <c r="JY16" s="12">
        <v>957640</v>
      </c>
      <c r="JZ16" s="12">
        <v>454800</v>
      </c>
      <c r="KA16" s="12">
        <v>119554</v>
      </c>
      <c r="KB16" s="12">
        <v>26221</v>
      </c>
      <c r="KC16" s="12">
        <v>73509</v>
      </c>
      <c r="KD16" s="12">
        <v>7815</v>
      </c>
      <c r="KE16" s="12">
        <v>383286</v>
      </c>
      <c r="KI16" s="5" t="s">
        <v>8</v>
      </c>
      <c r="KJ16" s="7"/>
      <c r="KK16" s="9">
        <v>398841</v>
      </c>
      <c r="KL16" s="9">
        <v>316468</v>
      </c>
      <c r="KM16" s="9">
        <v>82373</v>
      </c>
      <c r="KN16" s="9">
        <v>72499</v>
      </c>
      <c r="KO16" s="9">
        <v>2881</v>
      </c>
      <c r="KP16" s="9">
        <v>12649</v>
      </c>
      <c r="KQ16" s="9">
        <v>-8474</v>
      </c>
      <c r="KR16" s="9">
        <v>-682</v>
      </c>
      <c r="KS16" s="9">
        <v>141</v>
      </c>
      <c r="KT16" s="9">
        <v>66488</v>
      </c>
      <c r="KU16" s="9">
        <v>320710</v>
      </c>
      <c r="KV16" s="9">
        <v>167890</v>
      </c>
      <c r="KW16" s="9">
        <v>680780</v>
      </c>
      <c r="KX16" s="9">
        <v>533349</v>
      </c>
      <c r="KY16" s="9">
        <v>2347170</v>
      </c>
      <c r="KZ16" s="9">
        <v>181760</v>
      </c>
      <c r="LA16" s="9">
        <v>4820</v>
      </c>
      <c r="LB16" s="9">
        <v>450750</v>
      </c>
      <c r="LC16" s="9">
        <v>758870</v>
      </c>
      <c r="LD16" s="9">
        <v>2347170</v>
      </c>
      <c r="LE16" s="12">
        <v>1137550</v>
      </c>
      <c r="LF16" s="10">
        <v>2.5712000000000002</v>
      </c>
      <c r="LG16" s="9">
        <v>549.096</v>
      </c>
      <c r="LH16" s="10">
        <v>6.97</v>
      </c>
      <c r="LI16" s="9">
        <v>144219</v>
      </c>
      <c r="LJ16" s="9">
        <v>43655</v>
      </c>
      <c r="LK16" s="9">
        <v>29933</v>
      </c>
      <c r="LL16" s="9">
        <v>1824241</v>
      </c>
      <c r="LM16" s="10">
        <v>0</v>
      </c>
      <c r="LN16" s="9">
        <v>43655</v>
      </c>
      <c r="LO16" s="9">
        <v>29933</v>
      </c>
      <c r="LP16" s="9">
        <v>0</v>
      </c>
      <c r="LQ16" s="9">
        <v>1824241</v>
      </c>
      <c r="LR16" s="10">
        <v>0</v>
      </c>
      <c r="LS16" s="10">
        <v>12.7532</v>
      </c>
      <c r="LT16" s="10">
        <v>0.50219999999999998</v>
      </c>
      <c r="LU16" s="10">
        <v>5.3269000000000002</v>
      </c>
      <c r="LV16" s="10" t="s">
        <v>53</v>
      </c>
      <c r="LW16" s="10">
        <v>1401.6615999999999</v>
      </c>
      <c r="MB16" s="5" t="s">
        <v>8</v>
      </c>
      <c r="MC16" s="7"/>
      <c r="MD16" s="13">
        <v>1.5103272323904604</v>
      </c>
      <c r="ME16" s="13">
        <v>1.1378591236827509</v>
      </c>
      <c r="MF16" s="13">
        <v>0.14750526899611757</v>
      </c>
      <c r="MG16" s="13">
        <v>9.8003127170166626E-2</v>
      </c>
      <c r="MH16" s="13">
        <v>481.2872300220842</v>
      </c>
      <c r="MI16" s="13">
        <v>0.67668724463928898</v>
      </c>
      <c r="MJ16" s="13">
        <v>2.092980352366018</v>
      </c>
      <c r="MK16" s="13">
        <v>3.092980352366018</v>
      </c>
      <c r="ML16" s="13">
        <v>0.59984075257590619</v>
      </c>
      <c r="MM16" s="13">
        <v>3.4512609692465808</v>
      </c>
      <c r="MN16" s="13"/>
      <c r="MO16" s="13">
        <v>1.8849723032938233</v>
      </c>
      <c r="MP16" s="13">
        <v>193.63679740131704</v>
      </c>
      <c r="MQ16" s="13">
        <v>1.2436188456861339</v>
      </c>
      <c r="MR16" s="13">
        <v>293.49828628450939</v>
      </c>
      <c r="MS16" s="13">
        <v>1.7338651480241707</v>
      </c>
      <c r="MU16" s="5" t="s">
        <v>8</v>
      </c>
      <c r="MV16" s="7"/>
      <c r="MW16" s="14">
        <v>1.8580257488107319E-4</v>
      </c>
      <c r="MX16" s="14">
        <v>6.0072342437914596E-5</v>
      </c>
      <c r="MY16" s="14">
        <v>1.2274355926498719E-3</v>
      </c>
      <c r="MZ16" s="14">
        <v>3.5352433676577886E-4</v>
      </c>
      <c r="NA16" s="12">
        <v>141</v>
      </c>
      <c r="NB16" s="12">
        <v>398841</v>
      </c>
      <c r="NC16" s="23">
        <v>0.22723066501361214</v>
      </c>
      <c r="ND16" s="23">
        <v>0.23393959534247627</v>
      </c>
      <c r="NE16" s="23">
        <v>1.2752804441092891E-2</v>
      </c>
      <c r="NF16" s="23">
        <v>0.77720872369704797</v>
      </c>
      <c r="NG16" s="23" t="e">
        <v>#DIV/0!</v>
      </c>
      <c r="NH16" s="12">
        <v>398700</v>
      </c>
      <c r="NI16" s="12">
        <v>398841</v>
      </c>
      <c r="NJ16" s="12">
        <v>316468</v>
      </c>
      <c r="NK16" s="12">
        <v>-2234</v>
      </c>
      <c r="NL16" s="12">
        <v>72499</v>
      </c>
      <c r="NM16" s="12">
        <v>12649</v>
      </c>
      <c r="NN16" s="12">
        <v>-682</v>
      </c>
      <c r="NP16" s="13">
        <v>3.092980352366018</v>
      </c>
      <c r="NQ16" s="13">
        <v>0.16992420659773258</v>
      </c>
      <c r="NR16" s="12">
        <v>398841</v>
      </c>
      <c r="NS16" s="12">
        <v>2347170</v>
      </c>
      <c r="NT16" s="12">
        <v>533349</v>
      </c>
      <c r="NU16" s="12">
        <v>680780</v>
      </c>
      <c r="NV16" s="12">
        <v>66488</v>
      </c>
      <c r="NW16" s="12">
        <v>320710</v>
      </c>
      <c r="NX16" s="12">
        <v>167890</v>
      </c>
      <c r="NY16" s="12">
        <v>1133041</v>
      </c>
      <c r="OC16" s="5" t="s">
        <v>8</v>
      </c>
      <c r="OD16" s="7"/>
      <c r="OE16" s="9">
        <v>2553900</v>
      </c>
      <c r="OF16" s="9">
        <v>1550000</v>
      </c>
      <c r="OG16" s="9">
        <v>1003900</v>
      </c>
      <c r="OH16" s="9">
        <v>277100</v>
      </c>
      <c r="OI16" s="9">
        <v>433100</v>
      </c>
      <c r="OJ16" s="9">
        <v>96700</v>
      </c>
      <c r="OK16" s="9">
        <v>322600</v>
      </c>
      <c r="OL16" s="9">
        <v>75800</v>
      </c>
      <c r="OM16" s="9">
        <v>246300</v>
      </c>
      <c r="ON16" s="9">
        <v>281600</v>
      </c>
      <c r="OO16" s="9">
        <v>1095300</v>
      </c>
      <c r="OP16" s="9" t="s">
        <v>53</v>
      </c>
      <c r="OQ16" s="9">
        <v>1753900</v>
      </c>
      <c r="OR16" s="9">
        <v>8442000</v>
      </c>
      <c r="OS16" s="9">
        <v>22908900</v>
      </c>
      <c r="OT16" s="9">
        <v>660600</v>
      </c>
      <c r="OU16" s="9" t="s">
        <v>53</v>
      </c>
      <c r="OV16" s="9">
        <v>1980600</v>
      </c>
      <c r="OW16" s="9">
        <v>8120200</v>
      </c>
      <c r="OX16" s="9">
        <v>22908900</v>
      </c>
      <c r="OY16" s="12">
        <v>12808100</v>
      </c>
      <c r="OZ16" s="10">
        <v>0.65280000000000005</v>
      </c>
      <c r="PA16" s="9">
        <v>23955.658299999999</v>
      </c>
      <c r="PB16" s="10">
        <v>75.06</v>
      </c>
      <c r="PC16" s="9">
        <v>3500</v>
      </c>
      <c r="PD16" s="9">
        <v>722600</v>
      </c>
      <c r="PE16" s="9">
        <v>253800</v>
      </c>
      <c r="PF16" s="9">
        <v>5433600</v>
      </c>
      <c r="PG16" s="10">
        <v>0.77</v>
      </c>
      <c r="PH16" s="9">
        <v>722600</v>
      </c>
      <c r="PI16" s="9">
        <v>253800</v>
      </c>
      <c r="PJ16" s="9">
        <v>-129200</v>
      </c>
      <c r="PK16" s="9">
        <v>5433600</v>
      </c>
      <c r="PL16" s="10">
        <v>0.40500000000000003</v>
      </c>
      <c r="PM16" s="10">
        <v>8.2133000000000003</v>
      </c>
      <c r="PN16" s="10">
        <v>0.76559999999999995</v>
      </c>
      <c r="PO16" s="10">
        <v>6.1329000000000002</v>
      </c>
      <c r="PP16" s="10">
        <v>23.496600000000001</v>
      </c>
      <c r="PQ16" s="10">
        <v>83.127799999999993</v>
      </c>
      <c r="PV16" s="5" t="s">
        <v>8</v>
      </c>
      <c r="PW16" s="7"/>
      <c r="PX16" s="13">
        <v>0.88553973543370701</v>
      </c>
      <c r="PY16" s="13" t="e">
        <v>#VALUE!</v>
      </c>
      <c r="PZ16" s="13">
        <v>0.14217913763506007</v>
      </c>
      <c r="QA16" s="13">
        <v>-9.8957173849464619E-3</v>
      </c>
      <c r="QB16" s="13" t="e">
        <v>#VALUE!</v>
      </c>
      <c r="QC16" s="13">
        <v>0.64554387159575533</v>
      </c>
      <c r="QD16" s="13">
        <v>1.8212236151818921</v>
      </c>
      <c r="QE16" s="13">
        <v>2.8212236151818919</v>
      </c>
      <c r="QF16" s="13">
        <v>0.6119990634690825</v>
      </c>
      <c r="QG16" s="13">
        <v>7.4725956566701139</v>
      </c>
      <c r="QH16" s="13"/>
      <c r="QI16" s="13" t="e">
        <v>#VALUE!</v>
      </c>
      <c r="QJ16" s="13" t="e">
        <v>#VALUE!</v>
      </c>
      <c r="QK16" s="13">
        <v>2.3316899479594633</v>
      </c>
      <c r="QL16" s="13">
        <v>156.53882297662398</v>
      </c>
      <c r="QM16" s="13">
        <v>-11.265549183943538</v>
      </c>
      <c r="QO16" s="5" t="s">
        <v>8</v>
      </c>
      <c r="QP16" s="7"/>
      <c r="QQ16" s="14">
        <v>3.0331765227457452E-2</v>
      </c>
      <c r="QR16" s="14">
        <v>1.0751280070191062E-2</v>
      </c>
      <c r="QS16" s="14">
        <v>1.8905316274461018E-2</v>
      </c>
      <c r="QT16" s="14">
        <v>9.6440737695289561E-2</v>
      </c>
      <c r="QU16" s="12">
        <v>246300</v>
      </c>
      <c r="QV16" s="12">
        <v>2553900</v>
      </c>
      <c r="QW16" s="23">
        <v>0.36850307085892381</v>
      </c>
      <c r="QX16" s="23">
        <v>1.0456922113239833</v>
      </c>
      <c r="QY16" s="23">
        <v>1.1078663750769352E-2</v>
      </c>
      <c r="QZ16" s="23">
        <v>0.23718292890535991</v>
      </c>
      <c r="RA16" s="23">
        <v>0.52597402597402598</v>
      </c>
      <c r="RB16" s="12">
        <v>2307600</v>
      </c>
      <c r="RC16" s="12">
        <v>2553900</v>
      </c>
      <c r="RD16" s="12">
        <v>1550000</v>
      </c>
      <c r="RE16" s="12">
        <v>308000</v>
      </c>
      <c r="RF16" s="12">
        <v>277100</v>
      </c>
      <c r="RG16" s="12">
        <v>96700</v>
      </c>
      <c r="RH16" s="12">
        <v>75800</v>
      </c>
      <c r="RJ16" s="13">
        <v>2.8212236151818919</v>
      </c>
      <c r="RK16" s="13">
        <v>0.11148069091051949</v>
      </c>
      <c r="RL16" s="12">
        <v>2553900</v>
      </c>
      <c r="RM16" s="12">
        <v>22908900</v>
      </c>
      <c r="RN16" s="12">
        <v>8442000</v>
      </c>
      <c r="RO16" s="12">
        <v>1753900</v>
      </c>
      <c r="RP16" s="12">
        <v>281600</v>
      </c>
      <c r="RQ16" s="12">
        <v>1095300</v>
      </c>
      <c r="RR16" s="12" t="s">
        <v>53</v>
      </c>
      <c r="RS16" s="12">
        <v>12713000</v>
      </c>
      <c r="RW16" s="5" t="s">
        <v>8</v>
      </c>
      <c r="RX16" s="7"/>
      <c r="RY16" s="9">
        <v>3729000</v>
      </c>
      <c r="RZ16" s="9">
        <v>2329000</v>
      </c>
      <c r="SA16" s="9">
        <v>1400000</v>
      </c>
      <c r="SB16" s="9">
        <v>425000</v>
      </c>
      <c r="SC16" s="9">
        <v>573000</v>
      </c>
      <c r="SD16" s="9" t="s">
        <v>53</v>
      </c>
      <c r="SE16" s="9">
        <v>435000</v>
      </c>
      <c r="SF16" s="9">
        <v>74000</v>
      </c>
      <c r="SG16" s="9">
        <v>361000</v>
      </c>
      <c r="SH16" s="9">
        <v>3125000</v>
      </c>
      <c r="SI16" s="9">
        <v>1846000</v>
      </c>
      <c r="SJ16" s="9">
        <v>116000</v>
      </c>
      <c r="SK16" s="9">
        <v>5635000</v>
      </c>
      <c r="SL16" s="9">
        <v>12900000</v>
      </c>
      <c r="SM16" s="9">
        <v>27178000</v>
      </c>
      <c r="SN16" s="9">
        <v>1031000</v>
      </c>
      <c r="SO16" s="9" t="s">
        <v>53</v>
      </c>
      <c r="SP16" s="9">
        <v>3070000</v>
      </c>
      <c r="SQ16" s="9">
        <v>6745000</v>
      </c>
      <c r="SR16" s="9">
        <v>27178000</v>
      </c>
      <c r="SS16" s="12">
        <v>17363000</v>
      </c>
      <c r="ST16" s="10">
        <v>0.80520000000000003</v>
      </c>
      <c r="SU16" s="9">
        <v>39210.932399999998</v>
      </c>
      <c r="SV16" s="10">
        <v>92.56</v>
      </c>
      <c r="SW16" s="9">
        <v>6000</v>
      </c>
      <c r="SX16" s="9">
        <v>975000</v>
      </c>
      <c r="SY16" s="9">
        <v>240000</v>
      </c>
      <c r="SZ16" s="9">
        <v>10718000</v>
      </c>
      <c r="TA16" s="10">
        <v>0.85</v>
      </c>
      <c r="TB16" s="9">
        <v>975000</v>
      </c>
      <c r="TC16" s="9">
        <v>240000</v>
      </c>
      <c r="TD16" s="9">
        <v>-236000</v>
      </c>
      <c r="TE16" s="9">
        <v>10718000</v>
      </c>
      <c r="TF16" s="10">
        <v>0.54500000000000004</v>
      </c>
      <c r="TG16" s="10">
        <v>6.9065000000000003</v>
      </c>
      <c r="TH16" s="10">
        <v>0.7107</v>
      </c>
      <c r="TI16" s="10">
        <v>5.3193000000000001</v>
      </c>
      <c r="TJ16" s="10">
        <v>17.011500000000002</v>
      </c>
      <c r="TK16" s="10">
        <v>81.039500000000004</v>
      </c>
      <c r="TP16" s="5" t="s">
        <v>8</v>
      </c>
      <c r="TQ16" s="7"/>
      <c r="TR16" s="13">
        <v>1.8355048859934853</v>
      </c>
      <c r="TS16" s="13">
        <v>1.7977198697068404</v>
      </c>
      <c r="TT16" s="13">
        <v>1.0179153094462541</v>
      </c>
      <c r="TU16" s="13">
        <v>9.4377805578041069E-2</v>
      </c>
      <c r="TV16" s="13">
        <v>731.45787944807557</v>
      </c>
      <c r="TW16" s="13">
        <v>0.75182132607255869</v>
      </c>
      <c r="TX16" s="13">
        <v>3.0293550778354335</v>
      </c>
      <c r="TY16" s="13">
        <v>4.0293550778354339</v>
      </c>
      <c r="TZ16" s="13">
        <v>0.72021735523477681</v>
      </c>
      <c r="UA16" s="13" t="e">
        <v>#VALUE!</v>
      </c>
      <c r="UB16" s="13"/>
      <c r="UC16" s="13">
        <v>20.077586206896552</v>
      </c>
      <c r="UD16" s="13">
        <v>18.179476170030057</v>
      </c>
      <c r="UE16" s="13">
        <v>2.0200433369447452</v>
      </c>
      <c r="UF16" s="13">
        <v>180.68919281308663</v>
      </c>
      <c r="UG16" s="13">
        <v>1.4538011695906432</v>
      </c>
      <c r="UI16" s="5" t="s">
        <v>8</v>
      </c>
      <c r="UJ16" s="7"/>
      <c r="UK16" s="14">
        <v>5.3521126760563378E-2</v>
      </c>
      <c r="UL16" s="14">
        <v>1.3282802266539112E-2</v>
      </c>
      <c r="UM16" s="14">
        <v>2.1083229082346014E-2</v>
      </c>
      <c r="UN16" s="14">
        <v>9.6808795923840174E-2</v>
      </c>
      <c r="UO16" s="12">
        <v>361000</v>
      </c>
      <c r="UP16" s="12">
        <v>3729000</v>
      </c>
      <c r="UQ16" s="23">
        <v>0.47464861284862758</v>
      </c>
      <c r="UR16" s="23">
        <v>1.4427453234233572</v>
      </c>
      <c r="US16" s="23">
        <v>8.8306718669512105E-3</v>
      </c>
      <c r="UT16" s="23">
        <v>0.39436308779159612</v>
      </c>
      <c r="UU16" s="23">
        <v>0.64117647058823535</v>
      </c>
      <c r="UV16" s="12">
        <v>3368000</v>
      </c>
      <c r="UW16" s="12">
        <v>3729000</v>
      </c>
      <c r="UX16" s="12">
        <v>2329000</v>
      </c>
      <c r="UY16" s="12" t="e">
        <v>#VALUE!</v>
      </c>
      <c r="UZ16" s="12">
        <v>425000</v>
      </c>
      <c r="VA16" s="12" t="s">
        <v>53</v>
      </c>
      <c r="VB16" s="12">
        <v>74000</v>
      </c>
      <c r="VD16" s="13">
        <v>4.0293550778354339</v>
      </c>
      <c r="VE16" s="13">
        <v>0.13720656413275442</v>
      </c>
      <c r="VF16" s="12">
        <v>3729000</v>
      </c>
      <c r="VG16" s="12">
        <v>27178000</v>
      </c>
      <c r="VH16" s="12">
        <v>12900000</v>
      </c>
      <c r="VI16" s="12">
        <v>5635000</v>
      </c>
      <c r="VJ16" s="12">
        <v>3125000</v>
      </c>
      <c r="VK16" s="12">
        <v>1846000</v>
      </c>
      <c r="VL16" s="12">
        <v>116000</v>
      </c>
      <c r="VM16" s="12">
        <v>8643000</v>
      </c>
    </row>
    <row r="17" spans="1:585" x14ac:dyDescent="0.25">
      <c r="A17" s="5" t="s">
        <v>9</v>
      </c>
      <c r="B17" s="7"/>
      <c r="C17" s="9">
        <v>439482</v>
      </c>
      <c r="D17" s="9">
        <v>380520</v>
      </c>
      <c r="E17" s="9">
        <v>58962</v>
      </c>
      <c r="F17" s="9">
        <v>46426</v>
      </c>
      <c r="G17" s="9">
        <v>7691</v>
      </c>
      <c r="H17" s="9">
        <v>1320</v>
      </c>
      <c r="I17" s="9">
        <v>6273</v>
      </c>
      <c r="J17" s="9">
        <v>1770</v>
      </c>
      <c r="K17" s="9">
        <v>3883</v>
      </c>
      <c r="L17" s="9">
        <v>10326</v>
      </c>
      <c r="M17" s="9">
        <v>158767</v>
      </c>
      <c r="N17" s="9">
        <v>183566</v>
      </c>
      <c r="O17" s="9">
        <v>386339</v>
      </c>
      <c r="P17" s="9">
        <v>454022</v>
      </c>
      <c r="Q17" s="9">
        <v>1197247</v>
      </c>
      <c r="R17" s="9">
        <v>92476</v>
      </c>
      <c r="S17" s="9">
        <v>1411</v>
      </c>
      <c r="T17" s="9">
        <v>182758</v>
      </c>
      <c r="U17" s="9">
        <v>684948</v>
      </c>
      <c r="V17" s="9">
        <v>1197247</v>
      </c>
      <c r="W17" s="12">
        <v>329541</v>
      </c>
      <c r="X17" s="10">
        <v>1.1358999999999999</v>
      </c>
      <c r="Y17" s="9">
        <v>447.3177</v>
      </c>
      <c r="Z17" s="10">
        <v>16.48</v>
      </c>
      <c r="AA17" s="9">
        <v>27099</v>
      </c>
      <c r="AB17" s="9">
        <v>22076</v>
      </c>
      <c r="AC17" s="9" t="s">
        <v>53</v>
      </c>
      <c r="AD17" s="9">
        <v>661418</v>
      </c>
      <c r="AE17" s="10">
        <v>0.14000000000000001</v>
      </c>
      <c r="AF17" s="9">
        <v>22076</v>
      </c>
      <c r="AG17" s="9" t="s">
        <v>53</v>
      </c>
      <c r="AH17" s="9">
        <v>-5081</v>
      </c>
      <c r="AI17" s="9">
        <v>661418</v>
      </c>
      <c r="AJ17" s="10">
        <v>0.1875</v>
      </c>
      <c r="AK17" s="10">
        <v>9.11</v>
      </c>
      <c r="AL17" s="10">
        <v>1.1667000000000001</v>
      </c>
      <c r="AM17" s="10">
        <v>6.1464999999999996</v>
      </c>
      <c r="AN17" s="10">
        <v>28.216200000000001</v>
      </c>
      <c r="AO17" s="10">
        <v>68.441500000000005</v>
      </c>
      <c r="AT17" s="5" t="s">
        <v>9</v>
      </c>
      <c r="AU17" s="7"/>
      <c r="AV17" s="13">
        <v>2.1139375567690606</v>
      </c>
      <c r="AW17" s="13">
        <v>1.1095164096783725</v>
      </c>
      <c r="AX17" s="13">
        <v>5.6500946606988477E-2</v>
      </c>
      <c r="AY17" s="13">
        <v>0.17004093557970912</v>
      </c>
      <c r="AZ17" s="13">
        <v>173.35247314648691</v>
      </c>
      <c r="BA17" s="13">
        <v>0.42789750151806605</v>
      </c>
      <c r="BB17" s="13">
        <v>0.74793852964020624</v>
      </c>
      <c r="BC17" s="13">
        <v>1.7479385296402064</v>
      </c>
      <c r="BD17" s="13">
        <v>0.3248344733161227</v>
      </c>
      <c r="BE17" s="13">
        <v>16.724242424242423</v>
      </c>
      <c r="BF17" s="13"/>
      <c r="BG17" s="13">
        <v>2.0729328960700784</v>
      </c>
      <c r="BH17" s="13">
        <v>176.07902344160621</v>
      </c>
      <c r="BI17" s="13">
        <v>2.7680941253535054</v>
      </c>
      <c r="BJ17" s="13">
        <v>131.85967798453635</v>
      </c>
      <c r="BK17" s="13">
        <v>2.1587574478954323</v>
      </c>
      <c r="BM17" s="5" t="s">
        <v>9</v>
      </c>
      <c r="BN17" s="7"/>
      <c r="BO17" s="14">
        <v>5.6690434894327742E-3</v>
      </c>
      <c r="BP17" s="14">
        <v>3.2432739443072314E-3</v>
      </c>
      <c r="BQ17" s="14">
        <v>6.4239041734913517E-3</v>
      </c>
      <c r="BR17" s="14">
        <v>8.835401677429338E-3</v>
      </c>
      <c r="BS17" s="12">
        <v>3883</v>
      </c>
      <c r="BT17" s="12">
        <v>439482</v>
      </c>
      <c r="BU17" s="23">
        <v>0.37922166436833837</v>
      </c>
      <c r="BV17" s="23">
        <v>0.37362190091100667</v>
      </c>
      <c r="BW17" s="23" t="e">
        <v>#VALUE!</v>
      </c>
      <c r="BX17" s="23">
        <v>0.55244907692397638</v>
      </c>
      <c r="BY17" s="23">
        <v>1.3392857142857142</v>
      </c>
      <c r="BZ17" s="12">
        <v>435599</v>
      </c>
      <c r="CA17" s="12">
        <v>439482</v>
      </c>
      <c r="CB17" s="12">
        <v>380520</v>
      </c>
      <c r="CC17" s="12">
        <v>5563</v>
      </c>
      <c r="CD17" s="12">
        <v>46426</v>
      </c>
      <c r="CE17" s="12">
        <v>1320</v>
      </c>
      <c r="CF17" s="12">
        <v>1770</v>
      </c>
      <c r="CH17" s="13">
        <v>1.7479385296402064</v>
      </c>
      <c r="CI17" s="13">
        <v>0.36707713612980447</v>
      </c>
      <c r="CJ17" s="12">
        <v>439482</v>
      </c>
      <c r="CK17" s="12">
        <v>1197247</v>
      </c>
      <c r="CL17" s="12">
        <v>454022</v>
      </c>
      <c r="CM17" s="12">
        <v>386339</v>
      </c>
      <c r="CN17" s="12">
        <v>10326</v>
      </c>
      <c r="CO17" s="12">
        <v>158767</v>
      </c>
      <c r="CP17" s="12">
        <v>183566</v>
      </c>
      <c r="CQ17" s="12">
        <v>356886</v>
      </c>
      <c r="CU17" s="5" t="s">
        <v>9</v>
      </c>
      <c r="CV17" s="7"/>
      <c r="CW17" s="9">
        <v>710000</v>
      </c>
      <c r="CX17" s="9">
        <v>470681</v>
      </c>
      <c r="CY17" s="9">
        <v>239319</v>
      </c>
      <c r="CZ17" s="9">
        <v>103839</v>
      </c>
      <c r="DA17" s="9">
        <v>60220</v>
      </c>
      <c r="DB17" s="9">
        <v>19322</v>
      </c>
      <c r="DC17" s="9">
        <v>40882</v>
      </c>
      <c r="DD17" s="9">
        <v>11859</v>
      </c>
      <c r="DE17" s="9">
        <v>29023</v>
      </c>
      <c r="DF17" s="9">
        <v>447366</v>
      </c>
      <c r="DG17" s="9">
        <v>572373</v>
      </c>
      <c r="DH17" s="9">
        <v>219808</v>
      </c>
      <c r="DI17" s="9">
        <v>1431804</v>
      </c>
      <c r="DJ17" s="9">
        <v>1553808</v>
      </c>
      <c r="DK17" s="9">
        <v>4077629</v>
      </c>
      <c r="DL17" s="9">
        <v>188340</v>
      </c>
      <c r="DM17" s="9" t="s">
        <v>53</v>
      </c>
      <c r="DN17" s="9">
        <v>604940</v>
      </c>
      <c r="DO17" s="9">
        <v>1253971</v>
      </c>
      <c r="DP17" s="9">
        <v>4077629</v>
      </c>
      <c r="DQ17" s="12">
        <v>2218718</v>
      </c>
      <c r="DR17" s="10">
        <v>1.8247</v>
      </c>
      <c r="DS17" s="9">
        <v>3333.6408000000001</v>
      </c>
      <c r="DT17" s="10">
        <v>59.98</v>
      </c>
      <c r="DU17" s="9">
        <v>556</v>
      </c>
      <c r="DV17" s="9">
        <v>132714</v>
      </c>
      <c r="DW17" s="9">
        <v>63656</v>
      </c>
      <c r="DX17" s="9">
        <v>875489</v>
      </c>
      <c r="DY17" s="10">
        <v>0.52</v>
      </c>
      <c r="DZ17" s="9">
        <v>132714</v>
      </c>
      <c r="EA17" s="9">
        <v>63656</v>
      </c>
      <c r="EB17" s="9">
        <v>0</v>
      </c>
      <c r="EC17" s="9">
        <v>875489</v>
      </c>
      <c r="ED17" s="10">
        <v>0</v>
      </c>
      <c r="EE17" s="10">
        <v>12.3802</v>
      </c>
      <c r="EF17" s="10">
        <v>0.65539999999999998</v>
      </c>
      <c r="EG17" s="10">
        <v>8.2883999999999993</v>
      </c>
      <c r="EH17" s="10">
        <v>29.007899999999999</v>
      </c>
      <c r="EI17" s="10">
        <v>66.8887</v>
      </c>
      <c r="EN17" s="5" t="s">
        <v>9</v>
      </c>
      <c r="EO17" s="7"/>
      <c r="EP17" s="13">
        <v>2.366852911032499</v>
      </c>
      <c r="EQ17" s="13">
        <v>2.0034978675571131</v>
      </c>
      <c r="ER17" s="13">
        <v>0.73952127483717389</v>
      </c>
      <c r="ES17" s="13">
        <v>0.20278058646335897</v>
      </c>
      <c r="ET17" s="13">
        <v>769.99676251479491</v>
      </c>
      <c r="EU17" s="13">
        <v>0.69247545571213076</v>
      </c>
      <c r="EV17" s="13">
        <v>2.2517729676364127</v>
      </c>
      <c r="EW17" s="13">
        <v>3.2517729676364127</v>
      </c>
      <c r="EX17" s="13">
        <v>0.6389048947371907</v>
      </c>
      <c r="EY17" s="13">
        <v>6.8685436290239101</v>
      </c>
      <c r="EZ17" s="13"/>
      <c r="FA17" s="13">
        <v>2.1413278861551901</v>
      </c>
      <c r="FB17" s="13">
        <v>170.45497906225233</v>
      </c>
      <c r="FC17" s="13">
        <v>1.2404498465161704</v>
      </c>
      <c r="FD17" s="13">
        <v>294.24809154929579</v>
      </c>
      <c r="FE17" s="13">
        <v>0.85866599585905301</v>
      </c>
      <c r="FG17" s="5" t="s">
        <v>9</v>
      </c>
      <c r="FH17" s="7"/>
      <c r="FI17" s="14">
        <v>2.314487336628997E-2</v>
      </c>
      <c r="FJ17" s="14">
        <v>7.1176166345687649E-3</v>
      </c>
      <c r="FK17" s="14">
        <v>1.4768386236217174E-2</v>
      </c>
      <c r="FL17" s="14">
        <v>4.0877464788732394E-2</v>
      </c>
      <c r="FM17" s="12">
        <v>29023</v>
      </c>
      <c r="FN17" s="12">
        <v>710000</v>
      </c>
      <c r="FO17" s="23">
        <v>0.38105673664769402</v>
      </c>
      <c r="FP17" s="23">
        <v>0.8175439207441384</v>
      </c>
      <c r="FQ17" s="23">
        <v>1.5611032784002664E-2</v>
      </c>
      <c r="FR17" s="23">
        <v>0.21470540846163297</v>
      </c>
      <c r="FS17" s="23">
        <v>0</v>
      </c>
      <c r="FT17" s="12">
        <v>680977</v>
      </c>
      <c r="FU17" s="12">
        <v>710000</v>
      </c>
      <c r="FV17" s="12">
        <v>470681</v>
      </c>
      <c r="FW17" s="12">
        <v>75276</v>
      </c>
      <c r="FX17" s="12">
        <v>103839</v>
      </c>
      <c r="FY17" s="12">
        <v>19322</v>
      </c>
      <c r="FZ17" s="12">
        <v>11859</v>
      </c>
      <c r="GB17" s="13">
        <v>3.2517729676364127</v>
      </c>
      <c r="GC17" s="13">
        <v>0.17412079421644294</v>
      </c>
      <c r="GD17" s="12">
        <v>710000</v>
      </c>
      <c r="GE17" s="12">
        <v>4077629</v>
      </c>
      <c r="GF17" s="12">
        <v>1553808</v>
      </c>
      <c r="GG17" s="12">
        <v>1431804</v>
      </c>
      <c r="GH17" s="12">
        <v>447366</v>
      </c>
      <c r="GI17" s="12">
        <v>572373</v>
      </c>
      <c r="GJ17" s="12">
        <v>219808</v>
      </c>
      <c r="GK17" s="12">
        <v>1092017</v>
      </c>
      <c r="GO17" s="5" t="s">
        <v>9</v>
      </c>
      <c r="GP17" s="7"/>
      <c r="GQ17" s="9">
        <v>188767</v>
      </c>
      <c r="GR17" s="9">
        <v>123462</v>
      </c>
      <c r="GS17" s="9">
        <v>65305</v>
      </c>
      <c r="GT17" s="9">
        <v>24874</v>
      </c>
      <c r="GU17" s="9">
        <v>17444</v>
      </c>
      <c r="GV17" s="9">
        <v>5511</v>
      </c>
      <c r="GW17" s="9">
        <v>12470</v>
      </c>
      <c r="GX17" s="9">
        <v>357</v>
      </c>
      <c r="GY17" s="9">
        <v>12113</v>
      </c>
      <c r="GZ17" s="9">
        <v>3073</v>
      </c>
      <c r="HA17" s="9">
        <v>73700</v>
      </c>
      <c r="HB17" s="9">
        <v>7938</v>
      </c>
      <c r="HC17" s="9">
        <v>98079</v>
      </c>
      <c r="HD17" s="9">
        <v>480388</v>
      </c>
      <c r="HE17" s="9">
        <v>966971</v>
      </c>
      <c r="HF17" s="9">
        <v>57443</v>
      </c>
      <c r="HG17" s="9" t="s">
        <v>53</v>
      </c>
      <c r="HH17" s="9">
        <v>128956</v>
      </c>
      <c r="HI17" s="9">
        <v>130745</v>
      </c>
      <c r="HJ17" s="9">
        <v>966971</v>
      </c>
      <c r="HK17" s="12">
        <v>707270</v>
      </c>
      <c r="HL17" s="10">
        <v>1.1492</v>
      </c>
      <c r="HM17" s="9">
        <v>2517.9007000000001</v>
      </c>
      <c r="HN17" s="10">
        <v>52.12</v>
      </c>
      <c r="HO17" s="9">
        <v>484</v>
      </c>
      <c r="HP17" s="9">
        <v>45281</v>
      </c>
      <c r="HQ17" s="9" t="s">
        <v>53</v>
      </c>
      <c r="HR17" s="9">
        <v>-344133</v>
      </c>
      <c r="HS17" s="10">
        <v>0.25</v>
      </c>
      <c r="HT17" s="9">
        <v>45281</v>
      </c>
      <c r="HU17" s="9" t="s">
        <v>53</v>
      </c>
      <c r="HV17" s="9">
        <v>0</v>
      </c>
      <c r="HW17" s="9">
        <v>-344133</v>
      </c>
      <c r="HX17" s="10">
        <v>0</v>
      </c>
      <c r="HY17" s="10">
        <v>7.8962000000000003</v>
      </c>
      <c r="HZ17" s="10">
        <v>1.0270999999999999</v>
      </c>
      <c r="IA17" s="10">
        <v>6.5519999999999996</v>
      </c>
      <c r="IB17" s="10">
        <v>2.8628999999999998</v>
      </c>
      <c r="IC17" s="10">
        <v>98.606200000000001</v>
      </c>
      <c r="IH17" s="5" t="s">
        <v>9</v>
      </c>
      <c r="II17" s="7"/>
      <c r="IJ17" s="13">
        <v>0.76056174198951576</v>
      </c>
      <c r="IK17" s="13">
        <v>0.69900586246471663</v>
      </c>
      <c r="IL17" s="13">
        <v>2.3829833431558051E-2</v>
      </c>
      <c r="IM17" s="13">
        <v>-3.1931671166973985E-2</v>
      </c>
      <c r="IN17" s="13">
        <v>221.80364173228347</v>
      </c>
      <c r="IO17" s="13">
        <v>0.86478911983916784</v>
      </c>
      <c r="IP17" s="13">
        <v>6.3958545259856976</v>
      </c>
      <c r="IQ17" s="13">
        <v>7.3958545259856976</v>
      </c>
      <c r="IR17" s="13">
        <v>0.84398250627972049</v>
      </c>
      <c r="IS17" s="13">
        <v>8.2164761386318279</v>
      </c>
      <c r="IT17" s="13"/>
      <c r="IU17" s="13">
        <v>15.553287981859411</v>
      </c>
      <c r="IV17" s="13">
        <v>23.467706662778831</v>
      </c>
      <c r="IW17" s="13">
        <v>2.5612890094979646</v>
      </c>
      <c r="IX17" s="13">
        <v>142.50637028717944</v>
      </c>
      <c r="IY17" s="13">
        <v>-6.1135149140136669</v>
      </c>
      <c r="JA17" s="5" t="s">
        <v>9</v>
      </c>
      <c r="JB17" s="7"/>
      <c r="JC17" s="14">
        <v>9.2645990286435428E-2</v>
      </c>
      <c r="JD17" s="14">
        <v>1.2526745890000838E-2</v>
      </c>
      <c r="JE17" s="14">
        <v>1.8039837802788294E-2</v>
      </c>
      <c r="JF17" s="14">
        <v>6.416905497253228E-2</v>
      </c>
      <c r="JG17" s="12">
        <v>12113</v>
      </c>
      <c r="JH17" s="12">
        <v>188767</v>
      </c>
      <c r="JI17" s="23">
        <v>0.49679669814296396</v>
      </c>
      <c r="JJ17" s="23">
        <v>2.6039050809176287</v>
      </c>
      <c r="JK17" s="23" t="e">
        <v>#VALUE!</v>
      </c>
      <c r="JL17" s="23">
        <v>-0.35588761193458751</v>
      </c>
      <c r="JM17" s="23">
        <v>0</v>
      </c>
      <c r="JN17" s="12">
        <v>176654</v>
      </c>
      <c r="JO17" s="12">
        <v>188767</v>
      </c>
      <c r="JP17" s="12">
        <v>123462</v>
      </c>
      <c r="JQ17" s="12">
        <v>22450</v>
      </c>
      <c r="JR17" s="12">
        <v>24874</v>
      </c>
      <c r="JS17" s="12">
        <v>5511</v>
      </c>
      <c r="JT17" s="12">
        <v>357</v>
      </c>
      <c r="JV17" s="13">
        <v>7.3958545259856976</v>
      </c>
      <c r="JW17" s="13">
        <v>0.19521474790867566</v>
      </c>
      <c r="JX17" s="12">
        <v>188767</v>
      </c>
      <c r="JY17" s="12">
        <v>966971</v>
      </c>
      <c r="JZ17" s="12">
        <v>480388</v>
      </c>
      <c r="KA17" s="12">
        <v>98079</v>
      </c>
      <c r="KB17" s="12">
        <v>3073</v>
      </c>
      <c r="KC17" s="12">
        <v>73700</v>
      </c>
      <c r="KD17" s="12">
        <v>7938</v>
      </c>
      <c r="KE17" s="12">
        <v>388504</v>
      </c>
      <c r="KI17" s="5" t="s">
        <v>9</v>
      </c>
      <c r="KJ17" s="7"/>
      <c r="KK17" s="9">
        <v>447281</v>
      </c>
      <c r="KL17" s="9">
        <v>364142</v>
      </c>
      <c r="KM17" s="9">
        <v>83139</v>
      </c>
      <c r="KN17" s="9">
        <v>80771</v>
      </c>
      <c r="KO17" s="9">
        <v>1868</v>
      </c>
      <c r="KP17" s="9">
        <v>14953</v>
      </c>
      <c r="KQ17" s="9">
        <v>-11978</v>
      </c>
      <c r="KR17" s="9">
        <v>-2375</v>
      </c>
      <c r="KS17" s="9">
        <v>-10602</v>
      </c>
      <c r="KT17" s="9">
        <v>81784</v>
      </c>
      <c r="KU17" s="9">
        <v>406565</v>
      </c>
      <c r="KV17" s="9">
        <v>173573</v>
      </c>
      <c r="KW17" s="9">
        <v>798086</v>
      </c>
      <c r="KX17" s="9">
        <v>634352</v>
      </c>
      <c r="KY17" s="9">
        <v>2926274</v>
      </c>
      <c r="KZ17" s="9">
        <v>211615</v>
      </c>
      <c r="LA17" s="9">
        <v>2719</v>
      </c>
      <c r="LB17" s="9">
        <v>512984</v>
      </c>
      <c r="LC17" s="9">
        <v>764516</v>
      </c>
      <c r="LD17" s="9">
        <v>2926274</v>
      </c>
      <c r="LE17" s="12">
        <v>1648774</v>
      </c>
      <c r="LF17" s="10">
        <v>3.2147999999999999</v>
      </c>
      <c r="LG17" s="9">
        <v>1065.7329999999999</v>
      </c>
      <c r="LH17" s="10">
        <v>13.51</v>
      </c>
      <c r="LI17" s="9">
        <v>144245</v>
      </c>
      <c r="LJ17" s="9">
        <v>51418</v>
      </c>
      <c r="LK17" s="9">
        <v>31579</v>
      </c>
      <c r="LL17" s="9">
        <v>1813639</v>
      </c>
      <c r="LM17" s="10">
        <v>-0.13</v>
      </c>
      <c r="LN17" s="9">
        <v>51418</v>
      </c>
      <c r="LO17" s="9">
        <v>31579</v>
      </c>
      <c r="LP17" s="9">
        <v>0</v>
      </c>
      <c r="LQ17" s="9">
        <v>1813639</v>
      </c>
      <c r="LR17" s="10">
        <v>0</v>
      </c>
      <c r="LS17" s="10">
        <v>13.0305</v>
      </c>
      <c r="LT17" s="10">
        <v>0.4168</v>
      </c>
      <c r="LU17" s="10">
        <v>5.9888000000000003</v>
      </c>
      <c r="LV17" s="10" t="s">
        <v>53</v>
      </c>
      <c r="LW17" s="10">
        <v>2426.5122999999999</v>
      </c>
      <c r="MB17" s="5" t="s">
        <v>9</v>
      </c>
      <c r="MC17" s="7"/>
      <c r="MD17" s="13">
        <v>1.5557717199756718</v>
      </c>
      <c r="ME17" s="13">
        <v>1.2174122389782138</v>
      </c>
      <c r="MF17" s="13">
        <v>0.15942797436177347</v>
      </c>
      <c r="MG17" s="13">
        <v>9.7428333778723383E-2</v>
      </c>
      <c r="MH17" s="13">
        <v>512.34116557619132</v>
      </c>
      <c r="MI17" s="13">
        <v>0.7387408014423803</v>
      </c>
      <c r="MJ17" s="13">
        <v>2.8276164266019284</v>
      </c>
      <c r="MK17" s="13">
        <v>3.8276164266019284</v>
      </c>
      <c r="ML17" s="13">
        <v>0.68320591391834384</v>
      </c>
      <c r="MM17" s="13">
        <v>3.4386410753694912</v>
      </c>
      <c r="MN17" s="13"/>
      <c r="MO17" s="13">
        <v>2.0979184550592547</v>
      </c>
      <c r="MP17" s="13">
        <v>173.98197681124395</v>
      </c>
      <c r="MQ17" s="13">
        <v>1.1001463480624254</v>
      </c>
      <c r="MR17" s="13">
        <v>331.77404137443801</v>
      </c>
      <c r="MS17" s="13">
        <v>1.5688455359836129</v>
      </c>
      <c r="MU17" s="5" t="s">
        <v>9</v>
      </c>
      <c r="MV17" s="7"/>
      <c r="MW17" s="14">
        <v>-1.3867597277231608E-2</v>
      </c>
      <c r="MX17" s="14">
        <v>-3.6230373505693587E-3</v>
      </c>
      <c r="MY17" s="14">
        <v>6.3835443980980592E-4</v>
      </c>
      <c r="MZ17" s="14">
        <v>-2.3703220123367636E-2</v>
      </c>
      <c r="NA17" s="12">
        <v>-10602</v>
      </c>
      <c r="NB17" s="12">
        <v>447281</v>
      </c>
      <c r="NC17" s="23">
        <v>0.21677805974423447</v>
      </c>
      <c r="ND17" s="23">
        <v>0.36419453543994856</v>
      </c>
      <c r="NE17" s="23">
        <v>1.079153900147423E-2</v>
      </c>
      <c r="NF17" s="23">
        <v>0.61977757380204312</v>
      </c>
      <c r="NG17" s="23">
        <v>0</v>
      </c>
      <c r="NH17" s="12">
        <v>457883</v>
      </c>
      <c r="NI17" s="12">
        <v>447281</v>
      </c>
      <c r="NJ17" s="12">
        <v>364142</v>
      </c>
      <c r="NK17" s="12">
        <v>392</v>
      </c>
      <c r="NL17" s="12">
        <v>80771</v>
      </c>
      <c r="NM17" s="12">
        <v>14953</v>
      </c>
      <c r="NN17" s="12">
        <v>-2375</v>
      </c>
      <c r="NP17" s="13">
        <v>3.8276164266019284</v>
      </c>
      <c r="NQ17" s="13">
        <v>0.15285000652707162</v>
      </c>
      <c r="NR17" s="12">
        <v>447281</v>
      </c>
      <c r="NS17" s="12">
        <v>2926274</v>
      </c>
      <c r="NT17" s="12">
        <v>634352</v>
      </c>
      <c r="NU17" s="12">
        <v>798086</v>
      </c>
      <c r="NV17" s="12">
        <v>81784</v>
      </c>
      <c r="NW17" s="12">
        <v>406565</v>
      </c>
      <c r="NX17" s="12">
        <v>173573</v>
      </c>
      <c r="NY17" s="12">
        <v>1493836</v>
      </c>
      <c r="OC17" s="5" t="s">
        <v>9</v>
      </c>
      <c r="OD17" s="7"/>
      <c r="OE17" s="9">
        <v>2454400</v>
      </c>
      <c r="OF17" s="9">
        <v>1467900</v>
      </c>
      <c r="OG17" s="9">
        <v>986500</v>
      </c>
      <c r="OH17" s="9">
        <v>262100</v>
      </c>
      <c r="OI17" s="9">
        <v>395400</v>
      </c>
      <c r="OJ17" s="9">
        <v>91800</v>
      </c>
      <c r="OK17" s="9">
        <v>300100</v>
      </c>
      <c r="OL17" s="9">
        <v>73800</v>
      </c>
      <c r="OM17" s="9">
        <v>225500</v>
      </c>
      <c r="ON17" s="9">
        <v>269700</v>
      </c>
      <c r="OO17" s="9">
        <v>1066500</v>
      </c>
      <c r="OP17" s="9" t="s">
        <v>53</v>
      </c>
      <c r="OQ17" s="9">
        <v>1568800</v>
      </c>
      <c r="OR17" s="9">
        <v>8499100</v>
      </c>
      <c r="OS17" s="9">
        <v>22826300</v>
      </c>
      <c r="OT17" s="9">
        <v>657400</v>
      </c>
      <c r="OU17" s="9" t="s">
        <v>53</v>
      </c>
      <c r="OV17" s="9">
        <v>2066100</v>
      </c>
      <c r="OW17" s="9">
        <v>8230900</v>
      </c>
      <c r="OX17" s="9">
        <v>22826300</v>
      </c>
      <c r="OY17" s="12">
        <v>12529300</v>
      </c>
      <c r="OZ17" s="10">
        <v>0.57310000000000005</v>
      </c>
      <c r="PA17" s="9">
        <v>26117.515100000001</v>
      </c>
      <c r="PB17" s="10">
        <v>82.05</v>
      </c>
      <c r="PC17" s="9">
        <v>3500</v>
      </c>
      <c r="PD17" s="9">
        <v>685300</v>
      </c>
      <c r="PE17" s="9">
        <v>263900</v>
      </c>
      <c r="PF17" s="9">
        <v>5529200</v>
      </c>
      <c r="PG17" s="10">
        <v>0.71</v>
      </c>
      <c r="PH17" s="9">
        <v>685300</v>
      </c>
      <c r="PI17" s="9">
        <v>263900</v>
      </c>
      <c r="PJ17" s="9">
        <v>-128700</v>
      </c>
      <c r="PK17" s="9">
        <v>5529200</v>
      </c>
      <c r="PL17" s="10">
        <v>0.40500000000000003</v>
      </c>
      <c r="PM17" s="10">
        <v>7.8124000000000002</v>
      </c>
      <c r="PN17" s="10">
        <v>0.74660000000000004</v>
      </c>
      <c r="PO17" s="10">
        <v>6.0145</v>
      </c>
      <c r="PP17" s="10">
        <v>24.591799999999999</v>
      </c>
      <c r="PQ17" s="10">
        <v>82.947100000000006</v>
      </c>
      <c r="PV17" s="5" t="s">
        <v>9</v>
      </c>
      <c r="PW17" s="7"/>
      <c r="PX17" s="13">
        <v>0.75930497071777747</v>
      </c>
      <c r="PY17" s="13" t="e">
        <v>#VALUE!</v>
      </c>
      <c r="PZ17" s="13">
        <v>0.13053579207201974</v>
      </c>
      <c r="QA17" s="13">
        <v>-2.1786272851929571E-2</v>
      </c>
      <c r="QB17" s="13" t="e">
        <v>#VALUE!</v>
      </c>
      <c r="QC17" s="13">
        <v>0.63941155596833477</v>
      </c>
      <c r="QD17" s="13">
        <v>1.7732447241492424</v>
      </c>
      <c r="QE17" s="13">
        <v>2.7732447241492424</v>
      </c>
      <c r="QF17" s="13">
        <v>0.60352501420988236</v>
      </c>
      <c r="QG17" s="13">
        <v>7.4651416122004361</v>
      </c>
      <c r="QH17" s="13"/>
      <c r="QI17" s="13" t="e">
        <v>#VALUE!</v>
      </c>
      <c r="QJ17" s="13" t="e">
        <v>#VALUE!</v>
      </c>
      <c r="QK17" s="13">
        <v>2.3013595874355368</v>
      </c>
      <c r="QL17" s="13">
        <v>158.60189863103</v>
      </c>
      <c r="QM17" s="13">
        <v>-4.9354514377639251</v>
      </c>
      <c r="QO17" s="5" t="s">
        <v>9</v>
      </c>
      <c r="QP17" s="7"/>
      <c r="QQ17" s="14">
        <v>2.7396760986040408E-2</v>
      </c>
      <c r="QR17" s="14">
        <v>9.8789554154637416E-3</v>
      </c>
      <c r="QS17" s="14">
        <v>1.7322124041127998E-2</v>
      </c>
      <c r="QT17" s="14">
        <v>9.1875814863102992E-2</v>
      </c>
      <c r="QU17" s="12">
        <v>225500</v>
      </c>
      <c r="QV17" s="12">
        <v>2454400</v>
      </c>
      <c r="QW17" s="23">
        <v>0.37233804865440301</v>
      </c>
      <c r="QX17" s="23">
        <v>1.1441852205569891</v>
      </c>
      <c r="QY17" s="23">
        <v>1.1561225428562666E-2</v>
      </c>
      <c r="QZ17" s="23">
        <v>0.24222935824027547</v>
      </c>
      <c r="RA17" s="23">
        <v>0.57042253521126762</v>
      </c>
      <c r="RB17" s="12">
        <v>2228900</v>
      </c>
      <c r="RC17" s="12">
        <v>2454400</v>
      </c>
      <c r="RD17" s="12">
        <v>1467900</v>
      </c>
      <c r="RE17" s="12">
        <v>333300</v>
      </c>
      <c r="RF17" s="12">
        <v>262100</v>
      </c>
      <c r="RG17" s="12">
        <v>91800</v>
      </c>
      <c r="RH17" s="12">
        <v>73800</v>
      </c>
      <c r="RJ17" s="13">
        <v>2.7732447241492424</v>
      </c>
      <c r="RK17" s="13">
        <v>0.10752509167057298</v>
      </c>
      <c r="RL17" s="12">
        <v>2454400</v>
      </c>
      <c r="RM17" s="12">
        <v>22826300</v>
      </c>
      <c r="RN17" s="12">
        <v>8499100</v>
      </c>
      <c r="RO17" s="12">
        <v>1568800</v>
      </c>
      <c r="RP17" s="12">
        <v>269700</v>
      </c>
      <c r="RQ17" s="12">
        <v>1066500</v>
      </c>
      <c r="RR17" s="12" t="s">
        <v>53</v>
      </c>
      <c r="RS17" s="12">
        <v>12758400</v>
      </c>
      <c r="RW17" s="5" t="s">
        <v>9</v>
      </c>
      <c r="RX17" s="7"/>
      <c r="RY17" s="9">
        <v>3561000</v>
      </c>
      <c r="RZ17" s="9">
        <v>2180000</v>
      </c>
      <c r="SA17" s="9">
        <v>1381000</v>
      </c>
      <c r="SB17" s="9">
        <v>377000</v>
      </c>
      <c r="SC17" s="9">
        <v>527000</v>
      </c>
      <c r="SD17" s="9" t="s">
        <v>53</v>
      </c>
      <c r="SE17" s="9">
        <v>395000</v>
      </c>
      <c r="SF17" s="9">
        <v>88000</v>
      </c>
      <c r="SG17" s="9">
        <v>307000</v>
      </c>
      <c r="SH17" s="9">
        <v>2663000</v>
      </c>
      <c r="SI17" s="9">
        <v>1888000</v>
      </c>
      <c r="SJ17" s="9">
        <v>118000</v>
      </c>
      <c r="SK17" s="9">
        <v>5106000</v>
      </c>
      <c r="SL17" s="9">
        <v>12917000</v>
      </c>
      <c r="SM17" s="9">
        <v>26619000</v>
      </c>
      <c r="SN17" s="9">
        <v>904000</v>
      </c>
      <c r="SO17" s="9" t="s">
        <v>53</v>
      </c>
      <c r="SP17" s="9">
        <v>5772000</v>
      </c>
      <c r="SQ17" s="9">
        <v>6893000</v>
      </c>
      <c r="SR17" s="9">
        <v>26619000</v>
      </c>
      <c r="SS17" s="12">
        <v>13954000</v>
      </c>
      <c r="ST17" s="10">
        <v>0.73170000000000002</v>
      </c>
      <c r="SU17" s="9">
        <v>44866.3554</v>
      </c>
      <c r="SV17" s="10">
        <v>105.91</v>
      </c>
      <c r="SW17" s="9">
        <v>6000</v>
      </c>
      <c r="SX17" s="9">
        <v>941000</v>
      </c>
      <c r="SY17" s="9">
        <v>242000</v>
      </c>
      <c r="SZ17" s="9">
        <v>10795000</v>
      </c>
      <c r="TA17" s="10">
        <v>0.72</v>
      </c>
      <c r="TB17" s="9">
        <v>941000</v>
      </c>
      <c r="TC17" s="9">
        <v>242000</v>
      </c>
      <c r="TD17" s="9">
        <v>-230000</v>
      </c>
      <c r="TE17" s="9">
        <v>10795000</v>
      </c>
      <c r="TF17" s="10">
        <v>0.54500000000000004</v>
      </c>
      <c r="TG17" s="10">
        <v>6.8807999999999998</v>
      </c>
      <c r="TH17" s="10">
        <v>0.57520000000000004</v>
      </c>
      <c r="TI17" s="10">
        <v>5.4783999999999997</v>
      </c>
      <c r="TJ17" s="10">
        <v>22.278500000000001</v>
      </c>
      <c r="TK17" s="10">
        <v>81.477699999999999</v>
      </c>
      <c r="TP17" s="5" t="s">
        <v>9</v>
      </c>
      <c r="TQ17" s="7"/>
      <c r="TR17" s="13">
        <v>0.88461538461538458</v>
      </c>
      <c r="TS17" s="13">
        <v>0.8641718641718642</v>
      </c>
      <c r="TT17" s="13">
        <v>0.46136521136521136</v>
      </c>
      <c r="TU17" s="13">
        <v>-2.5019722754423532E-2</v>
      </c>
      <c r="TV17" s="13">
        <v>712.01407899882668</v>
      </c>
      <c r="TW17" s="13">
        <v>0.74104962620684478</v>
      </c>
      <c r="TX17" s="13">
        <v>2.8617437980559988</v>
      </c>
      <c r="TY17" s="13">
        <v>3.8617437980559988</v>
      </c>
      <c r="TZ17" s="13">
        <v>0.66935290449465146</v>
      </c>
      <c r="UA17" s="13" t="e">
        <v>#VALUE!</v>
      </c>
      <c r="UB17" s="13"/>
      <c r="UC17" s="13">
        <v>18.474576271186439</v>
      </c>
      <c r="UD17" s="13">
        <v>19.756880733944957</v>
      </c>
      <c r="UE17" s="13">
        <v>1.8861228813559323</v>
      </c>
      <c r="UF17" s="13">
        <v>193.51867452962651</v>
      </c>
      <c r="UG17" s="13">
        <v>-5.3468468468468471</v>
      </c>
      <c r="UI17" s="5" t="s">
        <v>9</v>
      </c>
      <c r="UJ17" s="7"/>
      <c r="UK17" s="14">
        <v>4.4537937037574353E-2</v>
      </c>
      <c r="UL17" s="14">
        <v>1.1533115443855893E-2</v>
      </c>
      <c r="UM17" s="14">
        <v>1.97978887260979E-2</v>
      </c>
      <c r="UN17" s="14">
        <v>8.621173827576524E-2</v>
      </c>
      <c r="UO17" s="12">
        <v>307000</v>
      </c>
      <c r="UP17" s="12">
        <v>3561000</v>
      </c>
      <c r="UQ17" s="23">
        <v>0.48525489312145459</v>
      </c>
      <c r="UR17" s="23">
        <v>1.6855011608249746</v>
      </c>
      <c r="US17" s="23">
        <v>9.0912506104662092E-3</v>
      </c>
      <c r="UT17" s="23">
        <v>0.40553739809910216</v>
      </c>
      <c r="UU17" s="23">
        <v>0.75694444444444453</v>
      </c>
      <c r="UV17" s="12">
        <v>3254000</v>
      </c>
      <c r="UW17" s="12">
        <v>3561000</v>
      </c>
      <c r="UX17" s="12">
        <v>2180000</v>
      </c>
      <c r="UY17" s="12" t="e">
        <v>#VALUE!</v>
      </c>
      <c r="UZ17" s="12">
        <v>377000</v>
      </c>
      <c r="VA17" s="12" t="s">
        <v>53</v>
      </c>
      <c r="VB17" s="12">
        <v>88000</v>
      </c>
      <c r="VD17" s="13">
        <v>3.8617437980559988</v>
      </c>
      <c r="VE17" s="13">
        <v>0.13377662571847176</v>
      </c>
      <c r="VF17" s="12">
        <v>3561000</v>
      </c>
      <c r="VG17" s="12">
        <v>26619000</v>
      </c>
      <c r="VH17" s="12">
        <v>12917000</v>
      </c>
      <c r="VI17" s="12">
        <v>5106000</v>
      </c>
      <c r="VJ17" s="12">
        <v>2663000</v>
      </c>
      <c r="VK17" s="12">
        <v>1888000</v>
      </c>
      <c r="VL17" s="12">
        <v>118000</v>
      </c>
      <c r="VM17" s="12">
        <v>8596000</v>
      </c>
    </row>
    <row r="18" spans="1:585" x14ac:dyDescent="0.25">
      <c r="A18" s="5" t="s">
        <v>10</v>
      </c>
      <c r="B18" s="7"/>
      <c r="C18" s="9">
        <v>402683</v>
      </c>
      <c r="D18" s="9">
        <v>356217</v>
      </c>
      <c r="E18" s="9">
        <v>46466</v>
      </c>
      <c r="F18" s="9">
        <v>45544</v>
      </c>
      <c r="G18" s="9">
        <v>-3706</v>
      </c>
      <c r="H18" s="9">
        <v>2656</v>
      </c>
      <c r="I18" s="9">
        <v>-6452</v>
      </c>
      <c r="J18" s="9">
        <v>-1804</v>
      </c>
      <c r="K18" s="9">
        <v>-4995</v>
      </c>
      <c r="L18" s="9">
        <v>307655</v>
      </c>
      <c r="M18" s="9">
        <v>134538</v>
      </c>
      <c r="N18" s="9">
        <v>161543</v>
      </c>
      <c r="O18" s="9">
        <v>653227</v>
      </c>
      <c r="P18" s="9">
        <v>459312</v>
      </c>
      <c r="Q18" s="9">
        <v>1474096</v>
      </c>
      <c r="R18" s="9">
        <v>68480</v>
      </c>
      <c r="S18" s="9">
        <v>1401</v>
      </c>
      <c r="T18" s="9">
        <v>165268</v>
      </c>
      <c r="U18" s="9">
        <v>674347</v>
      </c>
      <c r="V18" s="9">
        <v>1474096</v>
      </c>
      <c r="W18" s="12">
        <v>634481</v>
      </c>
      <c r="X18" s="10">
        <v>1.3765000000000001</v>
      </c>
      <c r="Y18" s="9">
        <v>425.46159999999998</v>
      </c>
      <c r="Z18" s="10">
        <v>15.7</v>
      </c>
      <c r="AA18" s="9">
        <v>27099</v>
      </c>
      <c r="AB18" s="9">
        <v>17037</v>
      </c>
      <c r="AC18" s="9" t="s">
        <v>53</v>
      </c>
      <c r="AD18" s="9">
        <v>651162</v>
      </c>
      <c r="AE18" s="10">
        <v>-0.18</v>
      </c>
      <c r="AF18" s="9">
        <v>17037</v>
      </c>
      <c r="AG18" s="9" t="s">
        <v>53</v>
      </c>
      <c r="AH18" s="9">
        <v>-5069</v>
      </c>
      <c r="AI18" s="9">
        <v>651162</v>
      </c>
      <c r="AJ18" s="10">
        <v>0.1875</v>
      </c>
      <c r="AK18" s="10">
        <v>9.3725000000000005</v>
      </c>
      <c r="AL18" s="10">
        <v>0.69610000000000005</v>
      </c>
      <c r="AM18" s="10">
        <v>4.4463999999999997</v>
      </c>
      <c r="AN18" s="10" t="s">
        <v>53</v>
      </c>
      <c r="AO18" s="10">
        <v>52.197499999999998</v>
      </c>
      <c r="AT18" s="5" t="s">
        <v>10</v>
      </c>
      <c r="AU18" s="7"/>
      <c r="AV18" s="13">
        <v>3.9525316455696204</v>
      </c>
      <c r="AW18" s="13">
        <v>2.9750707941041217</v>
      </c>
      <c r="AX18" s="13">
        <v>1.861552145605925</v>
      </c>
      <c r="AY18" s="13">
        <v>0.33102253855922548</v>
      </c>
      <c r="AZ18" s="13">
        <v>446.69507493260915</v>
      </c>
      <c r="BA18" s="13">
        <v>0.54253522158665379</v>
      </c>
      <c r="BB18" s="13">
        <v>1.1859606404417904</v>
      </c>
      <c r="BC18" s="13">
        <v>2.1859606404417904</v>
      </c>
      <c r="BD18" s="13">
        <v>0.48477034415522896</v>
      </c>
      <c r="BE18" s="13">
        <v>6.4145331325301207</v>
      </c>
      <c r="BF18" s="13"/>
      <c r="BG18" s="13">
        <v>2.2050909045888711</v>
      </c>
      <c r="BH18" s="13">
        <v>165.5260557469183</v>
      </c>
      <c r="BI18" s="13">
        <v>2.993080022001219</v>
      </c>
      <c r="BJ18" s="13">
        <v>121.94795906457436</v>
      </c>
      <c r="BK18" s="13">
        <v>0.82523941560663905</v>
      </c>
      <c r="BM18" s="5" t="s">
        <v>10</v>
      </c>
      <c r="BN18" s="7"/>
      <c r="BO18" s="14">
        <v>-7.4071657470115536E-3</v>
      </c>
      <c r="BP18" s="14">
        <v>-3.3885174371275683E-3</v>
      </c>
      <c r="BQ18" s="14">
        <v>-2.5140832076065603E-3</v>
      </c>
      <c r="BR18" s="14">
        <v>-1.240429817002456E-2</v>
      </c>
      <c r="BS18" s="12">
        <v>-4995</v>
      </c>
      <c r="BT18" s="12">
        <v>402683</v>
      </c>
      <c r="BU18" s="23">
        <v>0.31158893314953706</v>
      </c>
      <c r="BV18" s="23">
        <v>0.28862543552116005</v>
      </c>
      <c r="BW18" s="23" t="e">
        <v>#VALUE!</v>
      </c>
      <c r="BX18" s="23">
        <v>0.4417364947737461</v>
      </c>
      <c r="BY18" s="23">
        <v>-1.0416666666666667</v>
      </c>
      <c r="BZ18" s="12">
        <v>407678</v>
      </c>
      <c r="CA18" s="12">
        <v>402683</v>
      </c>
      <c r="CB18" s="12">
        <v>356217</v>
      </c>
      <c r="CC18" s="12">
        <v>5065</v>
      </c>
      <c r="CD18" s="12">
        <v>45544</v>
      </c>
      <c r="CE18" s="12">
        <v>2656</v>
      </c>
      <c r="CF18" s="12">
        <v>-1804</v>
      </c>
      <c r="CH18" s="13">
        <v>2.1859606404417904</v>
      </c>
      <c r="CI18" s="13">
        <v>0.27317284627324134</v>
      </c>
      <c r="CJ18" s="12">
        <v>402683</v>
      </c>
      <c r="CK18" s="12">
        <v>1474096</v>
      </c>
      <c r="CL18" s="12">
        <v>459312</v>
      </c>
      <c r="CM18" s="12">
        <v>653227</v>
      </c>
      <c r="CN18" s="12">
        <v>307655</v>
      </c>
      <c r="CO18" s="12">
        <v>134538</v>
      </c>
      <c r="CP18" s="12">
        <v>161543</v>
      </c>
      <c r="CQ18" s="12">
        <v>361557</v>
      </c>
      <c r="CU18" s="5" t="s">
        <v>10</v>
      </c>
      <c r="CV18" s="7"/>
      <c r="CW18" s="9">
        <v>779344</v>
      </c>
      <c r="CX18" s="9">
        <v>511629</v>
      </c>
      <c r="CY18" s="9">
        <v>267715</v>
      </c>
      <c r="CZ18" s="9">
        <v>106544</v>
      </c>
      <c r="DA18" s="9">
        <v>83879</v>
      </c>
      <c r="DB18" s="9">
        <v>18643</v>
      </c>
      <c r="DC18" s="9">
        <v>68622</v>
      </c>
      <c r="DD18" s="9">
        <v>13712</v>
      </c>
      <c r="DE18" s="9">
        <v>54910</v>
      </c>
      <c r="DF18" s="9">
        <v>475706</v>
      </c>
      <c r="DG18" s="9">
        <v>602069</v>
      </c>
      <c r="DH18" s="9">
        <v>220884</v>
      </c>
      <c r="DI18" s="9">
        <v>1493659</v>
      </c>
      <c r="DJ18" s="9">
        <v>1539333</v>
      </c>
      <c r="DK18" s="9">
        <v>4106187</v>
      </c>
      <c r="DL18" s="9">
        <v>213776</v>
      </c>
      <c r="DM18" s="9" t="s">
        <v>53</v>
      </c>
      <c r="DN18" s="9">
        <v>641061</v>
      </c>
      <c r="DO18" s="9">
        <v>1304715</v>
      </c>
      <c r="DP18" s="9">
        <v>4106187</v>
      </c>
      <c r="DQ18" s="12">
        <v>2160411</v>
      </c>
      <c r="DR18" s="10">
        <v>1.6785000000000001</v>
      </c>
      <c r="DS18" s="9">
        <v>3117.4059999999999</v>
      </c>
      <c r="DT18" s="10">
        <v>56.03</v>
      </c>
      <c r="DU18" s="9">
        <v>552</v>
      </c>
      <c r="DV18" s="9">
        <v>158349</v>
      </c>
      <c r="DW18" s="9">
        <v>64913</v>
      </c>
      <c r="DX18" s="9">
        <v>930399</v>
      </c>
      <c r="DY18" s="10">
        <v>0.99</v>
      </c>
      <c r="DZ18" s="9">
        <v>158349</v>
      </c>
      <c r="EA18" s="9">
        <v>64913</v>
      </c>
      <c r="EB18" s="9">
        <v>0</v>
      </c>
      <c r="EC18" s="9">
        <v>930399</v>
      </c>
      <c r="ED18" s="10">
        <v>0</v>
      </c>
      <c r="EE18" s="10">
        <v>12.2441</v>
      </c>
      <c r="EF18" s="10">
        <v>0.7369</v>
      </c>
      <c r="EG18" s="10">
        <v>8.1567000000000007</v>
      </c>
      <c r="EH18" s="10">
        <v>19.9819</v>
      </c>
      <c r="EI18" s="10">
        <v>72.224599999999995</v>
      </c>
      <c r="EN18" s="5" t="s">
        <v>10</v>
      </c>
      <c r="EO18" s="7"/>
      <c r="EP18" s="13">
        <v>2.3299795183297691</v>
      </c>
      <c r="EQ18" s="13">
        <v>1.9854194842612483</v>
      </c>
      <c r="ER18" s="13">
        <v>0.7420604279467945</v>
      </c>
      <c r="ES18" s="13">
        <v>0.20763740180366846</v>
      </c>
      <c r="ET18" s="13">
        <v>751.50948844417337</v>
      </c>
      <c r="EU18" s="13">
        <v>0.68225631224296412</v>
      </c>
      <c r="EV18" s="13">
        <v>2.1471907657994276</v>
      </c>
      <c r="EW18" s="13">
        <v>3.1471907657994276</v>
      </c>
      <c r="EX18" s="13">
        <v>0.62347256636555204</v>
      </c>
      <c r="EY18" s="13">
        <v>8.4937510057394192</v>
      </c>
      <c r="EZ18" s="13"/>
      <c r="FA18" s="13">
        <v>2.3162791329385559</v>
      </c>
      <c r="FB18" s="13">
        <v>157.58031698750463</v>
      </c>
      <c r="FC18" s="13">
        <v>1.294442995736369</v>
      </c>
      <c r="FD18" s="13">
        <v>281.9745645055329</v>
      </c>
      <c r="FE18" s="13">
        <v>0.91408143110821283</v>
      </c>
      <c r="FG18" s="5" t="s">
        <v>10</v>
      </c>
      <c r="FH18" s="7"/>
      <c r="FI18" s="14">
        <v>4.2085819508475029E-2</v>
      </c>
      <c r="FJ18" s="14">
        <v>1.3372503492899861E-2</v>
      </c>
      <c r="FK18" s="14">
        <v>2.0427467136786514E-2</v>
      </c>
      <c r="FL18" s="14">
        <v>7.0456691781806233E-2</v>
      </c>
      <c r="FM18" s="12">
        <v>54910</v>
      </c>
      <c r="FN18" s="12">
        <v>779344</v>
      </c>
      <c r="FO18" s="23">
        <v>0.37488136804290695</v>
      </c>
      <c r="FP18" s="23">
        <v>0.75919727961731898</v>
      </c>
      <c r="FQ18" s="23">
        <v>1.5808583486334158E-2</v>
      </c>
      <c r="FR18" s="23">
        <v>0.22658466358205312</v>
      </c>
      <c r="FS18" s="23">
        <v>0</v>
      </c>
      <c r="FT18" s="12">
        <v>724434</v>
      </c>
      <c r="FU18" s="12">
        <v>779344</v>
      </c>
      <c r="FV18" s="12">
        <v>511629</v>
      </c>
      <c r="FW18" s="12">
        <v>73906</v>
      </c>
      <c r="FX18" s="12">
        <v>106544</v>
      </c>
      <c r="FY18" s="12">
        <v>18643</v>
      </c>
      <c r="FZ18" s="12">
        <v>13712</v>
      </c>
      <c r="GB18" s="13">
        <v>3.1471907657994276</v>
      </c>
      <c r="GC18" s="13">
        <v>0.18979749339228827</v>
      </c>
      <c r="GD18" s="12">
        <v>779344</v>
      </c>
      <c r="GE18" s="12">
        <v>4106187</v>
      </c>
      <c r="GF18" s="12">
        <v>1539333</v>
      </c>
      <c r="GG18" s="12">
        <v>1493659</v>
      </c>
      <c r="GH18" s="12">
        <v>475706</v>
      </c>
      <c r="GI18" s="12">
        <v>602069</v>
      </c>
      <c r="GJ18" s="12">
        <v>220884</v>
      </c>
      <c r="GK18" s="12">
        <v>1073195</v>
      </c>
      <c r="GO18" s="5" t="s">
        <v>10</v>
      </c>
      <c r="GP18" s="7"/>
      <c r="GQ18" s="9">
        <v>202667</v>
      </c>
      <c r="GR18" s="9">
        <v>130406</v>
      </c>
      <c r="GS18" s="9">
        <v>72261</v>
      </c>
      <c r="GT18" s="9">
        <v>25014</v>
      </c>
      <c r="GU18" s="9">
        <v>20633</v>
      </c>
      <c r="GV18" s="9">
        <v>5406</v>
      </c>
      <c r="GW18" s="9">
        <v>15491</v>
      </c>
      <c r="GX18" s="9">
        <v>374</v>
      </c>
      <c r="GY18" s="9">
        <v>15117</v>
      </c>
      <c r="GZ18" s="9">
        <v>21127</v>
      </c>
      <c r="HA18" s="9">
        <v>73604</v>
      </c>
      <c r="HB18" s="9">
        <v>8059</v>
      </c>
      <c r="HC18" s="9">
        <v>115747</v>
      </c>
      <c r="HD18" s="9">
        <v>492022</v>
      </c>
      <c r="HE18" s="9">
        <v>994255</v>
      </c>
      <c r="HF18" s="9">
        <v>55825</v>
      </c>
      <c r="HG18" s="9" t="s">
        <v>53</v>
      </c>
      <c r="HH18" s="9">
        <v>137549</v>
      </c>
      <c r="HI18" s="9">
        <v>147987</v>
      </c>
      <c r="HJ18" s="9">
        <v>994255</v>
      </c>
      <c r="HK18" s="12">
        <v>708719</v>
      </c>
      <c r="HL18" s="10">
        <v>1.1352</v>
      </c>
      <c r="HM18" s="9">
        <v>2701.5201999999999</v>
      </c>
      <c r="HN18" s="10">
        <v>55.85</v>
      </c>
      <c r="HO18" s="9">
        <v>484</v>
      </c>
      <c r="HP18" s="9">
        <v>48918</v>
      </c>
      <c r="HQ18" s="9" t="s">
        <v>53</v>
      </c>
      <c r="HR18" s="9">
        <v>-329016</v>
      </c>
      <c r="HS18" s="10">
        <v>0.31</v>
      </c>
      <c r="HT18" s="9">
        <v>48918</v>
      </c>
      <c r="HU18" s="9" t="s">
        <v>53</v>
      </c>
      <c r="HV18" s="9">
        <v>0</v>
      </c>
      <c r="HW18" s="9">
        <v>-329016</v>
      </c>
      <c r="HX18" s="10">
        <v>0</v>
      </c>
      <c r="HY18" s="10">
        <v>7.8803999999999998</v>
      </c>
      <c r="HZ18" s="10">
        <v>1.0634999999999999</v>
      </c>
      <c r="IA18" s="10">
        <v>6.6161000000000003</v>
      </c>
      <c r="IB18" s="10">
        <v>2.4142999999999999</v>
      </c>
      <c r="IC18" s="10">
        <v>98.197100000000006</v>
      </c>
      <c r="IH18" s="5" t="s">
        <v>10</v>
      </c>
      <c r="II18" s="7"/>
      <c r="IJ18" s="13">
        <v>0.8414964848890214</v>
      </c>
      <c r="IK18" s="13">
        <v>0.78290645515416324</v>
      </c>
      <c r="IL18" s="13">
        <v>0.1535961730001672</v>
      </c>
      <c r="IM18" s="13">
        <v>-2.1927976223403454E-2</v>
      </c>
      <c r="IN18" s="13">
        <v>252.90258653969889</v>
      </c>
      <c r="IO18" s="13">
        <v>0.85115790214783937</v>
      </c>
      <c r="IP18" s="13">
        <v>5.7185293302790106</v>
      </c>
      <c r="IQ18" s="13">
        <v>6.7185293302790106</v>
      </c>
      <c r="IR18" s="13">
        <v>0.82726046041465795</v>
      </c>
      <c r="IS18" s="13">
        <v>9.0488346281908996</v>
      </c>
      <c r="IT18" s="13"/>
      <c r="IU18" s="13">
        <v>16.181412085866732</v>
      </c>
      <c r="IV18" s="13">
        <v>22.556745855252061</v>
      </c>
      <c r="IW18" s="13">
        <v>2.7534780718439213</v>
      </c>
      <c r="IX18" s="13">
        <v>132.55961750062912</v>
      </c>
      <c r="IY18" s="13">
        <v>-9.2957985505916891</v>
      </c>
      <c r="JA18" s="5" t="s">
        <v>10</v>
      </c>
      <c r="JB18" s="7"/>
      <c r="JC18" s="14">
        <v>0.10215086460297189</v>
      </c>
      <c r="JD18" s="14">
        <v>1.5204348984918356E-2</v>
      </c>
      <c r="JE18" s="14">
        <v>2.0752221512589829E-2</v>
      </c>
      <c r="JF18" s="14">
        <v>7.4590337844839066E-2</v>
      </c>
      <c r="JG18" s="12">
        <v>15117</v>
      </c>
      <c r="JH18" s="12">
        <v>202667</v>
      </c>
      <c r="JI18" s="23">
        <v>0.49486499942167755</v>
      </c>
      <c r="JJ18" s="23">
        <v>2.717130112496291</v>
      </c>
      <c r="JK18" s="23" t="e">
        <v>#VALUE!</v>
      </c>
      <c r="JL18" s="23">
        <v>-0.33091711884778052</v>
      </c>
      <c r="JM18" s="23">
        <v>0</v>
      </c>
      <c r="JN18" s="12">
        <v>187550</v>
      </c>
      <c r="JO18" s="12">
        <v>202667</v>
      </c>
      <c r="JP18" s="12">
        <v>130406</v>
      </c>
      <c r="JQ18" s="12">
        <v>26350</v>
      </c>
      <c r="JR18" s="12">
        <v>25014</v>
      </c>
      <c r="JS18" s="12">
        <v>5406</v>
      </c>
      <c r="JT18" s="12">
        <v>374</v>
      </c>
      <c r="JV18" s="13">
        <v>6.7185293302790106</v>
      </c>
      <c r="JW18" s="13">
        <v>0.20383804959492283</v>
      </c>
      <c r="JX18" s="12">
        <v>202667</v>
      </c>
      <c r="JY18" s="12">
        <v>994255</v>
      </c>
      <c r="JZ18" s="12">
        <v>492022</v>
      </c>
      <c r="KA18" s="12">
        <v>115747</v>
      </c>
      <c r="KB18" s="12">
        <v>21127</v>
      </c>
      <c r="KC18" s="12">
        <v>73604</v>
      </c>
      <c r="KD18" s="12">
        <v>8059</v>
      </c>
      <c r="KE18" s="12">
        <v>386486</v>
      </c>
      <c r="KI18" s="5" t="s">
        <v>10</v>
      </c>
      <c r="KJ18" s="7"/>
      <c r="KK18" s="9">
        <v>509398</v>
      </c>
      <c r="KL18" s="9">
        <v>412179</v>
      </c>
      <c r="KM18" s="9">
        <v>97219</v>
      </c>
      <c r="KN18" s="9">
        <v>87954</v>
      </c>
      <c r="KO18" s="9">
        <v>5064</v>
      </c>
      <c r="KP18" s="9">
        <v>15794</v>
      </c>
      <c r="KQ18" s="9">
        <v>-8267</v>
      </c>
      <c r="KR18" s="9">
        <v>-1654</v>
      </c>
      <c r="KS18" s="9">
        <v>-9578</v>
      </c>
      <c r="KT18" s="9">
        <v>83859</v>
      </c>
      <c r="KU18" s="9">
        <v>400994</v>
      </c>
      <c r="KV18" s="9">
        <v>170037</v>
      </c>
      <c r="KW18" s="9">
        <v>814973</v>
      </c>
      <c r="KX18" s="9">
        <v>640887</v>
      </c>
      <c r="KY18" s="9">
        <v>2945489</v>
      </c>
      <c r="KZ18" s="9">
        <v>230948</v>
      </c>
      <c r="LA18" s="9">
        <v>10246</v>
      </c>
      <c r="LB18" s="9">
        <v>539966</v>
      </c>
      <c r="LC18" s="9">
        <v>766414</v>
      </c>
      <c r="LD18" s="9">
        <v>2945489</v>
      </c>
      <c r="LE18" s="12">
        <v>1639109</v>
      </c>
      <c r="LF18" s="10">
        <v>3.4767999999999999</v>
      </c>
      <c r="LG18" s="9">
        <v>1097.5489</v>
      </c>
      <c r="LH18" s="10">
        <v>13.91</v>
      </c>
      <c r="LI18" s="9">
        <v>144268</v>
      </c>
      <c r="LJ18" s="9">
        <v>54972</v>
      </c>
      <c r="LK18" s="9">
        <v>32352</v>
      </c>
      <c r="LL18" s="9">
        <v>1804061</v>
      </c>
      <c r="LM18" s="10">
        <v>-0.12</v>
      </c>
      <c r="LN18" s="9">
        <v>54972</v>
      </c>
      <c r="LO18" s="9">
        <v>32352</v>
      </c>
      <c r="LP18" s="9">
        <v>0</v>
      </c>
      <c r="LQ18" s="9">
        <v>1804061</v>
      </c>
      <c r="LR18" s="10">
        <v>0</v>
      </c>
      <c r="LS18" s="10">
        <v>12.662699999999999</v>
      </c>
      <c r="LT18" s="10">
        <v>1.0810999999999999</v>
      </c>
      <c r="LU18" s="10">
        <v>6.2666000000000004</v>
      </c>
      <c r="LV18" s="10" t="s">
        <v>53</v>
      </c>
      <c r="LW18" s="10">
        <v>-87.239199999999997</v>
      </c>
      <c r="MB18" s="5" t="s">
        <v>10</v>
      </c>
      <c r="MC18" s="7"/>
      <c r="MD18" s="13">
        <v>1.5093042895293407</v>
      </c>
      <c r="ME18" s="13">
        <v>1.1944011289599716</v>
      </c>
      <c r="MF18" s="13">
        <v>0.15530422285847628</v>
      </c>
      <c r="MG18" s="13">
        <v>9.3365481928467567E-2</v>
      </c>
      <c r="MH18" s="13">
        <v>470.67807963081816</v>
      </c>
      <c r="MI18" s="13">
        <v>0.7398007597380265</v>
      </c>
      <c r="MJ18" s="13">
        <v>2.8432087618441209</v>
      </c>
      <c r="MK18" s="13">
        <v>3.8432087618441209</v>
      </c>
      <c r="ML18" s="13">
        <v>0.68139402533253679</v>
      </c>
      <c r="MM18" s="13">
        <v>3.48056223882487</v>
      </c>
      <c r="MN18" s="13"/>
      <c r="MO18" s="13">
        <v>2.4240547645512449</v>
      </c>
      <c r="MP18" s="13">
        <v>150.57415588858237</v>
      </c>
      <c r="MQ18" s="13">
        <v>1.2703382095492701</v>
      </c>
      <c r="MR18" s="13">
        <v>287.32505820596077</v>
      </c>
      <c r="MS18" s="13">
        <v>1.8523092139472814</v>
      </c>
      <c r="MU18" s="5" t="s">
        <v>10</v>
      </c>
      <c r="MV18" s="7"/>
      <c r="MW18" s="14">
        <v>-1.2497162108207836E-2</v>
      </c>
      <c r="MX18" s="14">
        <v>-3.2517520859864017E-3</v>
      </c>
      <c r="MY18" s="14">
        <v>1.7192391484062578E-3</v>
      </c>
      <c r="MZ18" s="14">
        <v>-1.880258658259357E-2</v>
      </c>
      <c r="NA18" s="12">
        <v>-9578</v>
      </c>
      <c r="NB18" s="12">
        <v>509398</v>
      </c>
      <c r="NC18" s="23">
        <v>0.21758254741402872</v>
      </c>
      <c r="ND18" s="23">
        <v>0.37262026780612656</v>
      </c>
      <c r="NE18" s="23">
        <v>1.0983575222993534E-2</v>
      </c>
      <c r="NF18" s="23">
        <v>0.61248268114394588</v>
      </c>
      <c r="NG18" s="23">
        <v>0</v>
      </c>
      <c r="NH18" s="12">
        <v>518976</v>
      </c>
      <c r="NI18" s="12">
        <v>509398</v>
      </c>
      <c r="NJ18" s="12">
        <v>412179</v>
      </c>
      <c r="NK18" s="12">
        <v>4703</v>
      </c>
      <c r="NL18" s="12">
        <v>87954</v>
      </c>
      <c r="NM18" s="12">
        <v>15794</v>
      </c>
      <c r="NN18" s="12">
        <v>-1654</v>
      </c>
      <c r="NP18" s="13">
        <v>3.8432087618441209</v>
      </c>
      <c r="NQ18" s="13">
        <v>0.17294174244072885</v>
      </c>
      <c r="NR18" s="12">
        <v>509398</v>
      </c>
      <c r="NS18" s="12">
        <v>2945489</v>
      </c>
      <c r="NT18" s="12">
        <v>640887</v>
      </c>
      <c r="NU18" s="12">
        <v>814973</v>
      </c>
      <c r="NV18" s="12">
        <v>83859</v>
      </c>
      <c r="NW18" s="12">
        <v>400994</v>
      </c>
      <c r="NX18" s="12">
        <v>170037</v>
      </c>
      <c r="NY18" s="12">
        <v>1489629</v>
      </c>
      <c r="OC18" s="5" t="s">
        <v>10</v>
      </c>
      <c r="OD18" s="7"/>
      <c r="OE18" s="9">
        <v>2572100</v>
      </c>
      <c r="OF18" s="9">
        <v>1535400</v>
      </c>
      <c r="OG18" s="9">
        <v>1036700</v>
      </c>
      <c r="OH18" s="9">
        <v>256100</v>
      </c>
      <c r="OI18" s="9">
        <v>447900</v>
      </c>
      <c r="OJ18" s="9">
        <v>88900</v>
      </c>
      <c r="OK18" s="9">
        <v>318700</v>
      </c>
      <c r="OL18" s="9">
        <v>58500</v>
      </c>
      <c r="OM18" s="9">
        <v>260000</v>
      </c>
      <c r="ON18" s="9">
        <v>406400</v>
      </c>
      <c r="OO18" s="9">
        <v>1097200</v>
      </c>
      <c r="OP18" s="9" t="s">
        <v>53</v>
      </c>
      <c r="OQ18" s="9">
        <v>1774300</v>
      </c>
      <c r="OR18" s="9">
        <v>8527500</v>
      </c>
      <c r="OS18" s="9">
        <v>23110100</v>
      </c>
      <c r="OT18" s="9">
        <v>646300</v>
      </c>
      <c r="OU18" s="9" t="s">
        <v>53</v>
      </c>
      <c r="OV18" s="9">
        <v>2190800</v>
      </c>
      <c r="OW18" s="9">
        <v>8374100</v>
      </c>
      <c r="OX18" s="9">
        <v>23110100</v>
      </c>
      <c r="OY18" s="12">
        <v>12545200</v>
      </c>
      <c r="OZ18" s="10">
        <v>0.7228</v>
      </c>
      <c r="PA18" s="9">
        <v>29731.3531</v>
      </c>
      <c r="PB18" s="10">
        <v>93.35</v>
      </c>
      <c r="PC18" s="9">
        <v>3500</v>
      </c>
      <c r="PD18" s="9">
        <v>739300</v>
      </c>
      <c r="PE18" s="9">
        <v>265400</v>
      </c>
      <c r="PF18" s="9">
        <v>5652800</v>
      </c>
      <c r="PG18" s="10">
        <v>0.81</v>
      </c>
      <c r="PH18" s="9">
        <v>739300</v>
      </c>
      <c r="PI18" s="9">
        <v>265400</v>
      </c>
      <c r="PJ18" s="9">
        <v>-129200</v>
      </c>
      <c r="PK18" s="9">
        <v>5652800</v>
      </c>
      <c r="PL18" s="10">
        <v>0.42499999999999999</v>
      </c>
      <c r="PM18" s="10">
        <v>7.7138999999999998</v>
      </c>
      <c r="PN18" s="10">
        <v>0.77249999999999996</v>
      </c>
      <c r="PO18" s="10">
        <v>6.0965999999999996</v>
      </c>
      <c r="PP18" s="10">
        <v>18.355799999999999</v>
      </c>
      <c r="PQ18" s="10">
        <v>83.259900000000002</v>
      </c>
      <c r="PV18" s="5" t="s">
        <v>10</v>
      </c>
      <c r="PW18" s="7"/>
      <c r="PX18" s="13">
        <v>0.80988679934270591</v>
      </c>
      <c r="PY18" s="13" t="e">
        <v>#VALUE!</v>
      </c>
      <c r="PZ18" s="13">
        <v>0.18550301259813767</v>
      </c>
      <c r="QA18" s="13">
        <v>-1.8022423096395082E-2</v>
      </c>
      <c r="QB18" s="13" t="e">
        <v>#VALUE!</v>
      </c>
      <c r="QC18" s="13">
        <v>0.63764328150895067</v>
      </c>
      <c r="QD18" s="13">
        <v>1.7597114913841487</v>
      </c>
      <c r="QE18" s="13">
        <v>2.7597114913841487</v>
      </c>
      <c r="QF18" s="13">
        <v>0.59969501847576157</v>
      </c>
      <c r="QG18" s="13">
        <v>8.316085489313835</v>
      </c>
      <c r="QH18" s="13"/>
      <c r="QI18" s="13" t="e">
        <v>#VALUE!</v>
      </c>
      <c r="QJ18" s="13" t="e">
        <v>#VALUE!</v>
      </c>
      <c r="QK18" s="13">
        <v>2.3442398833394096</v>
      </c>
      <c r="QL18" s="13">
        <v>155.70078923836553</v>
      </c>
      <c r="QM18" s="13">
        <v>-6.1755102040816325</v>
      </c>
      <c r="QO18" s="5" t="s">
        <v>10</v>
      </c>
      <c r="QP18" s="7"/>
      <c r="QQ18" s="14">
        <v>3.1048112632999367E-2</v>
      </c>
      <c r="QR18" s="14">
        <v>1.1250492209034145E-2</v>
      </c>
      <c r="QS18" s="14">
        <v>1.9381136386255361E-2</v>
      </c>
      <c r="QT18" s="14">
        <v>0.10108471676839936</v>
      </c>
      <c r="QU18" s="12">
        <v>260000</v>
      </c>
      <c r="QV18" s="12">
        <v>2572100</v>
      </c>
      <c r="QW18" s="23">
        <v>0.36899450889437951</v>
      </c>
      <c r="QX18" s="23">
        <v>1.2865090631368969</v>
      </c>
      <c r="QY18" s="23">
        <v>1.1484156277991008E-2</v>
      </c>
      <c r="QZ18" s="23">
        <v>0.24460300907395469</v>
      </c>
      <c r="RA18" s="23">
        <v>0.52469135802469136</v>
      </c>
      <c r="RB18" s="12">
        <v>2312100</v>
      </c>
      <c r="RC18" s="12">
        <v>2572100</v>
      </c>
      <c r="RD18" s="12">
        <v>1535400</v>
      </c>
      <c r="RE18" s="12">
        <v>373200</v>
      </c>
      <c r="RF18" s="12">
        <v>256100</v>
      </c>
      <c r="RG18" s="12">
        <v>88900</v>
      </c>
      <c r="RH18" s="12">
        <v>58500</v>
      </c>
      <c r="RJ18" s="13">
        <v>2.7597114913841487</v>
      </c>
      <c r="RK18" s="13">
        <v>0.11129765773406433</v>
      </c>
      <c r="RL18" s="12">
        <v>2572100</v>
      </c>
      <c r="RM18" s="12">
        <v>23110100</v>
      </c>
      <c r="RN18" s="12">
        <v>8527500</v>
      </c>
      <c r="RO18" s="12">
        <v>1774300</v>
      </c>
      <c r="RP18" s="12">
        <v>406400</v>
      </c>
      <c r="RQ18" s="12">
        <v>1097200</v>
      </c>
      <c r="RR18" s="12" t="s">
        <v>53</v>
      </c>
      <c r="RS18" s="12">
        <v>12808300</v>
      </c>
      <c r="RW18" s="5" t="s">
        <v>10</v>
      </c>
      <c r="RX18" s="7"/>
      <c r="RY18" s="9">
        <v>3861000</v>
      </c>
      <c r="RZ18" s="9">
        <v>2332000</v>
      </c>
      <c r="SA18" s="9">
        <v>1529000</v>
      </c>
      <c r="SB18" s="9">
        <v>416000</v>
      </c>
      <c r="SC18" s="9">
        <v>680000</v>
      </c>
      <c r="SD18" s="9" t="s">
        <v>53</v>
      </c>
      <c r="SE18" s="9">
        <v>516000</v>
      </c>
      <c r="SF18" s="9">
        <v>126000</v>
      </c>
      <c r="SG18" s="9">
        <v>390000</v>
      </c>
      <c r="SH18" s="9">
        <v>703000</v>
      </c>
      <c r="SI18" s="9">
        <v>1927000</v>
      </c>
      <c r="SJ18" s="9">
        <v>117000</v>
      </c>
      <c r="SK18" s="9">
        <v>3357000</v>
      </c>
      <c r="SL18" s="9">
        <v>12846000</v>
      </c>
      <c r="SM18" s="9">
        <v>24772000</v>
      </c>
      <c r="SN18" s="9">
        <v>884000</v>
      </c>
      <c r="SO18" s="9" t="s">
        <v>53</v>
      </c>
      <c r="SP18" s="9">
        <v>2806000</v>
      </c>
      <c r="SQ18" s="9">
        <v>7157000</v>
      </c>
      <c r="SR18" s="9">
        <v>24772000</v>
      </c>
      <c r="SS18" s="12">
        <v>14809000</v>
      </c>
      <c r="ST18" s="10">
        <v>0.86860000000000004</v>
      </c>
      <c r="SU18" s="9">
        <v>47809.932500000003</v>
      </c>
      <c r="SV18" s="10">
        <v>113.17</v>
      </c>
      <c r="SW18" s="9">
        <v>6000</v>
      </c>
      <c r="SX18" s="9">
        <v>1099000</v>
      </c>
      <c r="SY18" s="9">
        <v>395000</v>
      </c>
      <c r="SZ18" s="9">
        <v>10952000</v>
      </c>
      <c r="TA18" s="10">
        <v>0.92</v>
      </c>
      <c r="TB18" s="9">
        <v>1099000</v>
      </c>
      <c r="TC18" s="9">
        <v>395000</v>
      </c>
      <c r="TD18" s="9">
        <v>-230000</v>
      </c>
      <c r="TE18" s="9">
        <v>10952000</v>
      </c>
      <c r="TF18" s="10">
        <v>0.54500000000000004</v>
      </c>
      <c r="TG18" s="10">
        <v>6.8243999999999998</v>
      </c>
      <c r="TH18" s="10">
        <v>0.72170000000000001</v>
      </c>
      <c r="TI18" s="10">
        <v>5.7324999999999999</v>
      </c>
      <c r="TJ18" s="10">
        <v>24.418600000000001</v>
      </c>
      <c r="TK18" s="10">
        <v>80.181100000000001</v>
      </c>
      <c r="TP18" s="5" t="s">
        <v>10</v>
      </c>
      <c r="TQ18" s="7"/>
      <c r="TR18" s="13">
        <v>1.1963649322879544</v>
      </c>
      <c r="TS18" s="13">
        <v>1.1546685673556665</v>
      </c>
      <c r="TT18" s="13">
        <v>0.25053456878118319</v>
      </c>
      <c r="TU18" s="13">
        <v>2.2242854836105282E-2</v>
      </c>
      <c r="TV18" s="13">
        <v>430.34934497816596</v>
      </c>
      <c r="TW18" s="13">
        <v>0.71108509607621506</v>
      </c>
      <c r="TX18" s="13">
        <v>2.461226770993433</v>
      </c>
      <c r="TY18" s="13">
        <v>3.461226770993433</v>
      </c>
      <c r="TZ18" s="13">
        <v>0.67417827551670761</v>
      </c>
      <c r="UA18" s="13" t="e">
        <v>#VALUE!</v>
      </c>
      <c r="UB18" s="13"/>
      <c r="UC18" s="13">
        <v>19.931623931623932</v>
      </c>
      <c r="UD18" s="13">
        <v>18.312607204116638</v>
      </c>
      <c r="UE18" s="13">
        <v>2.0036325895173843</v>
      </c>
      <c r="UF18" s="13">
        <v>182.16912716912719</v>
      </c>
      <c r="UG18" s="13">
        <v>7.0072595281306711</v>
      </c>
      <c r="UI18" s="5" t="s">
        <v>10</v>
      </c>
      <c r="UJ18" s="7"/>
      <c r="UK18" s="14">
        <v>5.4492105630850912E-2</v>
      </c>
      <c r="UL18" s="14">
        <v>1.5743581462942031E-2</v>
      </c>
      <c r="UM18" s="14">
        <v>2.7450347166155336E-2</v>
      </c>
      <c r="UN18" s="14">
        <v>0.10101010101010101</v>
      </c>
      <c r="UO18" s="12">
        <v>390000</v>
      </c>
      <c r="UP18" s="12">
        <v>3861000</v>
      </c>
      <c r="UQ18" s="23">
        <v>0.51856935249475211</v>
      </c>
      <c r="UR18" s="23">
        <v>1.9299988898756661</v>
      </c>
      <c r="US18" s="23">
        <v>1.5945422250928466E-2</v>
      </c>
      <c r="UT18" s="23">
        <v>0.44211206200549008</v>
      </c>
      <c r="UU18" s="23">
        <v>0.59239130434782605</v>
      </c>
      <c r="UV18" s="12">
        <v>3471000</v>
      </c>
      <c r="UW18" s="12">
        <v>3861000</v>
      </c>
      <c r="UX18" s="12">
        <v>2332000</v>
      </c>
      <c r="UY18" s="12" t="e">
        <v>#VALUE!</v>
      </c>
      <c r="UZ18" s="12">
        <v>416000</v>
      </c>
      <c r="VA18" s="12" t="s">
        <v>53</v>
      </c>
      <c r="VB18" s="12">
        <v>126000</v>
      </c>
      <c r="VD18" s="13">
        <v>3.461226770993433</v>
      </c>
      <c r="VE18" s="13">
        <v>0.1558614564831261</v>
      </c>
      <c r="VF18" s="12">
        <v>3861000</v>
      </c>
      <c r="VG18" s="12">
        <v>24772000</v>
      </c>
      <c r="VH18" s="12">
        <v>12846000</v>
      </c>
      <c r="VI18" s="12">
        <v>3357000</v>
      </c>
      <c r="VJ18" s="12">
        <v>703000</v>
      </c>
      <c r="VK18" s="12">
        <v>1927000</v>
      </c>
      <c r="VL18" s="12">
        <v>117000</v>
      </c>
      <c r="VM18" s="12">
        <v>8569000</v>
      </c>
    </row>
    <row r="19" spans="1:585" x14ac:dyDescent="0.25">
      <c r="A19" s="5" t="s">
        <v>11</v>
      </c>
      <c r="B19" s="7"/>
      <c r="C19" s="9">
        <v>464594</v>
      </c>
      <c r="D19" s="9">
        <v>402228</v>
      </c>
      <c r="E19" s="9">
        <v>62366</v>
      </c>
      <c r="F19" s="9">
        <v>49132</v>
      </c>
      <c r="G19" s="9">
        <v>10779</v>
      </c>
      <c r="H19" s="9">
        <v>3270</v>
      </c>
      <c r="I19" s="9">
        <v>7367</v>
      </c>
      <c r="J19" s="9">
        <v>2734</v>
      </c>
      <c r="K19" s="9">
        <v>3962</v>
      </c>
      <c r="L19" s="9">
        <v>17887</v>
      </c>
      <c r="M19" s="9">
        <v>139147</v>
      </c>
      <c r="N19" s="9">
        <v>157269</v>
      </c>
      <c r="O19" s="9">
        <v>362631</v>
      </c>
      <c r="P19" s="9">
        <v>487004</v>
      </c>
      <c r="Q19" s="9">
        <v>1229927</v>
      </c>
      <c r="R19" s="9">
        <v>106676</v>
      </c>
      <c r="S19" s="9">
        <v>2184</v>
      </c>
      <c r="T19" s="9">
        <v>223664</v>
      </c>
      <c r="U19" s="9">
        <v>680436</v>
      </c>
      <c r="V19" s="9">
        <v>1229927</v>
      </c>
      <c r="W19" s="12">
        <v>325827</v>
      </c>
      <c r="X19" s="10">
        <v>1.5525</v>
      </c>
      <c r="Y19" s="9">
        <v>534.94349999999997</v>
      </c>
      <c r="Z19" s="10">
        <v>19.739999999999998</v>
      </c>
      <c r="AA19" s="9">
        <v>27099</v>
      </c>
      <c r="AB19" s="9">
        <v>25737</v>
      </c>
      <c r="AC19" s="9" t="s">
        <v>53</v>
      </c>
      <c r="AD19" s="9">
        <v>649863</v>
      </c>
      <c r="AE19" s="10">
        <v>0.14000000000000001</v>
      </c>
      <c r="AF19" s="9">
        <v>25737</v>
      </c>
      <c r="AG19" s="9" t="s">
        <v>53</v>
      </c>
      <c r="AH19" s="9">
        <v>-5081</v>
      </c>
      <c r="AI19" s="9">
        <v>649863</v>
      </c>
      <c r="AJ19" s="10">
        <v>0.1875</v>
      </c>
      <c r="AK19" s="10">
        <v>9.1364000000000001</v>
      </c>
      <c r="AL19" s="10">
        <v>0.56820000000000004</v>
      </c>
      <c r="AM19" s="10">
        <v>6.4135</v>
      </c>
      <c r="AN19" s="10">
        <v>37.111400000000003</v>
      </c>
      <c r="AO19" s="10">
        <v>213.77</v>
      </c>
      <c r="AT19" s="5" t="s">
        <v>11</v>
      </c>
      <c r="AU19" s="7"/>
      <c r="AV19" s="13">
        <v>1.6213203734172688</v>
      </c>
      <c r="AW19" s="13">
        <v>0.9181719007082052</v>
      </c>
      <c r="AX19" s="13">
        <v>7.9972637527720158E-2</v>
      </c>
      <c r="AY19" s="13">
        <v>0.11298800660527007</v>
      </c>
      <c r="AZ19" s="13">
        <v>166.06950106345266</v>
      </c>
      <c r="BA19" s="13">
        <v>0.44676716585618498</v>
      </c>
      <c r="BB19" s="13">
        <v>0.80755721331616792</v>
      </c>
      <c r="BC19" s="13">
        <v>1.8075572133161679</v>
      </c>
      <c r="BD19" s="13">
        <v>0.3237990465713238</v>
      </c>
      <c r="BE19" s="13">
        <v>7.8706422018348627</v>
      </c>
      <c r="BF19" s="13"/>
      <c r="BG19" s="13">
        <v>2.5575796883047519</v>
      </c>
      <c r="BH19" s="13">
        <v>142.71305080700498</v>
      </c>
      <c r="BI19" s="13">
        <v>3.3388718405714819</v>
      </c>
      <c r="BJ19" s="13">
        <v>109.31836183850847</v>
      </c>
      <c r="BK19" s="13">
        <v>3.3431965862398987</v>
      </c>
      <c r="BM19" s="5" t="s">
        <v>11</v>
      </c>
      <c r="BN19" s="7"/>
      <c r="BO19" s="14">
        <v>5.8227371861571111E-3</v>
      </c>
      <c r="BP19" s="14">
        <v>3.2213293959722812E-3</v>
      </c>
      <c r="BQ19" s="14">
        <v>8.7639347701123724E-3</v>
      </c>
      <c r="BR19" s="14">
        <v>8.5278759519063965E-3</v>
      </c>
      <c r="BS19" s="12">
        <v>3962</v>
      </c>
      <c r="BT19" s="12">
        <v>464594</v>
      </c>
      <c r="BU19" s="23">
        <v>0.39596171154873422</v>
      </c>
      <c r="BV19" s="23">
        <v>0.43493922810052954</v>
      </c>
      <c r="BW19" s="23" t="e">
        <v>#VALUE!</v>
      </c>
      <c r="BX19" s="23">
        <v>0.52837526129599566</v>
      </c>
      <c r="BY19" s="23">
        <v>1.3392857142857142</v>
      </c>
      <c r="BZ19" s="12">
        <v>460632</v>
      </c>
      <c r="CA19" s="12">
        <v>464594</v>
      </c>
      <c r="CB19" s="12">
        <v>402228</v>
      </c>
      <c r="CC19" s="12">
        <v>3268</v>
      </c>
      <c r="CD19" s="12">
        <v>49132</v>
      </c>
      <c r="CE19" s="12">
        <v>3270</v>
      </c>
      <c r="CF19" s="12">
        <v>2734</v>
      </c>
      <c r="CH19" s="13">
        <v>1.8075572133161679</v>
      </c>
      <c r="CI19" s="13">
        <v>0.37774111796879001</v>
      </c>
      <c r="CJ19" s="12">
        <v>464594</v>
      </c>
      <c r="CK19" s="12">
        <v>1229927</v>
      </c>
      <c r="CL19" s="12">
        <v>487004</v>
      </c>
      <c r="CM19" s="12">
        <v>362631</v>
      </c>
      <c r="CN19" s="12">
        <v>17887</v>
      </c>
      <c r="CO19" s="12">
        <v>139147</v>
      </c>
      <c r="CP19" s="12">
        <v>157269</v>
      </c>
      <c r="CQ19" s="12">
        <v>380292</v>
      </c>
      <c r="CU19" s="5" t="s">
        <v>11</v>
      </c>
      <c r="CV19" s="7"/>
      <c r="CW19" s="9">
        <v>796190</v>
      </c>
      <c r="CX19" s="9">
        <v>548775</v>
      </c>
      <c r="CY19" s="9">
        <v>247415</v>
      </c>
      <c r="CZ19" s="9">
        <v>111354</v>
      </c>
      <c r="DA19" s="9">
        <v>61741</v>
      </c>
      <c r="DB19" s="9">
        <v>18832</v>
      </c>
      <c r="DC19" s="9">
        <v>43776</v>
      </c>
      <c r="DD19" s="9">
        <v>4444</v>
      </c>
      <c r="DE19" s="9">
        <v>39332</v>
      </c>
      <c r="DF19" s="9">
        <v>519101</v>
      </c>
      <c r="DG19" s="9">
        <v>611534</v>
      </c>
      <c r="DH19" s="9">
        <v>220498</v>
      </c>
      <c r="DI19" s="9">
        <v>1525722</v>
      </c>
      <c r="DJ19" s="9">
        <v>1525298</v>
      </c>
      <c r="DK19" s="9">
        <v>4131520</v>
      </c>
      <c r="DL19" s="9">
        <v>195878</v>
      </c>
      <c r="DM19" s="9" t="s">
        <v>53</v>
      </c>
      <c r="DN19" s="9">
        <v>636145</v>
      </c>
      <c r="DO19" s="9">
        <v>1341551</v>
      </c>
      <c r="DP19" s="9">
        <v>4131520</v>
      </c>
      <c r="DQ19" s="12">
        <v>2153824</v>
      </c>
      <c r="DR19" s="10">
        <v>1.7947</v>
      </c>
      <c r="DS19" s="9">
        <v>4204.2433000000001</v>
      </c>
      <c r="DT19" s="10">
        <v>76.099999999999994</v>
      </c>
      <c r="DU19" s="9">
        <v>548</v>
      </c>
      <c r="DV19" s="9">
        <v>133159</v>
      </c>
      <c r="DW19" s="9">
        <v>63196</v>
      </c>
      <c r="DX19" s="9">
        <v>969731</v>
      </c>
      <c r="DY19" s="10">
        <v>0.71</v>
      </c>
      <c r="DZ19" s="9">
        <v>133159</v>
      </c>
      <c r="EA19" s="9">
        <v>63196</v>
      </c>
      <c r="EB19" s="9">
        <v>0</v>
      </c>
      <c r="EC19" s="9">
        <v>969731</v>
      </c>
      <c r="ED19" s="10">
        <v>0</v>
      </c>
      <c r="EE19" s="10">
        <v>12.5114</v>
      </c>
      <c r="EF19" s="10">
        <v>1.0476000000000001</v>
      </c>
      <c r="EG19" s="10">
        <v>9.1709999999999994</v>
      </c>
      <c r="EH19" s="10">
        <v>10.1517</v>
      </c>
      <c r="EI19" s="10">
        <v>77.248400000000004</v>
      </c>
      <c r="EN19" s="5" t="s">
        <v>11</v>
      </c>
      <c r="EO19" s="7"/>
      <c r="EP19" s="13">
        <v>2.3983871601600266</v>
      </c>
      <c r="EQ19" s="13">
        <v>2.0517712156819594</v>
      </c>
      <c r="ER19" s="13">
        <v>0.81601050075061499</v>
      </c>
      <c r="ES19" s="13">
        <v>0.21531470257919602</v>
      </c>
      <c r="ET19" s="13">
        <v>721.68736716611443</v>
      </c>
      <c r="EU19" s="13">
        <v>0.67528875571218339</v>
      </c>
      <c r="EV19" s="13">
        <v>2.0796592898816368</v>
      </c>
      <c r="EW19" s="13">
        <v>3.0796592898816368</v>
      </c>
      <c r="EX19" s="13">
        <v>0.61619254014233094</v>
      </c>
      <c r="EY19" s="13">
        <v>7.0708899745114699</v>
      </c>
      <c r="EZ19" s="13"/>
      <c r="FA19" s="13">
        <v>2.488798084336366</v>
      </c>
      <c r="FB19" s="13">
        <v>146.65713634914127</v>
      </c>
      <c r="FC19" s="13">
        <v>1.301955410492303</v>
      </c>
      <c r="FD19" s="13">
        <v>280.34754267197525</v>
      </c>
      <c r="FE19" s="13">
        <v>0.89502089195201762</v>
      </c>
      <c r="FG19" s="5" t="s">
        <v>11</v>
      </c>
      <c r="FH19" s="7"/>
      <c r="FI19" s="14">
        <v>2.9318303963099427E-2</v>
      </c>
      <c r="FJ19" s="14">
        <v>9.519982960266439E-3</v>
      </c>
      <c r="FK19" s="14">
        <v>1.4943894740918597E-2</v>
      </c>
      <c r="FL19" s="14">
        <v>4.9400268780065058E-2</v>
      </c>
      <c r="FM19" s="12">
        <v>39332</v>
      </c>
      <c r="FN19" s="12">
        <v>796190</v>
      </c>
      <c r="FO19" s="23">
        <v>0.36918567500580901</v>
      </c>
      <c r="FP19" s="23">
        <v>1.0176020689721943</v>
      </c>
      <c r="FQ19" s="23">
        <v>1.5296065370614205E-2</v>
      </c>
      <c r="FR19" s="23">
        <v>0.23471531058787082</v>
      </c>
      <c r="FS19" s="23">
        <v>0</v>
      </c>
      <c r="FT19" s="12">
        <v>756858</v>
      </c>
      <c r="FU19" s="12">
        <v>796190</v>
      </c>
      <c r="FV19" s="12">
        <v>548775</v>
      </c>
      <c r="FW19" s="12">
        <v>73453</v>
      </c>
      <c r="FX19" s="12">
        <v>111354</v>
      </c>
      <c r="FY19" s="12">
        <v>18832</v>
      </c>
      <c r="FZ19" s="12">
        <v>4444</v>
      </c>
      <c r="GB19" s="13">
        <v>3.0796592898816368</v>
      </c>
      <c r="GC19" s="13">
        <v>0.19271115715281542</v>
      </c>
      <c r="GD19" s="12">
        <v>796190</v>
      </c>
      <c r="GE19" s="12">
        <v>4131520</v>
      </c>
      <c r="GF19" s="12">
        <v>1525298</v>
      </c>
      <c r="GG19" s="12">
        <v>1525722</v>
      </c>
      <c r="GH19" s="12">
        <v>519101</v>
      </c>
      <c r="GI19" s="12">
        <v>611534</v>
      </c>
      <c r="GJ19" s="12">
        <v>220498</v>
      </c>
      <c r="GK19" s="12">
        <v>1080500</v>
      </c>
      <c r="GO19" s="5" t="s">
        <v>11</v>
      </c>
      <c r="GP19" s="7"/>
      <c r="GQ19" s="9">
        <v>200240</v>
      </c>
      <c r="GR19" s="9">
        <v>133260</v>
      </c>
      <c r="GS19" s="9">
        <v>66980</v>
      </c>
      <c r="GT19" s="9">
        <v>28170</v>
      </c>
      <c r="GU19" s="9">
        <v>14208</v>
      </c>
      <c r="GV19" s="9">
        <v>5502</v>
      </c>
      <c r="GW19" s="9">
        <v>9273</v>
      </c>
      <c r="GX19" s="9">
        <v>-53644</v>
      </c>
      <c r="GY19" s="9">
        <v>62917</v>
      </c>
      <c r="GZ19" s="9">
        <v>154342</v>
      </c>
      <c r="HA19" s="9">
        <v>74198</v>
      </c>
      <c r="HB19" s="9">
        <v>7868</v>
      </c>
      <c r="HC19" s="9">
        <v>247254</v>
      </c>
      <c r="HD19" s="9">
        <v>510512</v>
      </c>
      <c r="HE19" s="9">
        <v>1193898</v>
      </c>
      <c r="HF19" s="9">
        <v>49198</v>
      </c>
      <c r="HG19" s="9" t="s">
        <v>53</v>
      </c>
      <c r="HH19" s="9">
        <v>131208</v>
      </c>
      <c r="HI19" s="9">
        <v>362142</v>
      </c>
      <c r="HJ19" s="9">
        <v>1193898</v>
      </c>
      <c r="HK19" s="12">
        <v>700548</v>
      </c>
      <c r="HL19" s="10">
        <v>1.0898000000000001</v>
      </c>
      <c r="HM19" s="9">
        <v>3164.0032000000001</v>
      </c>
      <c r="HN19" s="10">
        <v>61.95</v>
      </c>
      <c r="HO19" s="9">
        <v>511</v>
      </c>
      <c r="HP19" s="9">
        <v>41849</v>
      </c>
      <c r="HQ19" s="9" t="s">
        <v>53</v>
      </c>
      <c r="HR19" s="9">
        <v>-266099</v>
      </c>
      <c r="HS19" s="10">
        <v>1.24</v>
      </c>
      <c r="HT19" s="9">
        <v>41849</v>
      </c>
      <c r="HU19" s="9" t="s">
        <v>53</v>
      </c>
      <c r="HV19" s="9">
        <v>0</v>
      </c>
      <c r="HW19" s="9">
        <v>-266099</v>
      </c>
      <c r="HX19" s="10">
        <v>0</v>
      </c>
      <c r="HY19" s="10">
        <v>7.5673000000000004</v>
      </c>
      <c r="HZ19" s="10">
        <v>1.4410000000000001</v>
      </c>
      <c r="IA19" s="10">
        <v>6.5784000000000002</v>
      </c>
      <c r="IB19" s="10" t="s">
        <v>53</v>
      </c>
      <c r="IC19" s="10">
        <v>237.8623</v>
      </c>
      <c r="IH19" s="5" t="s">
        <v>11</v>
      </c>
      <c r="II19" s="7"/>
      <c r="IJ19" s="13">
        <v>1.8844430217669654</v>
      </c>
      <c r="IK19" s="13">
        <v>1.8244771660264618</v>
      </c>
      <c r="IL19" s="13">
        <v>1.1763154685689896</v>
      </c>
      <c r="IM19" s="13">
        <v>9.7199258228089835E-2</v>
      </c>
      <c r="IN19" s="13">
        <v>541.26178529393542</v>
      </c>
      <c r="IO19" s="13">
        <v>0.69667258006965416</v>
      </c>
      <c r="IP19" s="13">
        <v>2.2967675663137666</v>
      </c>
      <c r="IQ19" s="13">
        <v>3.2967675663137666</v>
      </c>
      <c r="IR19" s="13">
        <v>0.65922140981847954</v>
      </c>
      <c r="IS19" s="13">
        <v>7.6061432206470379</v>
      </c>
      <c r="IT19" s="13"/>
      <c r="IU19" s="13">
        <v>16.936959837315708</v>
      </c>
      <c r="IV19" s="13">
        <v>21.55050277652709</v>
      </c>
      <c r="IW19" s="13">
        <v>2.6987250330197581</v>
      </c>
      <c r="IX19" s="13">
        <v>135.24905113863363</v>
      </c>
      <c r="IY19" s="13">
        <v>1.7255226375747548</v>
      </c>
      <c r="JA19" s="5" t="s">
        <v>11</v>
      </c>
      <c r="JB19" s="7"/>
      <c r="JC19" s="14">
        <v>0.17373571692871856</v>
      </c>
      <c r="JD19" s="14">
        <v>5.2698806765737106E-2</v>
      </c>
      <c r="JE19" s="14">
        <v>1.1900514114271069E-2</v>
      </c>
      <c r="JF19" s="14">
        <v>0.31420795045944866</v>
      </c>
      <c r="JG19" s="12">
        <v>62917</v>
      </c>
      <c r="JH19" s="12">
        <v>200240</v>
      </c>
      <c r="JI19" s="23">
        <v>0.42760101784239524</v>
      </c>
      <c r="JJ19" s="23">
        <v>2.6501453222972149</v>
      </c>
      <c r="JK19" s="23" t="e">
        <v>#VALUE!</v>
      </c>
      <c r="JL19" s="23">
        <v>-0.22288252430274613</v>
      </c>
      <c r="JM19" s="23">
        <v>0</v>
      </c>
      <c r="JN19" s="12">
        <v>137323</v>
      </c>
      <c r="JO19" s="12">
        <v>200240</v>
      </c>
      <c r="JP19" s="12">
        <v>133260</v>
      </c>
      <c r="JQ19" s="12">
        <v>24035</v>
      </c>
      <c r="JR19" s="12">
        <v>28170</v>
      </c>
      <c r="JS19" s="12">
        <v>5502</v>
      </c>
      <c r="JT19" s="12">
        <v>-53644</v>
      </c>
      <c r="JV19" s="13">
        <v>3.2967675663137666</v>
      </c>
      <c r="JW19" s="13">
        <v>0.16771952042804328</v>
      </c>
      <c r="JX19" s="12">
        <v>200240</v>
      </c>
      <c r="JY19" s="12">
        <v>1193898</v>
      </c>
      <c r="JZ19" s="12">
        <v>510512</v>
      </c>
      <c r="KA19" s="12">
        <v>247254</v>
      </c>
      <c r="KB19" s="12">
        <v>154342</v>
      </c>
      <c r="KC19" s="12">
        <v>74198</v>
      </c>
      <c r="KD19" s="12">
        <v>7868</v>
      </c>
      <c r="KE19" s="12">
        <v>436132</v>
      </c>
      <c r="KI19" s="5" t="s">
        <v>11</v>
      </c>
      <c r="KJ19" s="7"/>
      <c r="KK19" s="9">
        <v>431487</v>
      </c>
      <c r="KL19" s="9">
        <v>344648</v>
      </c>
      <c r="KM19" s="9">
        <v>86839</v>
      </c>
      <c r="KN19" s="9">
        <v>76020</v>
      </c>
      <c r="KO19" s="9">
        <v>9170</v>
      </c>
      <c r="KP19" s="9">
        <v>15936</v>
      </c>
      <c r="KQ19" s="9">
        <v>-4248</v>
      </c>
      <c r="KR19" s="9">
        <v>2257</v>
      </c>
      <c r="KS19" s="9">
        <v>-6302</v>
      </c>
      <c r="KT19" s="9">
        <v>76454</v>
      </c>
      <c r="KU19" s="9">
        <v>355313</v>
      </c>
      <c r="KV19" s="9">
        <v>61001</v>
      </c>
      <c r="KW19" s="9">
        <v>815823</v>
      </c>
      <c r="KX19" s="9">
        <v>630354</v>
      </c>
      <c r="KY19" s="9">
        <v>2993287</v>
      </c>
      <c r="KZ19" s="9">
        <v>164102</v>
      </c>
      <c r="LA19" s="9">
        <v>7450</v>
      </c>
      <c r="LB19" s="9">
        <v>537955</v>
      </c>
      <c r="LC19" s="9">
        <v>713399</v>
      </c>
      <c r="LD19" s="9">
        <v>2993287</v>
      </c>
      <c r="LE19" s="12">
        <v>1741933</v>
      </c>
      <c r="LF19" s="10">
        <v>3.4658000000000002</v>
      </c>
      <c r="LG19" s="9">
        <v>1418.9115999999999</v>
      </c>
      <c r="LH19" s="10">
        <v>17.98</v>
      </c>
      <c r="LI19" s="9">
        <v>144288</v>
      </c>
      <c r="LJ19" s="9">
        <v>57025</v>
      </c>
      <c r="LK19" s="9">
        <v>31901</v>
      </c>
      <c r="LL19" s="9">
        <v>1797759</v>
      </c>
      <c r="LM19" s="10">
        <v>-0.08</v>
      </c>
      <c r="LN19" s="9">
        <v>57025</v>
      </c>
      <c r="LO19" s="9">
        <v>31901</v>
      </c>
      <c r="LP19" s="9">
        <v>-2978</v>
      </c>
      <c r="LQ19" s="9">
        <v>1797759</v>
      </c>
      <c r="LR19" s="10">
        <v>0</v>
      </c>
      <c r="LS19" s="10">
        <v>12.0907</v>
      </c>
      <c r="LT19" s="10">
        <v>1.4375</v>
      </c>
      <c r="LU19" s="10">
        <v>6.8337000000000003</v>
      </c>
      <c r="LV19" s="10" t="s">
        <v>53</v>
      </c>
      <c r="LW19" s="10">
        <v>79.9011</v>
      </c>
      <c r="MB19" s="5" t="s">
        <v>11</v>
      </c>
      <c r="MC19" s="7"/>
      <c r="MD19" s="13">
        <v>1.5165264752628007</v>
      </c>
      <c r="ME19" s="13">
        <v>1.4031322322499094</v>
      </c>
      <c r="MF19" s="13">
        <v>0.14211969402645203</v>
      </c>
      <c r="MG19" s="13">
        <v>9.2830390136328392E-2</v>
      </c>
      <c r="MH19" s="13">
        <v>654.93460401076379</v>
      </c>
      <c r="MI19" s="13">
        <v>0.7616670235764228</v>
      </c>
      <c r="MJ19" s="13">
        <v>3.1958104791287907</v>
      </c>
      <c r="MK19" s="13">
        <v>4.1958104791287907</v>
      </c>
      <c r="ML19" s="13">
        <v>0.70944906839482402</v>
      </c>
      <c r="MM19" s="13">
        <v>3.5783760040160644</v>
      </c>
      <c r="MN19" s="13"/>
      <c r="MO19" s="13">
        <v>5.6498745922197999</v>
      </c>
      <c r="MP19" s="13">
        <v>64.603203848564334</v>
      </c>
      <c r="MQ19" s="13">
        <v>1.2143856261943695</v>
      </c>
      <c r="MR19" s="13">
        <v>300.56350481011015</v>
      </c>
      <c r="MS19" s="13">
        <v>1.5528488346984899</v>
      </c>
      <c r="MU19" s="5" t="s">
        <v>11</v>
      </c>
      <c r="MV19" s="7"/>
      <c r="MW19" s="14">
        <v>-8.8337662374071164E-3</v>
      </c>
      <c r="MX19" s="14">
        <v>-2.1053778003913425E-3</v>
      </c>
      <c r="MY19" s="14">
        <v>3.0635218072974624E-3</v>
      </c>
      <c r="MZ19" s="14">
        <v>-1.4605306764746098E-2</v>
      </c>
      <c r="NA19" s="12">
        <v>-6302</v>
      </c>
      <c r="NB19" s="12">
        <v>431487</v>
      </c>
      <c r="NC19" s="23">
        <v>0.21058922849696671</v>
      </c>
      <c r="ND19" s="23">
        <v>0.47403125727669942</v>
      </c>
      <c r="NE19" s="23">
        <v>1.0657514631908E-2</v>
      </c>
      <c r="NF19" s="23">
        <v>0.60059693574321471</v>
      </c>
      <c r="NG19" s="23">
        <v>0</v>
      </c>
      <c r="NH19" s="12">
        <v>437789</v>
      </c>
      <c r="NI19" s="12">
        <v>431487</v>
      </c>
      <c r="NJ19" s="12">
        <v>344648</v>
      </c>
      <c r="NK19" s="12">
        <v>-1072</v>
      </c>
      <c r="NL19" s="12">
        <v>76020</v>
      </c>
      <c r="NM19" s="12">
        <v>15936</v>
      </c>
      <c r="NN19" s="12">
        <v>2257</v>
      </c>
      <c r="NP19" s="13">
        <v>4.1958104791287907</v>
      </c>
      <c r="NQ19" s="13">
        <v>0.14415156314780372</v>
      </c>
      <c r="NR19" s="12">
        <v>431487</v>
      </c>
      <c r="NS19" s="12">
        <v>2993287</v>
      </c>
      <c r="NT19" s="12">
        <v>630354</v>
      </c>
      <c r="NU19" s="12">
        <v>815823</v>
      </c>
      <c r="NV19" s="12">
        <v>76454</v>
      </c>
      <c r="NW19" s="12">
        <v>355313</v>
      </c>
      <c r="NX19" s="12">
        <v>61001</v>
      </c>
      <c r="NY19" s="12">
        <v>1547110</v>
      </c>
      <c r="OC19" s="5" t="s">
        <v>11</v>
      </c>
      <c r="OD19" s="7"/>
      <c r="OE19" s="9">
        <v>2573300</v>
      </c>
      <c r="OF19" s="9">
        <v>1547200</v>
      </c>
      <c r="OG19" s="9">
        <v>1026100</v>
      </c>
      <c r="OH19" s="9">
        <v>257700</v>
      </c>
      <c r="OI19" s="9">
        <v>432700</v>
      </c>
      <c r="OJ19" s="9">
        <v>78100</v>
      </c>
      <c r="OK19" s="9">
        <v>201300</v>
      </c>
      <c r="OL19" s="9">
        <v>-35000</v>
      </c>
      <c r="OM19" s="9">
        <v>235500</v>
      </c>
      <c r="ON19" s="9">
        <v>38200</v>
      </c>
      <c r="OO19" s="9">
        <v>1091300</v>
      </c>
      <c r="OP19" s="9" t="s">
        <v>53</v>
      </c>
      <c r="OQ19" s="9">
        <v>1521800</v>
      </c>
      <c r="OR19" s="9">
        <v>8726200</v>
      </c>
      <c r="OS19" s="9">
        <v>23434000</v>
      </c>
      <c r="OT19" s="9">
        <v>779000</v>
      </c>
      <c r="OU19" s="9" t="s">
        <v>53</v>
      </c>
      <c r="OV19" s="9">
        <v>2282000</v>
      </c>
      <c r="OW19" s="9">
        <v>8488800</v>
      </c>
      <c r="OX19" s="9">
        <v>23434000</v>
      </c>
      <c r="OY19" s="12">
        <v>12663200</v>
      </c>
      <c r="OZ19" s="10">
        <v>0.68810000000000004</v>
      </c>
      <c r="PA19" s="9">
        <v>30693.1872</v>
      </c>
      <c r="PB19" s="10">
        <v>96.3</v>
      </c>
      <c r="PC19" s="9">
        <v>3200</v>
      </c>
      <c r="PD19" s="9">
        <v>720700</v>
      </c>
      <c r="PE19" s="9">
        <v>252200</v>
      </c>
      <c r="PF19" s="9">
        <v>5751800</v>
      </c>
      <c r="PG19" s="10">
        <v>0.74</v>
      </c>
      <c r="PH19" s="9">
        <v>720700</v>
      </c>
      <c r="PI19" s="9">
        <v>252200</v>
      </c>
      <c r="PJ19" s="9">
        <v>-135400</v>
      </c>
      <c r="PK19" s="9">
        <v>5751800</v>
      </c>
      <c r="PL19" s="10">
        <v>0.42499999999999999</v>
      </c>
      <c r="PM19" s="10">
        <v>7.9396000000000004</v>
      </c>
      <c r="PN19" s="10">
        <v>1.0496000000000001</v>
      </c>
      <c r="PO19" s="10">
        <v>6.3544</v>
      </c>
      <c r="PP19" s="10" t="s">
        <v>53</v>
      </c>
      <c r="PQ19" s="10">
        <v>84.650400000000005</v>
      </c>
      <c r="PV19" s="5" t="s">
        <v>11</v>
      </c>
      <c r="PW19" s="7"/>
      <c r="PX19" s="13">
        <v>0.66687116564417181</v>
      </c>
      <c r="PY19" s="13" t="e">
        <v>#VALUE!</v>
      </c>
      <c r="PZ19" s="13">
        <v>1.6739702015775636E-2</v>
      </c>
      <c r="QA19" s="13">
        <v>-3.2440044379960738E-2</v>
      </c>
      <c r="QB19" s="13" t="e">
        <v>#VALUE!</v>
      </c>
      <c r="QC19" s="13">
        <v>0.63775710506102246</v>
      </c>
      <c r="QD19" s="13">
        <v>1.7605786448025633</v>
      </c>
      <c r="QE19" s="13">
        <v>2.7605786448025635</v>
      </c>
      <c r="QF19" s="13">
        <v>0.59867624810892583</v>
      </c>
      <c r="QG19" s="13">
        <v>9.2279129321382847</v>
      </c>
      <c r="QH19" s="13"/>
      <c r="QI19" s="13" t="e">
        <v>#VALUE!</v>
      </c>
      <c r="QJ19" s="13" t="e">
        <v>#VALUE!</v>
      </c>
      <c r="QK19" s="13">
        <v>2.3580133785393569</v>
      </c>
      <c r="QL19" s="13">
        <v>154.79131854039559</v>
      </c>
      <c r="QM19" s="13">
        <v>-3.3850302551960012</v>
      </c>
      <c r="QO19" s="5" t="s">
        <v>11</v>
      </c>
      <c r="QP19" s="7"/>
      <c r="QQ19" s="14">
        <v>2.7742437093582133E-2</v>
      </c>
      <c r="QR19" s="14">
        <v>1.0049500725441666E-2</v>
      </c>
      <c r="QS19" s="14">
        <v>1.8464624050524878E-2</v>
      </c>
      <c r="QT19" s="14">
        <v>9.1516729491314661E-2</v>
      </c>
      <c r="QU19" s="12">
        <v>235500</v>
      </c>
      <c r="QV19" s="12">
        <v>2573300</v>
      </c>
      <c r="QW19" s="23">
        <v>0.37237347443884955</v>
      </c>
      <c r="QX19" s="23">
        <v>1.3097715797559102</v>
      </c>
      <c r="QY19" s="23">
        <v>1.0762140479644961E-2</v>
      </c>
      <c r="QZ19" s="23">
        <v>0.24544678672015022</v>
      </c>
      <c r="RA19" s="23">
        <v>0.57432432432432434</v>
      </c>
      <c r="RB19" s="12">
        <v>2337800</v>
      </c>
      <c r="RC19" s="12">
        <v>2573300</v>
      </c>
      <c r="RD19" s="12">
        <v>1547200</v>
      </c>
      <c r="RE19" s="12">
        <v>489800</v>
      </c>
      <c r="RF19" s="12">
        <v>257700</v>
      </c>
      <c r="RG19" s="12">
        <v>78100</v>
      </c>
      <c r="RH19" s="12">
        <v>-35000</v>
      </c>
      <c r="RJ19" s="13">
        <v>2.7605786448025635</v>
      </c>
      <c r="RK19" s="13">
        <v>0.10981053170606811</v>
      </c>
      <c r="RL19" s="12">
        <v>2573300</v>
      </c>
      <c r="RM19" s="12">
        <v>23434000</v>
      </c>
      <c r="RN19" s="12">
        <v>8726200</v>
      </c>
      <c r="RO19" s="12">
        <v>1521800</v>
      </c>
      <c r="RP19" s="12">
        <v>38200</v>
      </c>
      <c r="RQ19" s="12">
        <v>1091300</v>
      </c>
      <c r="RR19" s="12" t="s">
        <v>53</v>
      </c>
      <c r="RS19" s="12">
        <v>13186000</v>
      </c>
      <c r="RW19" s="5" t="s">
        <v>11</v>
      </c>
      <c r="RX19" s="7"/>
      <c r="RY19" s="9">
        <v>4067000</v>
      </c>
      <c r="RZ19" s="9">
        <v>2500000</v>
      </c>
      <c r="SA19" s="9">
        <v>1567000</v>
      </c>
      <c r="SB19" s="9">
        <v>510000</v>
      </c>
      <c r="SC19" s="9">
        <v>654000</v>
      </c>
      <c r="SD19" s="9">
        <v>97000</v>
      </c>
      <c r="SE19" s="9">
        <v>547000</v>
      </c>
      <c r="SF19" s="9">
        <v>109000</v>
      </c>
      <c r="SG19" s="9">
        <v>438000</v>
      </c>
      <c r="SH19" s="9">
        <v>553000</v>
      </c>
      <c r="SI19" s="9">
        <v>2097000</v>
      </c>
      <c r="SJ19" s="9">
        <v>124000</v>
      </c>
      <c r="SK19" s="9">
        <v>3540000</v>
      </c>
      <c r="SL19" s="9">
        <v>14148000</v>
      </c>
      <c r="SM19" s="9">
        <v>29345000</v>
      </c>
      <c r="SN19" s="9">
        <v>1121000</v>
      </c>
      <c r="SO19" s="9" t="s">
        <v>53</v>
      </c>
      <c r="SP19" s="9">
        <v>3553000</v>
      </c>
      <c r="SQ19" s="9">
        <v>7454000</v>
      </c>
      <c r="SR19" s="9">
        <v>29345000</v>
      </c>
      <c r="SS19" s="12">
        <v>18338000</v>
      </c>
      <c r="ST19" s="10">
        <v>0.8347</v>
      </c>
      <c r="SU19" s="9">
        <v>49837.948499999999</v>
      </c>
      <c r="SV19" s="10">
        <v>117.93</v>
      </c>
      <c r="SW19" s="9">
        <v>6000</v>
      </c>
      <c r="SX19" s="9">
        <v>1090000</v>
      </c>
      <c r="SY19" s="9">
        <v>401000</v>
      </c>
      <c r="SZ19" s="9">
        <v>11159000</v>
      </c>
      <c r="TA19" s="10">
        <v>1.03</v>
      </c>
      <c r="TB19" s="9">
        <v>1090000</v>
      </c>
      <c r="TC19" s="9">
        <v>401000</v>
      </c>
      <c r="TD19" s="9">
        <v>-231000</v>
      </c>
      <c r="TE19" s="9">
        <v>11159000</v>
      </c>
      <c r="TF19" s="10">
        <v>0.54500000000000004</v>
      </c>
      <c r="TG19" s="10">
        <v>7.0564999999999998</v>
      </c>
      <c r="TH19" s="10">
        <v>0.9264</v>
      </c>
      <c r="TI19" s="10">
        <v>5.6883999999999997</v>
      </c>
      <c r="TJ19" s="10">
        <v>19.9269</v>
      </c>
      <c r="TK19" s="10">
        <v>79.028000000000006</v>
      </c>
      <c r="TP19" s="5" t="s">
        <v>11</v>
      </c>
      <c r="TQ19" s="7"/>
      <c r="TR19" s="13">
        <v>0.99634112018012944</v>
      </c>
      <c r="TS19" s="13">
        <v>0.96144103574444129</v>
      </c>
      <c r="TT19" s="13">
        <v>0.15564311849141571</v>
      </c>
      <c r="TU19" s="13">
        <v>-4.4300562276367353E-4</v>
      </c>
      <c r="TV19" s="13">
        <v>414.23255813953483</v>
      </c>
      <c r="TW19" s="13">
        <v>0.74598739137842907</v>
      </c>
      <c r="TX19" s="13">
        <v>2.9368124496914407</v>
      </c>
      <c r="TY19" s="13">
        <v>3.9368124496914407</v>
      </c>
      <c r="TZ19" s="13">
        <v>0.71099565756823824</v>
      </c>
      <c r="UA19" s="13">
        <v>11.237113402061855</v>
      </c>
      <c r="UB19" s="13"/>
      <c r="UC19" s="13">
        <v>20.161290322580644</v>
      </c>
      <c r="UD19" s="13">
        <v>18.103999999999999</v>
      </c>
      <c r="UE19" s="13">
        <v>1.9394372913686218</v>
      </c>
      <c r="UF19" s="13">
        <v>188.19891812146545</v>
      </c>
      <c r="UG19" s="13">
        <v>-312.84615384615387</v>
      </c>
      <c r="UI19" s="5" t="s">
        <v>11</v>
      </c>
      <c r="UJ19" s="7"/>
      <c r="UK19" s="14">
        <v>5.876039710222699E-2</v>
      </c>
      <c r="UL19" s="14">
        <v>1.4925881751576078E-2</v>
      </c>
      <c r="UM19" s="14">
        <v>2.22865905605725E-2</v>
      </c>
      <c r="UN19" s="14">
        <v>0.10769609048438653</v>
      </c>
      <c r="UO19" s="12">
        <v>438000</v>
      </c>
      <c r="UP19" s="12">
        <v>4067000</v>
      </c>
      <c r="UQ19" s="23">
        <v>0.48212642698926561</v>
      </c>
      <c r="UR19" s="23">
        <v>1.6983454932697222</v>
      </c>
      <c r="US19" s="23">
        <v>1.3665019594479468E-2</v>
      </c>
      <c r="UT19" s="23">
        <v>0.38026921110921791</v>
      </c>
      <c r="UU19" s="23">
        <v>0.529126213592233</v>
      </c>
      <c r="UV19" s="12">
        <v>3629000</v>
      </c>
      <c r="UW19" s="12">
        <v>4067000</v>
      </c>
      <c r="UX19" s="12">
        <v>2500000</v>
      </c>
      <c r="UY19" s="12">
        <v>413000</v>
      </c>
      <c r="UZ19" s="12">
        <v>510000</v>
      </c>
      <c r="VA19" s="12">
        <v>97000</v>
      </c>
      <c r="VB19" s="12">
        <v>109000</v>
      </c>
      <c r="VD19" s="13">
        <v>3.9368124496914407</v>
      </c>
      <c r="VE19" s="13">
        <v>0.1385926052138354</v>
      </c>
      <c r="VF19" s="12">
        <v>4067000</v>
      </c>
      <c r="VG19" s="12">
        <v>29345000</v>
      </c>
      <c r="VH19" s="12">
        <v>14148000</v>
      </c>
      <c r="VI19" s="12">
        <v>3540000</v>
      </c>
      <c r="VJ19" s="12">
        <v>553000</v>
      </c>
      <c r="VK19" s="12">
        <v>2097000</v>
      </c>
      <c r="VL19" s="12">
        <v>124000</v>
      </c>
      <c r="VM19" s="12">
        <v>11657000</v>
      </c>
    </row>
    <row r="20" spans="1:585" x14ac:dyDescent="0.25">
      <c r="A20" s="5" t="s">
        <v>12</v>
      </c>
      <c r="B20" s="7"/>
      <c r="C20" s="9">
        <v>492107</v>
      </c>
      <c r="D20" s="9">
        <v>420094</v>
      </c>
      <c r="E20" s="9">
        <v>72013</v>
      </c>
      <c r="F20" s="9">
        <v>49906</v>
      </c>
      <c r="G20" s="9">
        <v>22770</v>
      </c>
      <c r="H20" s="9">
        <v>1780</v>
      </c>
      <c r="I20" s="9">
        <v>20825</v>
      </c>
      <c r="J20" s="9">
        <v>5719</v>
      </c>
      <c r="K20" s="9">
        <v>14104</v>
      </c>
      <c r="L20" s="9">
        <v>7258</v>
      </c>
      <c r="M20" s="9">
        <v>166215</v>
      </c>
      <c r="N20" s="9">
        <v>185347</v>
      </c>
      <c r="O20" s="9">
        <v>401030</v>
      </c>
      <c r="P20" s="9">
        <v>495376</v>
      </c>
      <c r="Q20" s="9">
        <v>1277533</v>
      </c>
      <c r="R20" s="9">
        <v>116507</v>
      </c>
      <c r="S20" s="9">
        <v>2171</v>
      </c>
      <c r="T20" s="9">
        <v>213420</v>
      </c>
      <c r="U20" s="9">
        <v>688548</v>
      </c>
      <c r="V20" s="9">
        <v>1277533</v>
      </c>
      <c r="W20" s="12">
        <v>375565</v>
      </c>
      <c r="X20" s="10">
        <v>1.7398</v>
      </c>
      <c r="Y20" s="9">
        <v>694.50239999999997</v>
      </c>
      <c r="Z20" s="10">
        <v>25.62</v>
      </c>
      <c r="AA20" s="9">
        <v>27454</v>
      </c>
      <c r="AB20" s="9">
        <v>37596</v>
      </c>
      <c r="AC20" s="9" t="s">
        <v>53</v>
      </c>
      <c r="AD20" s="9">
        <v>658710</v>
      </c>
      <c r="AE20" s="10">
        <v>0.5</v>
      </c>
      <c r="AF20" s="9">
        <v>37596</v>
      </c>
      <c r="AG20" s="9" t="s">
        <v>53</v>
      </c>
      <c r="AH20" s="9">
        <v>-5680</v>
      </c>
      <c r="AI20" s="9">
        <v>658710</v>
      </c>
      <c r="AJ20" s="10">
        <v>0.1875</v>
      </c>
      <c r="AK20" s="10">
        <v>9.4482999999999997</v>
      </c>
      <c r="AL20" s="10">
        <v>0.7591</v>
      </c>
      <c r="AM20" s="10">
        <v>6.9273999999999996</v>
      </c>
      <c r="AN20" s="10">
        <v>27.462199999999999</v>
      </c>
      <c r="AO20" s="10">
        <v>60.521900000000002</v>
      </c>
      <c r="AT20" s="5" t="s">
        <v>12</v>
      </c>
      <c r="AU20" s="7"/>
      <c r="AV20" s="13">
        <v>1.8790647549433044</v>
      </c>
      <c r="AW20" s="13">
        <v>1.0106035048261643</v>
      </c>
      <c r="AX20" s="13">
        <v>3.4008059225939462E-2</v>
      </c>
      <c r="AY20" s="13">
        <v>0.14685334938510394</v>
      </c>
      <c r="AZ20" s="13">
        <v>167.49850000000001</v>
      </c>
      <c r="BA20" s="13">
        <v>0.46103310051482038</v>
      </c>
      <c r="BB20" s="13">
        <v>0.8554015115867013</v>
      </c>
      <c r="BC20" s="13">
        <v>1.8554015115867013</v>
      </c>
      <c r="BD20" s="13">
        <v>0.35293714107430318</v>
      </c>
      <c r="BE20" s="13">
        <v>21.121348314606742</v>
      </c>
      <c r="BF20" s="13"/>
      <c r="BG20" s="13">
        <v>2.2665271086124945</v>
      </c>
      <c r="BH20" s="13">
        <v>161.03932691254815</v>
      </c>
      <c r="BI20" s="13">
        <v>2.9606654032427882</v>
      </c>
      <c r="BJ20" s="13">
        <v>123.28309696874865</v>
      </c>
      <c r="BK20" s="13">
        <v>2.6230318213314856</v>
      </c>
      <c r="BM20" s="5" t="s">
        <v>12</v>
      </c>
      <c r="BN20" s="7"/>
      <c r="BO20" s="14">
        <v>2.0483684507107712E-2</v>
      </c>
      <c r="BP20" s="14">
        <v>1.1040027928828453E-2</v>
      </c>
      <c r="BQ20" s="14">
        <v>1.7823414346243894E-2</v>
      </c>
      <c r="BR20" s="14">
        <v>2.866043360488674E-2</v>
      </c>
      <c r="BS20" s="12">
        <v>14104</v>
      </c>
      <c r="BT20" s="12">
        <v>492107</v>
      </c>
      <c r="BU20" s="23">
        <v>0.38775984651668488</v>
      </c>
      <c r="BV20" s="23">
        <v>0.54362775756086146</v>
      </c>
      <c r="BW20" s="23" t="e">
        <v>#VALUE!</v>
      </c>
      <c r="BX20" s="23">
        <v>0.51561094703620181</v>
      </c>
      <c r="BY20" s="23">
        <v>0.375</v>
      </c>
      <c r="BZ20" s="12">
        <v>478003</v>
      </c>
      <c r="CA20" s="12">
        <v>492107</v>
      </c>
      <c r="CB20" s="12">
        <v>420094</v>
      </c>
      <c r="CC20" s="12">
        <v>504</v>
      </c>
      <c r="CD20" s="12">
        <v>49906</v>
      </c>
      <c r="CE20" s="12">
        <v>1780</v>
      </c>
      <c r="CF20" s="12">
        <v>5719</v>
      </c>
      <c r="CH20" s="13">
        <v>1.8554015115867013</v>
      </c>
      <c r="CI20" s="13">
        <v>0.38520100850623817</v>
      </c>
      <c r="CJ20" s="12">
        <v>492107</v>
      </c>
      <c r="CK20" s="12">
        <v>1277533</v>
      </c>
      <c r="CL20" s="12">
        <v>495376</v>
      </c>
      <c r="CM20" s="12">
        <v>401030</v>
      </c>
      <c r="CN20" s="12">
        <v>7258</v>
      </c>
      <c r="CO20" s="12">
        <v>166215</v>
      </c>
      <c r="CP20" s="12">
        <v>185347</v>
      </c>
      <c r="CQ20" s="12">
        <v>381127</v>
      </c>
      <c r="CU20" s="5" t="s">
        <v>12</v>
      </c>
      <c r="CV20" s="7"/>
      <c r="CW20" s="9">
        <v>808148</v>
      </c>
      <c r="CX20" s="9">
        <v>560536</v>
      </c>
      <c r="CY20" s="9">
        <v>247612</v>
      </c>
      <c r="CZ20" s="9">
        <v>121641</v>
      </c>
      <c r="DA20" s="9">
        <v>50855</v>
      </c>
      <c r="DB20" s="9">
        <v>18397</v>
      </c>
      <c r="DC20" s="9">
        <v>31709</v>
      </c>
      <c r="DD20" s="9">
        <v>9973</v>
      </c>
      <c r="DE20" s="9">
        <v>21736</v>
      </c>
      <c r="DF20" s="9">
        <v>496383</v>
      </c>
      <c r="DG20" s="9">
        <v>620184</v>
      </c>
      <c r="DH20" s="9">
        <v>219499</v>
      </c>
      <c r="DI20" s="9">
        <v>1542351</v>
      </c>
      <c r="DJ20" s="9">
        <v>1527944</v>
      </c>
      <c r="DK20" s="9">
        <v>4152539</v>
      </c>
      <c r="DL20" s="9">
        <v>213355</v>
      </c>
      <c r="DM20" s="9" t="s">
        <v>53</v>
      </c>
      <c r="DN20" s="9">
        <v>650553</v>
      </c>
      <c r="DO20" s="9">
        <v>1348450</v>
      </c>
      <c r="DP20" s="9">
        <v>4152539</v>
      </c>
      <c r="DQ20" s="12">
        <v>2153536</v>
      </c>
      <c r="DR20" s="10">
        <v>1.5894999999999999</v>
      </c>
      <c r="DS20" s="9">
        <v>4606.1986999999999</v>
      </c>
      <c r="DT20" s="10">
        <v>84.06</v>
      </c>
      <c r="DU20" s="9">
        <v>546</v>
      </c>
      <c r="DV20" s="9">
        <v>123018</v>
      </c>
      <c r="DW20" s="9">
        <v>64574</v>
      </c>
      <c r="DX20" s="9">
        <v>991467</v>
      </c>
      <c r="DY20" s="10">
        <v>0.39</v>
      </c>
      <c r="DZ20" s="9">
        <v>123018</v>
      </c>
      <c r="EA20" s="9">
        <v>64574</v>
      </c>
      <c r="EB20" s="9">
        <v>0</v>
      </c>
      <c r="EC20" s="9">
        <v>991467</v>
      </c>
      <c r="ED20" s="10">
        <v>0</v>
      </c>
      <c r="EE20" s="10">
        <v>13.496600000000001</v>
      </c>
      <c r="EF20" s="10">
        <v>2.0310999999999999</v>
      </c>
      <c r="EG20" s="10">
        <v>10.397</v>
      </c>
      <c r="EH20" s="10">
        <v>31.451599999999999</v>
      </c>
      <c r="EI20" s="10">
        <v>78.383600000000001</v>
      </c>
      <c r="EN20" s="5" t="s">
        <v>12</v>
      </c>
      <c r="EO20" s="7"/>
      <c r="EP20" s="13">
        <v>2.3708306625286486</v>
      </c>
      <c r="EQ20" s="13">
        <v>2.0334269459982508</v>
      </c>
      <c r="ER20" s="13">
        <v>0.76301700245790893</v>
      </c>
      <c r="ES20" s="13">
        <v>0.21475969280481172</v>
      </c>
      <c r="ET20" s="13">
        <v>707.79428212912478</v>
      </c>
      <c r="EU20" s="13">
        <v>0.67527096073029058</v>
      </c>
      <c r="EV20" s="13">
        <v>2.079490526159665</v>
      </c>
      <c r="EW20" s="13">
        <v>3.079490526159665</v>
      </c>
      <c r="EX20" s="13">
        <v>0.6149470614674073</v>
      </c>
      <c r="EY20" s="13">
        <v>6.6868511170299509</v>
      </c>
      <c r="EZ20" s="13"/>
      <c r="FA20" s="13">
        <v>2.5537063950177448</v>
      </c>
      <c r="FB20" s="13">
        <v>142.92950854182428</v>
      </c>
      <c r="FC20" s="13">
        <v>1.3030777962669144</v>
      </c>
      <c r="FD20" s="13">
        <v>280.10606968030606</v>
      </c>
      <c r="FE20" s="13">
        <v>0.90620073155580072</v>
      </c>
      <c r="FG20" s="5" t="s">
        <v>12</v>
      </c>
      <c r="FH20" s="7"/>
      <c r="FI20" s="14">
        <v>1.6119248025510773E-2</v>
      </c>
      <c r="FJ20" s="14">
        <v>5.2343879250742742E-3</v>
      </c>
      <c r="FK20" s="14">
        <v>1.2246724233053561E-2</v>
      </c>
      <c r="FL20" s="14">
        <v>2.6896063592312298E-2</v>
      </c>
      <c r="FM20" s="12">
        <v>21736</v>
      </c>
      <c r="FN20" s="12">
        <v>808148</v>
      </c>
      <c r="FO20" s="23">
        <v>0.367954160093379</v>
      </c>
      <c r="FP20" s="23">
        <v>1.1092487511857203</v>
      </c>
      <c r="FQ20" s="23">
        <v>1.555048610019075E-2</v>
      </c>
      <c r="FR20" s="23">
        <v>0.23876163474924619</v>
      </c>
      <c r="FS20" s="23">
        <v>0</v>
      </c>
      <c r="FT20" s="12">
        <v>786412</v>
      </c>
      <c r="FU20" s="12">
        <v>808148</v>
      </c>
      <c r="FV20" s="12">
        <v>560536</v>
      </c>
      <c r="FW20" s="12">
        <v>75865</v>
      </c>
      <c r="FX20" s="12">
        <v>121641</v>
      </c>
      <c r="FY20" s="12">
        <v>18397</v>
      </c>
      <c r="FZ20" s="12">
        <v>9973</v>
      </c>
      <c r="GB20" s="13">
        <v>3.079490526159665</v>
      </c>
      <c r="GC20" s="13">
        <v>0.19461539072841941</v>
      </c>
      <c r="GD20" s="12">
        <v>808148</v>
      </c>
      <c r="GE20" s="12">
        <v>4152539</v>
      </c>
      <c r="GF20" s="12">
        <v>1527944</v>
      </c>
      <c r="GG20" s="12">
        <v>1542351</v>
      </c>
      <c r="GH20" s="12">
        <v>496383</v>
      </c>
      <c r="GI20" s="12">
        <v>620184</v>
      </c>
      <c r="GJ20" s="12">
        <v>219499</v>
      </c>
      <c r="GK20" s="12">
        <v>1082244</v>
      </c>
      <c r="GO20" s="5" t="s">
        <v>12</v>
      </c>
      <c r="GP20" s="7"/>
      <c r="GQ20" s="9">
        <v>189532</v>
      </c>
      <c r="GR20" s="9">
        <v>127139</v>
      </c>
      <c r="GS20" s="9">
        <v>62393</v>
      </c>
      <c r="GT20" s="9">
        <v>27131</v>
      </c>
      <c r="GU20" s="9">
        <v>12009</v>
      </c>
      <c r="GV20" s="9">
        <v>5468</v>
      </c>
      <c r="GW20" s="9">
        <v>6743</v>
      </c>
      <c r="GX20" s="9">
        <v>2432</v>
      </c>
      <c r="GY20" s="9">
        <v>4311</v>
      </c>
      <c r="GZ20" s="9">
        <v>152555</v>
      </c>
      <c r="HA20" s="9">
        <v>66326</v>
      </c>
      <c r="HB20" s="9">
        <v>7974</v>
      </c>
      <c r="HC20" s="9">
        <v>239506</v>
      </c>
      <c r="HD20" s="9">
        <v>523316</v>
      </c>
      <c r="HE20" s="9">
        <v>1194246</v>
      </c>
      <c r="HF20" s="9">
        <v>50547</v>
      </c>
      <c r="HG20" s="9" t="s">
        <v>53</v>
      </c>
      <c r="HH20" s="9">
        <v>123075</v>
      </c>
      <c r="HI20" s="9">
        <v>373336</v>
      </c>
      <c r="HJ20" s="9">
        <v>1194246</v>
      </c>
      <c r="HK20" s="12">
        <v>697835</v>
      </c>
      <c r="HL20" s="10">
        <v>1.0367999999999999</v>
      </c>
      <c r="HM20" s="9">
        <v>3247.7628</v>
      </c>
      <c r="HN20" s="10">
        <v>63.57</v>
      </c>
      <c r="HO20" s="9">
        <v>514</v>
      </c>
      <c r="HP20" s="9">
        <v>36295</v>
      </c>
      <c r="HQ20" s="9">
        <v>20654</v>
      </c>
      <c r="HR20" s="9">
        <v>-261788</v>
      </c>
      <c r="HS20" s="10">
        <v>0.08</v>
      </c>
      <c r="HT20" s="9">
        <v>36295</v>
      </c>
      <c r="HU20" s="9">
        <v>20654</v>
      </c>
      <c r="HV20" s="9">
        <v>0</v>
      </c>
      <c r="HW20" s="9">
        <v>-261788</v>
      </c>
      <c r="HX20" s="10">
        <v>0</v>
      </c>
      <c r="HY20" s="10">
        <v>8.4773999999999994</v>
      </c>
      <c r="HZ20" s="10">
        <v>1.7532000000000001</v>
      </c>
      <c r="IA20" s="10">
        <v>7.4188999999999998</v>
      </c>
      <c r="IB20" s="10">
        <v>36.067</v>
      </c>
      <c r="IC20" s="10">
        <v>214.7895</v>
      </c>
      <c r="IH20" s="5" t="s">
        <v>12</v>
      </c>
      <c r="II20" s="7"/>
      <c r="IJ20" s="13">
        <v>1.9460166565102579</v>
      </c>
      <c r="IK20" s="13">
        <v>1.8812268941702215</v>
      </c>
      <c r="IL20" s="13">
        <v>1.2395287426366037</v>
      </c>
      <c r="IM20" s="13">
        <v>9.7493313772874263E-2</v>
      </c>
      <c r="IN20" s="13">
        <v>547.80047967848577</v>
      </c>
      <c r="IO20" s="13">
        <v>0.6873876906433013</v>
      </c>
      <c r="IP20" s="13">
        <v>2.198850365354533</v>
      </c>
      <c r="IQ20" s="13">
        <v>3.198850365354533</v>
      </c>
      <c r="IR20" s="13">
        <v>0.65146927988155023</v>
      </c>
      <c r="IS20" s="13">
        <v>6.6377103145574248</v>
      </c>
      <c r="IT20" s="13"/>
      <c r="IU20" s="13">
        <v>15.94419362929521</v>
      </c>
      <c r="IV20" s="13">
        <v>22.892346172299607</v>
      </c>
      <c r="IW20" s="13">
        <v>2.8575822452733468</v>
      </c>
      <c r="IX20" s="13">
        <v>127.73035687904945</v>
      </c>
      <c r="IY20" s="13">
        <v>1.6278482534720136</v>
      </c>
      <c r="JA20" s="5" t="s">
        <v>12</v>
      </c>
      <c r="JB20" s="7"/>
      <c r="JC20" s="14">
        <v>1.1547238948293227E-2</v>
      </c>
      <c r="JD20" s="14">
        <v>3.6098090343195622E-3</v>
      </c>
      <c r="JE20" s="14">
        <v>1.0055717163800423E-2</v>
      </c>
      <c r="JF20" s="14">
        <v>2.2745499440727686E-2</v>
      </c>
      <c r="JG20" s="12">
        <v>4311</v>
      </c>
      <c r="JH20" s="12">
        <v>189532</v>
      </c>
      <c r="JI20" s="23">
        <v>0.43819782523868617</v>
      </c>
      <c r="JJ20" s="23">
        <v>2.7195090458749704</v>
      </c>
      <c r="JK20" s="23">
        <v>1.7294594246076603E-2</v>
      </c>
      <c r="JL20" s="23">
        <v>-0.21920776791381341</v>
      </c>
      <c r="JM20" s="23">
        <v>0</v>
      </c>
      <c r="JN20" s="12">
        <v>185221</v>
      </c>
      <c r="JO20" s="12">
        <v>189532</v>
      </c>
      <c r="JP20" s="12">
        <v>127139</v>
      </c>
      <c r="JQ20" s="12">
        <v>23051</v>
      </c>
      <c r="JR20" s="12">
        <v>27131</v>
      </c>
      <c r="JS20" s="12">
        <v>5468</v>
      </c>
      <c r="JT20" s="12">
        <v>2432</v>
      </c>
      <c r="JV20" s="13">
        <v>3.198850365354533</v>
      </c>
      <c r="JW20" s="13">
        <v>0.15870432055037237</v>
      </c>
      <c r="JX20" s="12">
        <v>189532</v>
      </c>
      <c r="JY20" s="12">
        <v>1194246</v>
      </c>
      <c r="JZ20" s="12">
        <v>523316</v>
      </c>
      <c r="KA20" s="12">
        <v>239506</v>
      </c>
      <c r="KB20" s="12">
        <v>152555</v>
      </c>
      <c r="KC20" s="12">
        <v>66326</v>
      </c>
      <c r="KD20" s="12">
        <v>7974</v>
      </c>
      <c r="KE20" s="12">
        <v>431424</v>
      </c>
      <c r="KI20" s="5" t="s">
        <v>12</v>
      </c>
      <c r="KJ20" s="7"/>
      <c r="KK20" s="9">
        <v>528855</v>
      </c>
      <c r="KL20" s="9">
        <v>421082</v>
      </c>
      <c r="KM20" s="9">
        <v>107773</v>
      </c>
      <c r="KN20" s="9">
        <v>83043</v>
      </c>
      <c r="KO20" s="9">
        <v>24824</v>
      </c>
      <c r="KP20" s="9">
        <v>16864</v>
      </c>
      <c r="KQ20" s="9">
        <v>7240</v>
      </c>
      <c r="KR20" s="9">
        <v>4229</v>
      </c>
      <c r="KS20" s="9">
        <v>135</v>
      </c>
      <c r="KT20" s="9">
        <v>79308</v>
      </c>
      <c r="KU20" s="9">
        <v>417830</v>
      </c>
      <c r="KV20" s="9">
        <v>171587</v>
      </c>
      <c r="KW20" s="9">
        <v>846321</v>
      </c>
      <c r="KX20" s="9">
        <v>655462</v>
      </c>
      <c r="KY20" s="9">
        <v>2990344</v>
      </c>
      <c r="KZ20" s="9">
        <v>209988</v>
      </c>
      <c r="LA20" s="9">
        <v>5062</v>
      </c>
      <c r="LB20" s="9">
        <v>518732</v>
      </c>
      <c r="LC20" s="9">
        <v>716583</v>
      </c>
      <c r="LD20" s="9">
        <v>2990344</v>
      </c>
      <c r="LE20" s="12">
        <v>1755029</v>
      </c>
      <c r="LF20" s="10">
        <v>3.7919</v>
      </c>
      <c r="LG20" s="9">
        <v>1354.7384999999999</v>
      </c>
      <c r="LH20" s="10">
        <v>17.149999999999999</v>
      </c>
      <c r="LI20" s="9">
        <v>144764</v>
      </c>
      <c r="LJ20" s="9">
        <v>74862</v>
      </c>
      <c r="LK20" s="9">
        <v>32748</v>
      </c>
      <c r="LL20" s="9">
        <v>1797894</v>
      </c>
      <c r="LM20" s="10">
        <v>0</v>
      </c>
      <c r="LN20" s="9">
        <v>74862</v>
      </c>
      <c r="LO20" s="9">
        <v>32748</v>
      </c>
      <c r="LP20" s="9">
        <v>0</v>
      </c>
      <c r="LQ20" s="9">
        <v>1797894</v>
      </c>
      <c r="LR20" s="10">
        <v>0</v>
      </c>
      <c r="LS20" s="10">
        <v>13.065</v>
      </c>
      <c r="LT20" s="10">
        <v>1.1456</v>
      </c>
      <c r="LU20" s="10">
        <v>6.9428999999999998</v>
      </c>
      <c r="LV20" s="10">
        <v>58.4116</v>
      </c>
      <c r="LW20" s="10">
        <v>152.7097</v>
      </c>
      <c r="MB20" s="5" t="s">
        <v>12</v>
      </c>
      <c r="MC20" s="7"/>
      <c r="MD20" s="13">
        <v>1.6315187804106939</v>
      </c>
      <c r="ME20" s="13">
        <v>1.3007371822058404</v>
      </c>
      <c r="MF20" s="13">
        <v>0.15288819660248451</v>
      </c>
      <c r="MG20" s="13">
        <v>0.1095489348382661</v>
      </c>
      <c r="MH20" s="13">
        <v>488.52548475080579</v>
      </c>
      <c r="MI20" s="13">
        <v>0.76036770351504712</v>
      </c>
      <c r="MJ20" s="13">
        <v>3.1730602037726263</v>
      </c>
      <c r="MK20" s="13">
        <v>4.1730602037726268</v>
      </c>
      <c r="ML20" s="13">
        <v>0.71007463954698391</v>
      </c>
      <c r="MM20" s="13">
        <v>4.4391603415559775</v>
      </c>
      <c r="MN20" s="13"/>
      <c r="MO20" s="13">
        <v>2.4540437212609345</v>
      </c>
      <c r="MP20" s="13">
        <v>148.73410642107714</v>
      </c>
      <c r="MQ20" s="13">
        <v>1.2657181150228562</v>
      </c>
      <c r="MR20" s="13">
        <v>288.37384538294992</v>
      </c>
      <c r="MS20" s="13">
        <v>1.6143857089218503</v>
      </c>
      <c r="MU20" s="5" t="s">
        <v>12</v>
      </c>
      <c r="MV20" s="7"/>
      <c r="MW20" s="14">
        <v>1.8839408693759131E-4</v>
      </c>
      <c r="MX20" s="14">
        <v>4.5145307697040877E-5</v>
      </c>
      <c r="MY20" s="14">
        <v>8.3013860612692059E-3</v>
      </c>
      <c r="MZ20" s="14">
        <v>2.5526845732762288E-4</v>
      </c>
      <c r="NA20" s="12">
        <v>135</v>
      </c>
      <c r="NB20" s="12">
        <v>528855</v>
      </c>
      <c r="NC20" s="23">
        <v>0.2191928420275393</v>
      </c>
      <c r="ND20" s="23">
        <v>0.45303767727057487</v>
      </c>
      <c r="NE20" s="23">
        <v>1.0951248418242182E-2</v>
      </c>
      <c r="NF20" s="23">
        <v>0.6012331691604712</v>
      </c>
      <c r="NG20" s="23" t="e">
        <v>#DIV/0!</v>
      </c>
      <c r="NH20" s="12">
        <v>528720</v>
      </c>
      <c r="NI20" s="12">
        <v>528855</v>
      </c>
      <c r="NJ20" s="12">
        <v>421082</v>
      </c>
      <c r="NK20" s="12">
        <v>3502</v>
      </c>
      <c r="NL20" s="12">
        <v>83043</v>
      </c>
      <c r="NM20" s="12">
        <v>16864</v>
      </c>
      <c r="NN20" s="12">
        <v>4229</v>
      </c>
      <c r="NP20" s="13">
        <v>4.1730602037726268</v>
      </c>
      <c r="NQ20" s="13">
        <v>0.1768542348305078</v>
      </c>
      <c r="NR20" s="12">
        <v>528855</v>
      </c>
      <c r="NS20" s="12">
        <v>2990344</v>
      </c>
      <c r="NT20" s="12">
        <v>655462</v>
      </c>
      <c r="NU20" s="12">
        <v>846321</v>
      </c>
      <c r="NV20" s="12">
        <v>79308</v>
      </c>
      <c r="NW20" s="12">
        <v>417830</v>
      </c>
      <c r="NX20" s="12">
        <v>171587</v>
      </c>
      <c r="NY20" s="12">
        <v>1488561</v>
      </c>
      <c r="OC20" s="5" t="s">
        <v>12</v>
      </c>
      <c r="OD20" s="7"/>
      <c r="OE20" s="9">
        <v>2595900</v>
      </c>
      <c r="OF20" s="9">
        <v>1533800</v>
      </c>
      <c r="OG20" s="9">
        <v>1062100</v>
      </c>
      <c r="OH20" s="9">
        <v>265400</v>
      </c>
      <c r="OI20" s="9">
        <v>492400</v>
      </c>
      <c r="OJ20" s="9">
        <v>78400</v>
      </c>
      <c r="OK20" s="9">
        <v>400100</v>
      </c>
      <c r="OL20" s="9">
        <v>103700</v>
      </c>
      <c r="OM20" s="9">
        <v>295900</v>
      </c>
      <c r="ON20" s="9">
        <v>23200</v>
      </c>
      <c r="OO20" s="9">
        <v>1095400</v>
      </c>
      <c r="OP20" s="9" t="s">
        <v>53</v>
      </c>
      <c r="OQ20" s="9">
        <v>1443100</v>
      </c>
      <c r="OR20" s="9">
        <v>8679200</v>
      </c>
      <c r="OS20" s="9">
        <v>23252600</v>
      </c>
      <c r="OT20" s="9">
        <v>678300</v>
      </c>
      <c r="OU20" s="9" t="s">
        <v>53</v>
      </c>
      <c r="OV20" s="9">
        <v>2148800</v>
      </c>
      <c r="OW20" s="9">
        <v>8638300</v>
      </c>
      <c r="OX20" s="9">
        <v>23252600</v>
      </c>
      <c r="OY20" s="12">
        <v>12465500</v>
      </c>
      <c r="OZ20" s="10">
        <v>0.67379999999999995</v>
      </c>
      <c r="PA20" s="9">
        <v>31682.547399999999</v>
      </c>
      <c r="PB20" s="10">
        <v>99.35</v>
      </c>
      <c r="PC20" s="9">
        <v>3200</v>
      </c>
      <c r="PD20" s="9">
        <v>795000</v>
      </c>
      <c r="PE20" s="9">
        <v>264800</v>
      </c>
      <c r="PF20" s="9">
        <v>5911200</v>
      </c>
      <c r="PG20" s="10">
        <v>0.93</v>
      </c>
      <c r="PH20" s="9">
        <v>795000</v>
      </c>
      <c r="PI20" s="9">
        <v>264800</v>
      </c>
      <c r="PJ20" s="9">
        <v>-135500</v>
      </c>
      <c r="PK20" s="9">
        <v>5911200</v>
      </c>
      <c r="PL20" s="10">
        <v>0.42499999999999999</v>
      </c>
      <c r="PM20" s="10">
        <v>8.8819999999999997</v>
      </c>
      <c r="PN20" s="10">
        <v>1.9661999999999999</v>
      </c>
      <c r="PO20" s="10">
        <v>7.3516000000000004</v>
      </c>
      <c r="PP20" s="10">
        <v>25.918500000000002</v>
      </c>
      <c r="PQ20" s="10">
        <v>83.338800000000006</v>
      </c>
      <c r="PV20" s="5" t="s">
        <v>12</v>
      </c>
      <c r="PW20" s="7"/>
      <c r="PX20" s="13">
        <v>0.67158413998510802</v>
      </c>
      <c r="PY20" s="13" t="e">
        <v>#VALUE!</v>
      </c>
      <c r="PZ20" s="13">
        <v>1.0796723752792257E-2</v>
      </c>
      <c r="QA20" s="13">
        <v>-3.0349294272468456E-2</v>
      </c>
      <c r="QB20" s="13" t="e">
        <v>#VALUE!</v>
      </c>
      <c r="QC20" s="13">
        <v>0.62850175894308591</v>
      </c>
      <c r="QD20" s="13">
        <v>1.69180278527025</v>
      </c>
      <c r="QE20" s="13">
        <v>2.6918027852702497</v>
      </c>
      <c r="QF20" s="13">
        <v>0.59067561292279114</v>
      </c>
      <c r="QG20" s="13">
        <v>10.14030612244898</v>
      </c>
      <c r="QH20" s="13"/>
      <c r="QI20" s="13" t="e">
        <v>#VALUE!</v>
      </c>
      <c r="QJ20" s="13" t="e">
        <v>#VALUE!</v>
      </c>
      <c r="QK20" s="13">
        <v>2.3698192441117398</v>
      </c>
      <c r="QL20" s="13">
        <v>154.02018567741439</v>
      </c>
      <c r="QM20" s="13">
        <v>-3.678475272778801</v>
      </c>
      <c r="QO20" s="5" t="s">
        <v>12</v>
      </c>
      <c r="QP20" s="7"/>
      <c r="QQ20" s="14">
        <v>3.425442506048644E-2</v>
      </c>
      <c r="QR20" s="14">
        <v>1.2725458658386589E-2</v>
      </c>
      <c r="QS20" s="14">
        <v>2.1176126540687921E-2</v>
      </c>
      <c r="QT20" s="14">
        <v>0.11398744173504373</v>
      </c>
      <c r="QU20" s="12">
        <v>295900</v>
      </c>
      <c r="QV20" s="12">
        <v>2595900</v>
      </c>
      <c r="QW20" s="23">
        <v>0.37325718414284853</v>
      </c>
      <c r="QX20" s="23">
        <v>1.3625378409296165</v>
      </c>
      <c r="QY20" s="23">
        <v>1.1387973817981645E-2</v>
      </c>
      <c r="QZ20" s="23">
        <v>0.25421673275246637</v>
      </c>
      <c r="RA20" s="23">
        <v>0.45698924731182794</v>
      </c>
      <c r="RB20" s="12">
        <v>2300000</v>
      </c>
      <c r="RC20" s="12">
        <v>2595900</v>
      </c>
      <c r="RD20" s="12">
        <v>1533800</v>
      </c>
      <c r="RE20" s="12">
        <v>318700</v>
      </c>
      <c r="RF20" s="12">
        <v>265400</v>
      </c>
      <c r="RG20" s="12">
        <v>78400</v>
      </c>
      <c r="RH20" s="12">
        <v>103700</v>
      </c>
      <c r="RJ20" s="13">
        <v>2.6918027852702497</v>
      </c>
      <c r="RK20" s="13">
        <v>0.11163912852756251</v>
      </c>
      <c r="RL20" s="12">
        <v>2595900</v>
      </c>
      <c r="RM20" s="12">
        <v>23252600</v>
      </c>
      <c r="RN20" s="12">
        <v>8679200</v>
      </c>
      <c r="RO20" s="12">
        <v>1443100</v>
      </c>
      <c r="RP20" s="12">
        <v>23200</v>
      </c>
      <c r="RQ20" s="12">
        <v>1095400</v>
      </c>
      <c r="RR20" s="12" t="s">
        <v>53</v>
      </c>
      <c r="RS20" s="12">
        <v>13130300</v>
      </c>
      <c r="RW20" s="5" t="s">
        <v>12</v>
      </c>
      <c r="RX20" s="7"/>
      <c r="RY20" s="9">
        <v>4112000</v>
      </c>
      <c r="RZ20" s="9">
        <v>2514000</v>
      </c>
      <c r="SA20" s="9">
        <v>1598000</v>
      </c>
      <c r="SB20" s="9">
        <v>458000</v>
      </c>
      <c r="SC20" s="9">
        <v>650000</v>
      </c>
      <c r="SD20" s="9" t="s">
        <v>53</v>
      </c>
      <c r="SE20" s="9">
        <v>545000</v>
      </c>
      <c r="SF20" s="9">
        <v>124000</v>
      </c>
      <c r="SG20" s="9">
        <v>421000</v>
      </c>
      <c r="SH20" s="9">
        <v>476000</v>
      </c>
      <c r="SI20" s="9">
        <v>2025000</v>
      </c>
      <c r="SJ20" s="9">
        <v>124000</v>
      </c>
      <c r="SK20" s="9">
        <v>3327000</v>
      </c>
      <c r="SL20" s="9">
        <v>14038000</v>
      </c>
      <c r="SM20" s="9">
        <v>29070000</v>
      </c>
      <c r="SN20" s="9">
        <v>1212000</v>
      </c>
      <c r="SO20" s="9" t="s">
        <v>53</v>
      </c>
      <c r="SP20" s="9">
        <v>3285000</v>
      </c>
      <c r="SQ20" s="9">
        <v>7429000</v>
      </c>
      <c r="SR20" s="9">
        <v>29070000</v>
      </c>
      <c r="SS20" s="12">
        <v>18356000</v>
      </c>
      <c r="ST20" s="10">
        <v>0.79430000000000001</v>
      </c>
      <c r="SU20" s="9">
        <v>54451.675999999999</v>
      </c>
      <c r="SV20" s="10">
        <v>129.02000000000001</v>
      </c>
      <c r="SW20" s="9">
        <v>6000</v>
      </c>
      <c r="SX20" s="9">
        <v>1122000</v>
      </c>
      <c r="SY20" s="9">
        <v>436000</v>
      </c>
      <c r="SZ20" s="9">
        <v>11337000</v>
      </c>
      <c r="TA20" s="10">
        <v>0.99</v>
      </c>
      <c r="TB20" s="9">
        <v>1122000</v>
      </c>
      <c r="TC20" s="9">
        <v>436000</v>
      </c>
      <c r="TD20" s="9">
        <v>-247000</v>
      </c>
      <c r="TE20" s="9">
        <v>11337000</v>
      </c>
      <c r="TF20" s="10">
        <v>0.57499999999999996</v>
      </c>
      <c r="TG20" s="10">
        <v>8.0266999999999999</v>
      </c>
      <c r="TH20" s="10">
        <v>1.7730999999999999</v>
      </c>
      <c r="TI20" s="10">
        <v>6.7853000000000003</v>
      </c>
      <c r="TJ20" s="10">
        <v>22.752300000000002</v>
      </c>
      <c r="TK20" s="10">
        <v>77.683499999999995</v>
      </c>
      <c r="TP20" s="5" t="s">
        <v>12</v>
      </c>
      <c r="TQ20" s="7"/>
      <c r="TR20" s="13">
        <v>1.0127853881278539</v>
      </c>
      <c r="TS20" s="13">
        <v>0.9750380517503805</v>
      </c>
      <c r="TT20" s="13">
        <v>0.14490106544901066</v>
      </c>
      <c r="TU20" s="13">
        <v>1.4447884416924665E-3</v>
      </c>
      <c r="TV20" s="13">
        <v>393.36978465679681</v>
      </c>
      <c r="TW20" s="13">
        <v>0.74444444444444446</v>
      </c>
      <c r="TX20" s="13">
        <v>2.9130434782608696</v>
      </c>
      <c r="TY20" s="13">
        <v>3.9130434782608696</v>
      </c>
      <c r="TZ20" s="13">
        <v>0.7118867558658134</v>
      </c>
      <c r="UA20" s="13" t="e">
        <v>#VALUE!</v>
      </c>
      <c r="UB20" s="13"/>
      <c r="UC20" s="13">
        <v>20.274193548387096</v>
      </c>
      <c r="UD20" s="13">
        <v>18.003182179793161</v>
      </c>
      <c r="UE20" s="13">
        <v>2.0306172839506171</v>
      </c>
      <c r="UF20" s="13">
        <v>179.74829766536968</v>
      </c>
      <c r="UG20" s="13">
        <v>97.904761904761898</v>
      </c>
      <c r="UI20" s="5" t="s">
        <v>12</v>
      </c>
      <c r="UJ20" s="7"/>
      <c r="UK20" s="14">
        <v>5.6669807511105126E-2</v>
      </c>
      <c r="UL20" s="14">
        <v>1.4482284141726866E-2</v>
      </c>
      <c r="UM20" s="14">
        <v>2.2359821121431027E-2</v>
      </c>
      <c r="UN20" s="14">
        <v>0.10238326848249027</v>
      </c>
      <c r="UO20" s="12">
        <v>421000</v>
      </c>
      <c r="UP20" s="12">
        <v>4112000</v>
      </c>
      <c r="UQ20" s="23">
        <v>0.48290333677330582</v>
      </c>
      <c r="UR20" s="23">
        <v>1.8731226694186447</v>
      </c>
      <c r="US20" s="23">
        <v>1.499828001375989E-2</v>
      </c>
      <c r="UT20" s="23">
        <v>0.38998968008255935</v>
      </c>
      <c r="UU20" s="23">
        <v>0.58080808080808077</v>
      </c>
      <c r="UV20" s="12">
        <v>3691000</v>
      </c>
      <c r="UW20" s="12">
        <v>4112000</v>
      </c>
      <c r="UX20" s="12">
        <v>2514000</v>
      </c>
      <c r="UY20" s="12" t="e">
        <v>#VALUE!</v>
      </c>
      <c r="UZ20" s="12">
        <v>458000</v>
      </c>
      <c r="VA20" s="12" t="s">
        <v>53</v>
      </c>
      <c r="VB20" s="12">
        <v>124000</v>
      </c>
      <c r="VD20" s="13">
        <v>3.9130434782608696</v>
      </c>
      <c r="VE20" s="13">
        <v>0.14145166838665291</v>
      </c>
      <c r="VF20" s="12">
        <v>4112000</v>
      </c>
      <c r="VG20" s="12">
        <v>29070000</v>
      </c>
      <c r="VH20" s="12">
        <v>14038000</v>
      </c>
      <c r="VI20" s="12">
        <v>3327000</v>
      </c>
      <c r="VJ20" s="12">
        <v>476000</v>
      </c>
      <c r="VK20" s="12">
        <v>2025000</v>
      </c>
      <c r="VL20" s="12">
        <v>124000</v>
      </c>
      <c r="VM20" s="12">
        <v>11705000</v>
      </c>
    </row>
    <row r="21" spans="1:585" x14ac:dyDescent="0.25">
      <c r="A21" s="5" t="s">
        <v>13</v>
      </c>
      <c r="B21" s="7"/>
      <c r="C21" s="9">
        <v>600111</v>
      </c>
      <c r="D21" s="9">
        <v>487025</v>
      </c>
      <c r="E21" s="9">
        <v>113086</v>
      </c>
      <c r="F21" s="9">
        <v>54142</v>
      </c>
      <c r="G21" s="9">
        <v>58584</v>
      </c>
      <c r="H21" s="9">
        <v>1224</v>
      </c>
      <c r="I21" s="9">
        <v>57118</v>
      </c>
      <c r="J21" s="9">
        <v>11469</v>
      </c>
      <c r="K21" s="9">
        <v>44588</v>
      </c>
      <c r="L21" s="9">
        <v>11326</v>
      </c>
      <c r="M21" s="9">
        <v>210480</v>
      </c>
      <c r="N21" s="9">
        <v>252268</v>
      </c>
      <c r="O21" s="9">
        <v>515233</v>
      </c>
      <c r="P21" s="9">
        <v>502484</v>
      </c>
      <c r="Q21" s="9">
        <v>1405329</v>
      </c>
      <c r="R21" s="9">
        <v>142717</v>
      </c>
      <c r="S21" s="9">
        <v>2372</v>
      </c>
      <c r="T21" s="9">
        <v>264482</v>
      </c>
      <c r="U21" s="9">
        <v>734039</v>
      </c>
      <c r="V21" s="9">
        <v>1405329</v>
      </c>
      <c r="W21" s="12">
        <v>406808</v>
      </c>
      <c r="X21" s="10">
        <v>2.0947</v>
      </c>
      <c r="Y21" s="9">
        <v>948.25109999999995</v>
      </c>
      <c r="Z21" s="10">
        <v>34.54</v>
      </c>
      <c r="AA21" s="9">
        <v>27463</v>
      </c>
      <c r="AB21" s="9">
        <v>73053</v>
      </c>
      <c r="AC21" s="9" t="s">
        <v>53</v>
      </c>
      <c r="AD21" s="9">
        <v>697966</v>
      </c>
      <c r="AE21" s="10">
        <v>1.54</v>
      </c>
      <c r="AF21" s="9">
        <v>73053</v>
      </c>
      <c r="AG21" s="9" t="s">
        <v>53</v>
      </c>
      <c r="AH21" s="9">
        <v>-5148</v>
      </c>
      <c r="AI21" s="9">
        <v>697966</v>
      </c>
      <c r="AJ21" s="10">
        <v>0.1875</v>
      </c>
      <c r="AK21" s="10">
        <v>10.391299999999999</v>
      </c>
      <c r="AL21" s="10">
        <v>1.3953</v>
      </c>
      <c r="AM21" s="10">
        <v>8.1709999999999994</v>
      </c>
      <c r="AN21" s="10">
        <v>20.079499999999999</v>
      </c>
      <c r="AO21" s="10">
        <v>73.117500000000007</v>
      </c>
      <c r="AT21" s="5" t="s">
        <v>13</v>
      </c>
      <c r="AU21" s="7"/>
      <c r="AV21" s="13">
        <v>1.9480834234465862</v>
      </c>
      <c r="AW21" s="13">
        <v>0.99426425994963741</v>
      </c>
      <c r="AX21" s="13">
        <v>4.282333013210729E-2</v>
      </c>
      <c r="AY21" s="13">
        <v>0.17842868111310589</v>
      </c>
      <c r="AZ21" s="13">
        <v>177.36156306648408</v>
      </c>
      <c r="BA21" s="13">
        <v>0.47767462281074397</v>
      </c>
      <c r="BB21" s="13">
        <v>0.91451544127764328</v>
      </c>
      <c r="BC21" s="13">
        <v>1.9145154412776433</v>
      </c>
      <c r="BD21" s="13">
        <v>0.35658418701193062</v>
      </c>
      <c r="BE21" s="13">
        <v>59.683823529411768</v>
      </c>
      <c r="BF21" s="13"/>
      <c r="BG21" s="13">
        <v>1.9305857262910873</v>
      </c>
      <c r="BH21" s="13">
        <v>189.06179354242596</v>
      </c>
      <c r="BI21" s="13">
        <v>2.8511545039908781</v>
      </c>
      <c r="BJ21" s="13">
        <v>128.01831661142688</v>
      </c>
      <c r="BK21" s="13">
        <v>2.393254662992371</v>
      </c>
      <c r="BM21" s="5" t="s">
        <v>13</v>
      </c>
      <c r="BN21" s="7"/>
      <c r="BO21" s="14">
        <v>6.0743366496875506E-2</v>
      </c>
      <c r="BP21" s="14">
        <v>3.1727801817225718E-2</v>
      </c>
      <c r="BQ21" s="14">
        <v>4.1687035562491058E-2</v>
      </c>
      <c r="BR21" s="14">
        <v>7.4299587909570058E-2</v>
      </c>
      <c r="BS21" s="12">
        <v>44588</v>
      </c>
      <c r="BT21" s="12">
        <v>600111</v>
      </c>
      <c r="BU21" s="23">
        <v>0.35755613098427486</v>
      </c>
      <c r="BV21" s="23">
        <v>0.67475381209666918</v>
      </c>
      <c r="BW21" s="23" t="e">
        <v>#VALUE!</v>
      </c>
      <c r="BX21" s="23">
        <v>0.49665665477621257</v>
      </c>
      <c r="BY21" s="23">
        <v>0.12175324675324675</v>
      </c>
      <c r="BZ21" s="12">
        <v>555523</v>
      </c>
      <c r="CA21" s="12">
        <v>600111</v>
      </c>
      <c r="CB21" s="12">
        <v>487025</v>
      </c>
      <c r="CC21" s="12">
        <v>1663</v>
      </c>
      <c r="CD21" s="12">
        <v>54142</v>
      </c>
      <c r="CE21" s="12">
        <v>1224</v>
      </c>
      <c r="CF21" s="12">
        <v>11469</v>
      </c>
      <c r="CH21" s="13">
        <v>1.9145154412776433</v>
      </c>
      <c r="CI21" s="13">
        <v>0.42702527308551946</v>
      </c>
      <c r="CJ21" s="12">
        <v>600111</v>
      </c>
      <c r="CK21" s="12">
        <v>1405329</v>
      </c>
      <c r="CL21" s="12">
        <v>502484</v>
      </c>
      <c r="CM21" s="12">
        <v>515233</v>
      </c>
      <c r="CN21" s="12">
        <v>11326</v>
      </c>
      <c r="CO21" s="12">
        <v>210480</v>
      </c>
      <c r="CP21" s="12">
        <v>252268</v>
      </c>
      <c r="CQ21" s="12">
        <v>387612</v>
      </c>
      <c r="CU21" s="5" t="s">
        <v>13</v>
      </c>
      <c r="CV21" s="7"/>
      <c r="CW21" s="9">
        <v>926458</v>
      </c>
      <c r="CX21" s="9">
        <v>617886</v>
      </c>
      <c r="CY21" s="9">
        <v>308572</v>
      </c>
      <c r="CZ21" s="9">
        <v>124106</v>
      </c>
      <c r="DA21" s="9">
        <v>110001</v>
      </c>
      <c r="DB21" s="9">
        <v>18631</v>
      </c>
      <c r="DC21" s="9">
        <v>90470</v>
      </c>
      <c r="DD21" s="9">
        <v>23395</v>
      </c>
      <c r="DE21" s="9">
        <v>67075</v>
      </c>
      <c r="DF21" s="9">
        <v>595574</v>
      </c>
      <c r="DG21" s="9">
        <v>659364</v>
      </c>
      <c r="DH21" s="9">
        <v>215725</v>
      </c>
      <c r="DI21" s="9">
        <v>1677316</v>
      </c>
      <c r="DJ21" s="9">
        <v>1531289</v>
      </c>
      <c r="DK21" s="9">
        <v>4275879</v>
      </c>
      <c r="DL21" s="9">
        <v>249206</v>
      </c>
      <c r="DM21" s="9" t="s">
        <v>53</v>
      </c>
      <c r="DN21" s="9">
        <v>711069</v>
      </c>
      <c r="DO21" s="9">
        <v>1409587</v>
      </c>
      <c r="DP21" s="9">
        <v>4275879</v>
      </c>
      <c r="DQ21" s="12">
        <v>2155223</v>
      </c>
      <c r="DR21" s="10">
        <v>1.6424000000000001</v>
      </c>
      <c r="DS21" s="9">
        <v>5082.1745000000001</v>
      </c>
      <c r="DT21" s="10">
        <v>93.14</v>
      </c>
      <c r="DU21" s="9">
        <v>544</v>
      </c>
      <c r="DV21" s="9">
        <v>181593</v>
      </c>
      <c r="DW21" s="9">
        <v>63828</v>
      </c>
      <c r="DX21" s="9">
        <v>1058542</v>
      </c>
      <c r="DY21" s="10">
        <v>1.22</v>
      </c>
      <c r="DZ21" s="9">
        <v>181593</v>
      </c>
      <c r="EA21" s="9">
        <v>63828</v>
      </c>
      <c r="EB21" s="9">
        <v>0</v>
      </c>
      <c r="EC21" s="9">
        <v>1058542</v>
      </c>
      <c r="ED21" s="10">
        <v>0</v>
      </c>
      <c r="EE21" s="10">
        <v>14.802099999999999</v>
      </c>
      <c r="EF21" s="10">
        <v>1.7091000000000001</v>
      </c>
      <c r="EG21" s="10">
        <v>11.525</v>
      </c>
      <c r="EH21" s="10">
        <v>25.859400000000001</v>
      </c>
      <c r="EI21" s="10">
        <v>78.035399999999996</v>
      </c>
      <c r="EN21" s="5" t="s">
        <v>13</v>
      </c>
      <c r="EO21" s="7"/>
      <c r="EP21" s="13">
        <v>2.3588653140553166</v>
      </c>
      <c r="EQ21" s="13">
        <v>2.0554840669470895</v>
      </c>
      <c r="ER21" s="13">
        <v>0.83757553767637172</v>
      </c>
      <c r="ES21" s="13">
        <v>0.22597622617478183</v>
      </c>
      <c r="ET21" s="13">
        <v>718.98445670573267</v>
      </c>
      <c r="EU21" s="13">
        <v>0.67033982954148141</v>
      </c>
      <c r="EV21" s="13">
        <v>2.0334268122506804</v>
      </c>
      <c r="EW21" s="13">
        <v>3.0334268122506804</v>
      </c>
      <c r="EX21" s="13">
        <v>0.60458285294307412</v>
      </c>
      <c r="EY21" s="13">
        <v>9.7468198164349733</v>
      </c>
      <c r="EZ21" s="13"/>
      <c r="FA21" s="13">
        <v>2.8642299223548497</v>
      </c>
      <c r="FB21" s="13">
        <v>127.43390366507738</v>
      </c>
      <c r="FC21" s="13">
        <v>1.4050782268974344</v>
      </c>
      <c r="FD21" s="13">
        <v>259.77201341021396</v>
      </c>
      <c r="FE21" s="13">
        <v>0.95882108818966583</v>
      </c>
      <c r="FG21" s="5" t="s">
        <v>13</v>
      </c>
      <c r="FH21" s="7"/>
      <c r="FI21" s="14">
        <v>4.758485996252803E-2</v>
      </c>
      <c r="FJ21" s="14">
        <v>1.5686833046491728E-2</v>
      </c>
      <c r="FK21" s="14">
        <v>2.5725938456163049E-2</v>
      </c>
      <c r="FL21" s="14">
        <v>7.2399396410846473E-2</v>
      </c>
      <c r="FM21" s="12">
        <v>67075</v>
      </c>
      <c r="FN21" s="12">
        <v>926458</v>
      </c>
      <c r="FO21" s="23">
        <v>0.3581226222725199</v>
      </c>
      <c r="FP21" s="23">
        <v>1.1885683622010819</v>
      </c>
      <c r="FQ21" s="23">
        <v>1.4927457021117764E-2</v>
      </c>
      <c r="FR21" s="23">
        <v>0.24756126167274611</v>
      </c>
      <c r="FS21" s="23">
        <v>0</v>
      </c>
      <c r="FT21" s="12">
        <v>859383</v>
      </c>
      <c r="FU21" s="12">
        <v>926458</v>
      </c>
      <c r="FV21" s="12">
        <v>617886</v>
      </c>
      <c r="FW21" s="12">
        <v>75365</v>
      </c>
      <c r="FX21" s="12">
        <v>124106</v>
      </c>
      <c r="FY21" s="12">
        <v>18631</v>
      </c>
      <c r="FZ21" s="12">
        <v>23395</v>
      </c>
      <c r="GB21" s="13">
        <v>3.0334268122506804</v>
      </c>
      <c r="GC21" s="13">
        <v>0.21667077108589836</v>
      </c>
      <c r="GD21" s="12">
        <v>926458</v>
      </c>
      <c r="GE21" s="12">
        <v>4275879</v>
      </c>
      <c r="GF21" s="12">
        <v>1531289</v>
      </c>
      <c r="GG21" s="12">
        <v>1677316</v>
      </c>
      <c r="GH21" s="12">
        <v>595574</v>
      </c>
      <c r="GI21" s="12">
        <v>659364</v>
      </c>
      <c r="GJ21" s="12">
        <v>215725</v>
      </c>
      <c r="GK21" s="12">
        <v>1067274</v>
      </c>
      <c r="GO21" s="5" t="s">
        <v>13</v>
      </c>
      <c r="GP21" s="7"/>
      <c r="GQ21" s="9">
        <v>215875</v>
      </c>
      <c r="GR21" s="9">
        <v>138553</v>
      </c>
      <c r="GS21" s="9">
        <v>77322</v>
      </c>
      <c r="GT21" s="9">
        <v>29212</v>
      </c>
      <c r="GU21" s="9">
        <v>21946</v>
      </c>
      <c r="GV21" s="9">
        <v>5296</v>
      </c>
      <c r="GW21" s="9">
        <v>17226</v>
      </c>
      <c r="GX21" s="9">
        <v>5443</v>
      </c>
      <c r="GY21" s="9">
        <v>11783</v>
      </c>
      <c r="GZ21" s="9">
        <v>167177</v>
      </c>
      <c r="HA21" s="9">
        <v>78928</v>
      </c>
      <c r="HB21" s="9">
        <v>7994</v>
      </c>
      <c r="HC21" s="9">
        <v>269255</v>
      </c>
      <c r="HD21" s="9">
        <v>532824</v>
      </c>
      <c r="HE21" s="9">
        <v>1227833</v>
      </c>
      <c r="HF21" s="9">
        <v>60064</v>
      </c>
      <c r="HG21" s="9" t="s">
        <v>53</v>
      </c>
      <c r="HH21" s="9">
        <v>147558</v>
      </c>
      <c r="HI21" s="9">
        <v>388492</v>
      </c>
      <c r="HJ21" s="9">
        <v>1227833</v>
      </c>
      <c r="HK21" s="12">
        <v>691783</v>
      </c>
      <c r="HL21" s="10">
        <v>1.0359</v>
      </c>
      <c r="HM21" s="9">
        <v>3257.9760999999999</v>
      </c>
      <c r="HN21" s="10">
        <v>63.43</v>
      </c>
      <c r="HO21" s="9">
        <v>514</v>
      </c>
      <c r="HP21" s="9">
        <v>48260</v>
      </c>
      <c r="HQ21" s="9">
        <v>24337</v>
      </c>
      <c r="HR21" s="9">
        <v>-250005</v>
      </c>
      <c r="HS21" s="10">
        <v>0.23</v>
      </c>
      <c r="HT21" s="9">
        <v>48260</v>
      </c>
      <c r="HU21" s="9">
        <v>24337</v>
      </c>
      <c r="HV21" s="9">
        <v>0</v>
      </c>
      <c r="HW21" s="9">
        <v>-250005</v>
      </c>
      <c r="HX21" s="10">
        <v>0</v>
      </c>
      <c r="HY21" s="10">
        <v>9.1114999999999995</v>
      </c>
      <c r="HZ21" s="10">
        <v>1.5770999999999999</v>
      </c>
      <c r="IA21" s="10">
        <v>7.9264999999999999</v>
      </c>
      <c r="IB21" s="10">
        <v>31.5976</v>
      </c>
      <c r="IC21" s="10">
        <v>193.15039999999999</v>
      </c>
      <c r="IH21" s="5" t="s">
        <v>13</v>
      </c>
      <c r="II21" s="7"/>
      <c r="IJ21" s="13">
        <v>1.8247401021971021</v>
      </c>
      <c r="IK21" s="13">
        <v>1.770564794860326</v>
      </c>
      <c r="IL21" s="13">
        <v>1.1329578877458355</v>
      </c>
      <c r="IM21" s="13">
        <v>9.9115270562038976E-2</v>
      </c>
      <c r="IN21" s="13">
        <v>568.41573033707868</v>
      </c>
      <c r="IO21" s="13">
        <v>0.6835954075187749</v>
      </c>
      <c r="IP21" s="13">
        <v>2.1605103837402058</v>
      </c>
      <c r="IQ21" s="13">
        <v>3.1605103837402058</v>
      </c>
      <c r="IR21" s="13">
        <v>0.64037675591863186</v>
      </c>
      <c r="IS21" s="13">
        <v>9.1125377643504528</v>
      </c>
      <c r="IT21" s="13"/>
      <c r="IU21" s="13">
        <v>17.332124093069801</v>
      </c>
      <c r="IV21" s="13">
        <v>21.059161476113836</v>
      </c>
      <c r="IW21" s="13">
        <v>2.7350876748428949</v>
      </c>
      <c r="IX21" s="13">
        <v>133.45093225246092</v>
      </c>
      <c r="IY21" s="13">
        <v>1.7738728152707133</v>
      </c>
      <c r="JA21" s="5" t="s">
        <v>13</v>
      </c>
      <c r="JB21" s="7"/>
      <c r="JC21" s="14">
        <v>3.0330096887451995E-2</v>
      </c>
      <c r="JD21" s="14">
        <v>9.5965819455903212E-3</v>
      </c>
      <c r="JE21" s="14">
        <v>1.7873766220650528E-2</v>
      </c>
      <c r="JF21" s="14">
        <v>5.45825130283729E-2</v>
      </c>
      <c r="JG21" s="12">
        <v>11783</v>
      </c>
      <c r="JH21" s="12">
        <v>215875</v>
      </c>
      <c r="JI21" s="23">
        <v>0.4339547804953931</v>
      </c>
      <c r="JJ21" s="23">
        <v>2.6534358499893713</v>
      </c>
      <c r="JK21" s="23">
        <v>1.9821099449192196E-2</v>
      </c>
      <c r="JL21" s="23">
        <v>-0.20361482384004992</v>
      </c>
      <c r="JM21" s="23">
        <v>0</v>
      </c>
      <c r="JN21" s="12">
        <v>204092</v>
      </c>
      <c r="JO21" s="12">
        <v>215875</v>
      </c>
      <c r="JP21" s="12">
        <v>138553</v>
      </c>
      <c r="JQ21" s="12">
        <v>25588</v>
      </c>
      <c r="JR21" s="12">
        <v>29212</v>
      </c>
      <c r="JS21" s="12">
        <v>5296</v>
      </c>
      <c r="JT21" s="12">
        <v>5443</v>
      </c>
      <c r="JV21" s="13">
        <v>3.1605103837402058</v>
      </c>
      <c r="JW21" s="13">
        <v>0.17581788402820253</v>
      </c>
      <c r="JX21" s="12">
        <v>215875</v>
      </c>
      <c r="JY21" s="12">
        <v>1227833</v>
      </c>
      <c r="JZ21" s="12">
        <v>532824</v>
      </c>
      <c r="KA21" s="12">
        <v>269255</v>
      </c>
      <c r="KB21" s="12">
        <v>167177</v>
      </c>
      <c r="KC21" s="12">
        <v>78928</v>
      </c>
      <c r="KD21" s="12">
        <v>7994</v>
      </c>
      <c r="KE21" s="12">
        <v>425754</v>
      </c>
      <c r="KI21" s="5" t="s">
        <v>13</v>
      </c>
      <c r="KJ21" s="7"/>
      <c r="KK21" s="9">
        <v>569820</v>
      </c>
      <c r="KL21" s="9">
        <v>454371</v>
      </c>
      <c r="KM21" s="9">
        <v>115449</v>
      </c>
      <c r="KN21" s="9">
        <v>82665</v>
      </c>
      <c r="KO21" s="9">
        <v>36219</v>
      </c>
      <c r="KP21" s="9">
        <v>15986</v>
      </c>
      <c r="KQ21" s="9">
        <v>24795</v>
      </c>
      <c r="KR21" s="9">
        <v>8640</v>
      </c>
      <c r="KS21" s="9">
        <v>13388</v>
      </c>
      <c r="KT21" s="9">
        <v>77870</v>
      </c>
      <c r="KU21" s="9">
        <v>424185</v>
      </c>
      <c r="KV21" s="9">
        <v>157616</v>
      </c>
      <c r="KW21" s="9">
        <v>861356</v>
      </c>
      <c r="KX21" s="9">
        <v>672138</v>
      </c>
      <c r="KY21" s="9">
        <v>3022099</v>
      </c>
      <c r="KZ21" s="9">
        <v>206180</v>
      </c>
      <c r="LA21" s="9">
        <v>7202</v>
      </c>
      <c r="LB21" s="9">
        <v>550913</v>
      </c>
      <c r="LC21" s="9">
        <v>749383</v>
      </c>
      <c r="LD21" s="9">
        <v>3022099</v>
      </c>
      <c r="LE21" s="12">
        <v>1721803</v>
      </c>
      <c r="LF21" s="10">
        <v>3.6772</v>
      </c>
      <c r="LG21" s="9">
        <v>1616.5622000000001</v>
      </c>
      <c r="LH21" s="10">
        <v>20.420000000000002</v>
      </c>
      <c r="LI21" s="9">
        <v>144836</v>
      </c>
      <c r="LJ21" s="9">
        <v>85559</v>
      </c>
      <c r="LK21" s="9">
        <v>32156</v>
      </c>
      <c r="LL21" s="9">
        <v>1811282</v>
      </c>
      <c r="LM21" s="10">
        <v>0.17</v>
      </c>
      <c r="LN21" s="9">
        <v>85559</v>
      </c>
      <c r="LO21" s="9">
        <v>32156</v>
      </c>
      <c r="LP21" s="9">
        <v>-3094</v>
      </c>
      <c r="LQ21" s="9">
        <v>1811282</v>
      </c>
      <c r="LR21" s="10">
        <v>0</v>
      </c>
      <c r="LS21" s="10">
        <v>14.717700000000001</v>
      </c>
      <c r="LT21" s="10">
        <v>0.92879999999999996</v>
      </c>
      <c r="LU21" s="10">
        <v>8.2324999999999999</v>
      </c>
      <c r="LV21" s="10">
        <v>34.845700000000001</v>
      </c>
      <c r="LW21" s="10">
        <v>-12.0748</v>
      </c>
      <c r="MB21" s="5" t="s">
        <v>13</v>
      </c>
      <c r="MC21" s="7"/>
      <c r="MD21" s="13">
        <v>1.5635063975618655</v>
      </c>
      <c r="ME21" s="13">
        <v>1.2774067774766615</v>
      </c>
      <c r="MF21" s="13">
        <v>0.1413471818599307</v>
      </c>
      <c r="MG21" s="13">
        <v>0.10272429857526176</v>
      </c>
      <c r="MH21" s="13">
        <v>478.30145465108484</v>
      </c>
      <c r="MI21" s="13">
        <v>0.75203227955139784</v>
      </c>
      <c r="MJ21" s="13">
        <v>3.0327829694562061</v>
      </c>
      <c r="MK21" s="13">
        <v>4.0327829694562061</v>
      </c>
      <c r="ML21" s="13">
        <v>0.6967516811765686</v>
      </c>
      <c r="MM21" s="13">
        <v>5.3521206055298389</v>
      </c>
      <c r="MN21" s="13"/>
      <c r="MO21" s="13">
        <v>2.8827720535986194</v>
      </c>
      <c r="MP21" s="13">
        <v>126.61424254628926</v>
      </c>
      <c r="MQ21" s="13">
        <v>1.3433289720287138</v>
      </c>
      <c r="MR21" s="13">
        <v>271.71304096030326</v>
      </c>
      <c r="MS21" s="13">
        <v>1.8355060349242855</v>
      </c>
      <c r="MU21" s="5" t="s">
        <v>13</v>
      </c>
      <c r="MV21" s="7"/>
      <c r="MW21" s="14">
        <v>1.7865363906040037E-2</v>
      </c>
      <c r="MX21" s="14">
        <v>4.4300335627654817E-3</v>
      </c>
      <c r="MY21" s="14">
        <v>1.1984716582745965E-2</v>
      </c>
      <c r="MZ21" s="14">
        <v>2.3495138815766384E-2</v>
      </c>
      <c r="NA21" s="12">
        <v>13388</v>
      </c>
      <c r="NB21" s="12">
        <v>569820</v>
      </c>
      <c r="NC21" s="23">
        <v>0.22240767095981964</v>
      </c>
      <c r="ND21" s="23">
        <v>0.53491371394517528</v>
      </c>
      <c r="NE21" s="23">
        <v>1.0640286767574458E-2</v>
      </c>
      <c r="NF21" s="23">
        <v>0.59934568655758791</v>
      </c>
      <c r="NG21" s="23">
        <v>0</v>
      </c>
      <c r="NH21" s="12">
        <v>556432</v>
      </c>
      <c r="NI21" s="12">
        <v>569820</v>
      </c>
      <c r="NJ21" s="12">
        <v>454371</v>
      </c>
      <c r="NK21" s="12">
        <v>-5230</v>
      </c>
      <c r="NL21" s="12">
        <v>82665</v>
      </c>
      <c r="NM21" s="12">
        <v>15986</v>
      </c>
      <c r="NN21" s="12">
        <v>8640</v>
      </c>
      <c r="NP21" s="13">
        <v>4.0327829694562061</v>
      </c>
      <c r="NQ21" s="13">
        <v>0.18855106996825716</v>
      </c>
      <c r="NR21" s="12">
        <v>569820</v>
      </c>
      <c r="NS21" s="12">
        <v>3022099</v>
      </c>
      <c r="NT21" s="12">
        <v>672138</v>
      </c>
      <c r="NU21" s="12">
        <v>861356</v>
      </c>
      <c r="NV21" s="12">
        <v>77870</v>
      </c>
      <c r="NW21" s="12">
        <v>424185</v>
      </c>
      <c r="NX21" s="12">
        <v>157616</v>
      </c>
      <c r="NY21" s="12">
        <v>1488605</v>
      </c>
      <c r="OC21" s="5" t="s">
        <v>13</v>
      </c>
      <c r="OD21" s="7"/>
      <c r="OE21" s="9">
        <v>2812300</v>
      </c>
      <c r="OF21" s="9">
        <v>1650200</v>
      </c>
      <c r="OG21" s="9">
        <v>1162100</v>
      </c>
      <c r="OH21" s="9">
        <v>315800</v>
      </c>
      <c r="OI21" s="9">
        <v>517900</v>
      </c>
      <c r="OJ21" s="9">
        <v>78400</v>
      </c>
      <c r="OK21" s="9">
        <v>427400</v>
      </c>
      <c r="OL21" s="9">
        <v>95400</v>
      </c>
      <c r="OM21" s="9">
        <v>331100</v>
      </c>
      <c r="ON21" s="9">
        <v>34000</v>
      </c>
      <c r="OO21" s="9">
        <v>1163900</v>
      </c>
      <c r="OP21" s="9" t="s">
        <v>53</v>
      </c>
      <c r="OQ21" s="9">
        <v>1480900</v>
      </c>
      <c r="OR21" s="9">
        <v>8816300</v>
      </c>
      <c r="OS21" s="9">
        <v>23922100</v>
      </c>
      <c r="OT21" s="9">
        <v>728100</v>
      </c>
      <c r="OU21" s="9" t="s">
        <v>53</v>
      </c>
      <c r="OV21" s="9">
        <v>2314800</v>
      </c>
      <c r="OW21" s="9">
        <v>8783400</v>
      </c>
      <c r="OX21" s="9">
        <v>23922100</v>
      </c>
      <c r="OY21" s="12">
        <v>12823900</v>
      </c>
      <c r="OZ21" s="10">
        <v>0.68879999999999997</v>
      </c>
      <c r="PA21" s="9">
        <v>35096.8655</v>
      </c>
      <c r="PB21" s="10">
        <v>110.01</v>
      </c>
      <c r="PC21" s="9">
        <v>3200</v>
      </c>
      <c r="PD21" s="9">
        <v>841600</v>
      </c>
      <c r="PE21" s="9">
        <v>292900</v>
      </c>
      <c r="PF21" s="9">
        <v>6106000</v>
      </c>
      <c r="PG21" s="10">
        <v>1.03</v>
      </c>
      <c r="PH21" s="9">
        <v>841600</v>
      </c>
      <c r="PI21" s="9">
        <v>292900</v>
      </c>
      <c r="PJ21" s="9">
        <v>-135600</v>
      </c>
      <c r="PK21" s="9">
        <v>6106000</v>
      </c>
      <c r="PL21" s="10">
        <v>0.42499999999999999</v>
      </c>
      <c r="PM21" s="10">
        <v>9.6510999999999996</v>
      </c>
      <c r="PN21" s="10">
        <v>1.6661999999999999</v>
      </c>
      <c r="PO21" s="10">
        <v>7.9901999999999997</v>
      </c>
      <c r="PP21" s="10">
        <v>22.321000000000002</v>
      </c>
      <c r="PQ21" s="10">
        <v>83.302400000000006</v>
      </c>
      <c r="PV21" s="5" t="s">
        <v>13</v>
      </c>
      <c r="PW21" s="7"/>
      <c r="PX21" s="13">
        <v>0.63975289441852423</v>
      </c>
      <c r="PY21" s="13" t="e">
        <v>#VALUE!</v>
      </c>
      <c r="PZ21" s="13">
        <v>1.4688094003801624E-2</v>
      </c>
      <c r="QA21" s="13">
        <v>-3.4858979771842775E-2</v>
      </c>
      <c r="QB21" s="13" t="e">
        <v>#VALUE!</v>
      </c>
      <c r="QC21" s="13">
        <v>0.63283323788463386</v>
      </c>
      <c r="QD21" s="13">
        <v>1.7235580754605277</v>
      </c>
      <c r="QE21" s="13">
        <v>2.7235580754605277</v>
      </c>
      <c r="QF21" s="13">
        <v>0.59349849356467488</v>
      </c>
      <c r="QG21" s="13">
        <v>10.73469387755102</v>
      </c>
      <c r="QH21" s="13"/>
      <c r="QI21" s="13" t="e">
        <v>#VALUE!</v>
      </c>
      <c r="QJ21" s="13" t="e">
        <v>#VALUE!</v>
      </c>
      <c r="QK21" s="13">
        <v>2.4162728756766043</v>
      </c>
      <c r="QL21" s="13">
        <v>151.05909753582478</v>
      </c>
      <c r="QM21" s="13">
        <v>-3.3724667226286127</v>
      </c>
      <c r="QO21" s="5" t="s">
        <v>13</v>
      </c>
      <c r="QP21" s="7"/>
      <c r="QQ21" s="14">
        <v>3.7696108568435915E-2</v>
      </c>
      <c r="QR21" s="14">
        <v>1.3840758127421924E-2</v>
      </c>
      <c r="QS21" s="14">
        <v>2.1649437131355524E-2</v>
      </c>
      <c r="QT21" s="14">
        <v>0.11773281655584397</v>
      </c>
      <c r="QU21" s="12">
        <v>331100</v>
      </c>
      <c r="QV21" s="12">
        <v>2812300</v>
      </c>
      <c r="QW21" s="23">
        <v>0.3685420594345814</v>
      </c>
      <c r="QX21" s="23">
        <v>1.4671314600306828</v>
      </c>
      <c r="QY21" s="23">
        <v>1.224390835252758E-2</v>
      </c>
      <c r="QZ21" s="23">
        <v>0.25524514988232638</v>
      </c>
      <c r="RA21" s="23">
        <v>0.41262135922330095</v>
      </c>
      <c r="RB21" s="12">
        <v>2481200</v>
      </c>
      <c r="RC21" s="12">
        <v>2812300</v>
      </c>
      <c r="RD21" s="12">
        <v>1650200</v>
      </c>
      <c r="RE21" s="12">
        <v>341400</v>
      </c>
      <c r="RF21" s="12">
        <v>315800</v>
      </c>
      <c r="RG21" s="12">
        <v>78400</v>
      </c>
      <c r="RH21" s="12">
        <v>95400</v>
      </c>
      <c r="RJ21" s="13">
        <v>2.7235580754605277</v>
      </c>
      <c r="RK21" s="13">
        <v>0.1175607492653237</v>
      </c>
      <c r="RL21" s="12">
        <v>2812300</v>
      </c>
      <c r="RM21" s="12">
        <v>23922100</v>
      </c>
      <c r="RN21" s="12">
        <v>8816300</v>
      </c>
      <c r="RO21" s="12">
        <v>1480900</v>
      </c>
      <c r="RP21" s="12">
        <v>34000</v>
      </c>
      <c r="RQ21" s="12">
        <v>1163900</v>
      </c>
      <c r="RR21" s="12" t="s">
        <v>53</v>
      </c>
      <c r="RS21" s="12">
        <v>13624900</v>
      </c>
      <c r="RW21" s="5" t="s">
        <v>13</v>
      </c>
      <c r="RX21" s="7"/>
      <c r="RY21" s="9">
        <v>4476000</v>
      </c>
      <c r="RZ21" s="9">
        <v>2736000</v>
      </c>
      <c r="SA21" s="9">
        <v>1740000</v>
      </c>
      <c r="SB21" s="9">
        <v>445000</v>
      </c>
      <c r="SC21" s="9">
        <v>791000</v>
      </c>
      <c r="SD21" s="9" t="s">
        <v>53</v>
      </c>
      <c r="SE21" s="9">
        <v>456000</v>
      </c>
      <c r="SF21" s="9">
        <v>105000</v>
      </c>
      <c r="SG21" s="9">
        <v>351000</v>
      </c>
      <c r="SH21" s="9">
        <v>148000</v>
      </c>
      <c r="SI21" s="9">
        <v>2195000</v>
      </c>
      <c r="SJ21" s="9">
        <v>126000</v>
      </c>
      <c r="SK21" s="9">
        <v>3226000</v>
      </c>
      <c r="SL21" s="9">
        <v>14110000</v>
      </c>
      <c r="SM21" s="9">
        <v>29037000</v>
      </c>
      <c r="SN21" s="9">
        <v>1393000</v>
      </c>
      <c r="SO21" s="9" t="s">
        <v>53</v>
      </c>
      <c r="SP21" s="9">
        <v>3683000</v>
      </c>
      <c r="SQ21" s="9">
        <v>7354000</v>
      </c>
      <c r="SR21" s="9">
        <v>29037000</v>
      </c>
      <c r="SS21" s="12">
        <v>18000000</v>
      </c>
      <c r="ST21" s="10">
        <v>0.80689999999999995</v>
      </c>
      <c r="SU21" s="9">
        <v>59132.106099999997</v>
      </c>
      <c r="SV21" s="10">
        <v>140.11000000000001</v>
      </c>
      <c r="SW21" s="9">
        <v>6000</v>
      </c>
      <c r="SX21" s="9">
        <v>1291000</v>
      </c>
      <c r="SY21" s="9">
        <v>279000</v>
      </c>
      <c r="SZ21" s="9">
        <v>11444000</v>
      </c>
      <c r="TA21" s="10">
        <v>0.83</v>
      </c>
      <c r="TB21" s="9">
        <v>1291000</v>
      </c>
      <c r="TC21" s="9">
        <v>279000</v>
      </c>
      <c r="TD21" s="9">
        <v>-242000</v>
      </c>
      <c r="TE21" s="9">
        <v>11444000</v>
      </c>
      <c r="TF21" s="10">
        <v>0.57499999999999996</v>
      </c>
      <c r="TG21" s="10">
        <v>8.6196000000000002</v>
      </c>
      <c r="TH21" s="10">
        <v>1.4829000000000001</v>
      </c>
      <c r="TI21" s="10">
        <v>7.3106</v>
      </c>
      <c r="TJ21" s="10">
        <v>23.026299999999999</v>
      </c>
      <c r="TK21" s="10">
        <v>77.519400000000005</v>
      </c>
      <c r="TP21" s="5" t="s">
        <v>13</v>
      </c>
      <c r="TQ21" s="7"/>
      <c r="TR21" s="13">
        <v>0.87591637252240018</v>
      </c>
      <c r="TS21" s="13">
        <v>0.84170513168612549</v>
      </c>
      <c r="TT21" s="13">
        <v>4.0184632093402117E-2</v>
      </c>
      <c r="TU21" s="13">
        <v>-1.5738540482832249E-2</v>
      </c>
      <c r="TV21" s="13">
        <v>355.70575290789054</v>
      </c>
      <c r="TW21" s="13">
        <v>0.74673692185831875</v>
      </c>
      <c r="TX21" s="13">
        <v>2.9484634212673373</v>
      </c>
      <c r="TY21" s="13">
        <v>3.9484634212673373</v>
      </c>
      <c r="TZ21" s="13">
        <v>0.70994714837895401</v>
      </c>
      <c r="UA21" s="13" t="e">
        <v>#VALUE!</v>
      </c>
      <c r="UB21" s="13"/>
      <c r="UC21" s="13">
        <v>21.714285714285715</v>
      </c>
      <c r="UD21" s="13">
        <v>16.809210526315788</v>
      </c>
      <c r="UE21" s="13">
        <v>2.0391799544419134</v>
      </c>
      <c r="UF21" s="13">
        <v>178.99352100089365</v>
      </c>
      <c r="UG21" s="13">
        <v>-9.794310722100656</v>
      </c>
      <c r="UI21" s="5" t="s">
        <v>13</v>
      </c>
      <c r="UJ21" s="7"/>
      <c r="UK21" s="14">
        <v>4.7729127005711178E-2</v>
      </c>
      <c r="UL21" s="14">
        <v>1.208802562248166E-2</v>
      </c>
      <c r="UM21" s="14">
        <v>2.7241106174880327E-2</v>
      </c>
      <c r="UN21" s="14">
        <v>7.8418230563002678E-2</v>
      </c>
      <c r="UO21" s="12">
        <v>351000</v>
      </c>
      <c r="UP21" s="12">
        <v>4476000</v>
      </c>
      <c r="UQ21" s="23">
        <v>0.48593174225987534</v>
      </c>
      <c r="UR21" s="23">
        <v>2.0364399249233736</v>
      </c>
      <c r="US21" s="23">
        <v>9.6084306229982444E-3</v>
      </c>
      <c r="UT21" s="23">
        <v>0.39411784964011431</v>
      </c>
      <c r="UU21" s="23">
        <v>0.69277108433734935</v>
      </c>
      <c r="UV21" s="12">
        <v>4125000</v>
      </c>
      <c r="UW21" s="12">
        <v>4476000</v>
      </c>
      <c r="UX21" s="12">
        <v>2736000</v>
      </c>
      <c r="UY21" s="12" t="e">
        <v>#VALUE!</v>
      </c>
      <c r="UZ21" s="12">
        <v>445000</v>
      </c>
      <c r="VA21" s="12" t="s">
        <v>53</v>
      </c>
      <c r="VB21" s="12">
        <v>105000</v>
      </c>
      <c r="VD21" s="13">
        <v>3.9484634212673373</v>
      </c>
      <c r="VE21" s="13">
        <v>0.15414815580121913</v>
      </c>
      <c r="VF21" s="12">
        <v>4476000</v>
      </c>
      <c r="VG21" s="12">
        <v>29037000</v>
      </c>
      <c r="VH21" s="12">
        <v>14110000</v>
      </c>
      <c r="VI21" s="12">
        <v>3226000</v>
      </c>
      <c r="VJ21" s="12">
        <v>148000</v>
      </c>
      <c r="VK21" s="12">
        <v>2195000</v>
      </c>
      <c r="VL21" s="12">
        <v>126000</v>
      </c>
      <c r="VM21" s="12">
        <v>11701000</v>
      </c>
    </row>
    <row r="22" spans="1:585" x14ac:dyDescent="0.25">
      <c r="A22" s="5" t="s">
        <v>14</v>
      </c>
      <c r="B22" s="7"/>
      <c r="C22" s="9">
        <v>820718</v>
      </c>
      <c r="D22" s="9">
        <v>678297</v>
      </c>
      <c r="E22" s="9">
        <v>142421</v>
      </c>
      <c r="F22" s="9">
        <v>61887</v>
      </c>
      <c r="G22" s="9">
        <v>81380</v>
      </c>
      <c r="H22" s="9">
        <v>1383</v>
      </c>
      <c r="I22" s="9">
        <v>79883</v>
      </c>
      <c r="J22" s="9">
        <v>14401</v>
      </c>
      <c r="K22" s="9">
        <v>63635</v>
      </c>
      <c r="L22" s="9">
        <v>17927</v>
      </c>
      <c r="M22" s="9">
        <v>266007</v>
      </c>
      <c r="N22" s="9">
        <v>257229</v>
      </c>
      <c r="O22" s="9">
        <v>585189</v>
      </c>
      <c r="P22" s="9">
        <v>510762</v>
      </c>
      <c r="Q22" s="9">
        <v>1485738</v>
      </c>
      <c r="R22" s="9">
        <v>153454</v>
      </c>
      <c r="S22" s="9">
        <v>2834</v>
      </c>
      <c r="T22" s="9">
        <v>296704</v>
      </c>
      <c r="U22" s="9">
        <v>802583</v>
      </c>
      <c r="V22" s="9">
        <v>1485738</v>
      </c>
      <c r="W22" s="12">
        <v>386451</v>
      </c>
      <c r="X22" s="10">
        <v>2.2761999999999998</v>
      </c>
      <c r="Y22" s="9">
        <v>1496.2732000000001</v>
      </c>
      <c r="Z22" s="10">
        <v>54.48</v>
      </c>
      <c r="AA22" s="9">
        <v>27523</v>
      </c>
      <c r="AB22" s="9">
        <v>95706</v>
      </c>
      <c r="AC22" s="9" t="s">
        <v>53</v>
      </c>
      <c r="AD22" s="9">
        <v>756262</v>
      </c>
      <c r="AE22" s="10">
        <v>2.15</v>
      </c>
      <c r="AF22" s="9">
        <v>95706</v>
      </c>
      <c r="AG22" s="9" t="s">
        <v>53</v>
      </c>
      <c r="AH22" s="9">
        <v>-5239</v>
      </c>
      <c r="AI22" s="9">
        <v>756262</v>
      </c>
      <c r="AJ22" s="10">
        <v>0.1875</v>
      </c>
      <c r="AK22" s="10">
        <v>11.1561</v>
      </c>
      <c r="AL22" s="10">
        <v>1.6166</v>
      </c>
      <c r="AM22" s="10">
        <v>9.609</v>
      </c>
      <c r="AN22" s="10">
        <v>18.0276</v>
      </c>
      <c r="AO22" s="10">
        <v>76.449399999999997</v>
      </c>
      <c r="AT22" s="5" t="s">
        <v>14</v>
      </c>
      <c r="AU22" s="7"/>
      <c r="AV22" s="13">
        <v>1.9722989915875755</v>
      </c>
      <c r="AW22" s="13">
        <v>1.1053440465918896</v>
      </c>
      <c r="AX22" s="13">
        <v>6.042048641069888E-2</v>
      </c>
      <c r="AY22" s="13">
        <v>0.19416949690995317</v>
      </c>
      <c r="AZ22" s="13">
        <v>161.72384163937616</v>
      </c>
      <c r="BA22" s="13">
        <v>0.45980852613314055</v>
      </c>
      <c r="BB22" s="13">
        <v>0.85119545268215246</v>
      </c>
      <c r="BC22" s="13">
        <v>1.8511954526821526</v>
      </c>
      <c r="BD22" s="13">
        <v>0.32501257323171584</v>
      </c>
      <c r="BE22" s="13">
        <v>69.20173535791757</v>
      </c>
      <c r="BF22" s="13"/>
      <c r="BG22" s="13">
        <v>2.636938292338733</v>
      </c>
      <c r="BH22" s="13">
        <v>138.41810445866633</v>
      </c>
      <c r="BI22" s="13">
        <v>3.0853248222791128</v>
      </c>
      <c r="BJ22" s="13">
        <v>118.30196852024692</v>
      </c>
      <c r="BK22" s="13">
        <v>2.8449243461531797</v>
      </c>
      <c r="BM22" s="5" t="s">
        <v>14</v>
      </c>
      <c r="BN22" s="7"/>
      <c r="BO22" s="14">
        <v>7.9287749678226424E-2</v>
      </c>
      <c r="BP22" s="14">
        <v>4.2830566358267742E-2</v>
      </c>
      <c r="BQ22" s="14">
        <v>5.4774125720685615E-2</v>
      </c>
      <c r="BR22" s="14">
        <v>7.7535767462148991E-2</v>
      </c>
      <c r="BS22" s="12">
        <v>63635</v>
      </c>
      <c r="BT22" s="12">
        <v>820718</v>
      </c>
      <c r="BU22" s="23">
        <v>0.34377662818074251</v>
      </c>
      <c r="BV22" s="23">
        <v>1.0070908868185375</v>
      </c>
      <c r="BW22" s="23" t="e">
        <v>#VALUE!</v>
      </c>
      <c r="BX22" s="23">
        <v>0.5090143753474704</v>
      </c>
      <c r="BY22" s="23">
        <v>8.7209302325581398E-2</v>
      </c>
      <c r="BZ22" s="12">
        <v>757083</v>
      </c>
      <c r="CA22" s="12">
        <v>820718</v>
      </c>
      <c r="CB22" s="12">
        <v>678297</v>
      </c>
      <c r="CC22" s="12">
        <v>1115</v>
      </c>
      <c r="CD22" s="12">
        <v>61887</v>
      </c>
      <c r="CE22" s="12">
        <v>1383</v>
      </c>
      <c r="CF22" s="12">
        <v>14401</v>
      </c>
      <c r="CH22" s="13">
        <v>1.8511954526821526</v>
      </c>
      <c r="CI22" s="13">
        <v>0.55239752903944028</v>
      </c>
      <c r="CJ22" s="12">
        <v>820718</v>
      </c>
      <c r="CK22" s="12">
        <v>1485738</v>
      </c>
      <c r="CL22" s="12">
        <v>510762</v>
      </c>
      <c r="CM22" s="12">
        <v>585189</v>
      </c>
      <c r="CN22" s="12">
        <v>17927</v>
      </c>
      <c r="CO22" s="12">
        <v>266007</v>
      </c>
      <c r="CP22" s="12">
        <v>257229</v>
      </c>
      <c r="CQ22" s="12">
        <v>389787</v>
      </c>
      <c r="CU22" s="5" t="s">
        <v>14</v>
      </c>
      <c r="CV22" s="7"/>
      <c r="CW22" s="9">
        <v>951479</v>
      </c>
      <c r="CX22" s="9">
        <v>639232</v>
      </c>
      <c r="CY22" s="9">
        <v>312247</v>
      </c>
      <c r="CZ22" s="9">
        <v>133164</v>
      </c>
      <c r="DA22" s="9">
        <v>104833</v>
      </c>
      <c r="DB22" s="9">
        <v>18637</v>
      </c>
      <c r="DC22" s="9">
        <v>87048</v>
      </c>
      <c r="DD22" s="9">
        <v>21605</v>
      </c>
      <c r="DE22" s="9">
        <v>65443</v>
      </c>
      <c r="DF22" s="9">
        <v>646663</v>
      </c>
      <c r="DG22" s="9">
        <v>703199</v>
      </c>
      <c r="DH22" s="9">
        <v>228682</v>
      </c>
      <c r="DI22" s="9">
        <v>1784164</v>
      </c>
      <c r="DJ22" s="9">
        <v>1508356</v>
      </c>
      <c r="DK22" s="9">
        <v>4354299</v>
      </c>
      <c r="DL22" s="9">
        <v>286565</v>
      </c>
      <c r="DM22" s="9" t="s">
        <v>53</v>
      </c>
      <c r="DN22" s="9">
        <v>739901</v>
      </c>
      <c r="DO22" s="9">
        <v>1463560</v>
      </c>
      <c r="DP22" s="9">
        <v>4354299</v>
      </c>
      <c r="DQ22" s="12">
        <v>2150838</v>
      </c>
      <c r="DR22" s="10">
        <v>1.5580000000000001</v>
      </c>
      <c r="DS22" s="9">
        <v>5650.7992000000004</v>
      </c>
      <c r="DT22" s="10">
        <v>103.87</v>
      </c>
      <c r="DU22" s="9">
        <v>544</v>
      </c>
      <c r="DV22" s="9">
        <v>176284</v>
      </c>
      <c r="DW22" s="9">
        <v>63875</v>
      </c>
      <c r="DX22" s="9">
        <v>1123985</v>
      </c>
      <c r="DY22" s="10">
        <v>1.2</v>
      </c>
      <c r="DZ22" s="9">
        <v>176284</v>
      </c>
      <c r="EA22" s="9">
        <v>63875</v>
      </c>
      <c r="EB22" s="9">
        <v>0</v>
      </c>
      <c r="EC22" s="9">
        <v>1123985</v>
      </c>
      <c r="ED22" s="10">
        <v>0</v>
      </c>
      <c r="EE22" s="10">
        <v>15.696300000000001</v>
      </c>
      <c r="EF22" s="10">
        <v>1.6974</v>
      </c>
      <c r="EG22" s="10">
        <v>12.4703</v>
      </c>
      <c r="EH22" s="10">
        <v>24.819600000000001</v>
      </c>
      <c r="EI22" s="10">
        <v>76.515299999999996</v>
      </c>
      <c r="EN22" s="5" t="s">
        <v>14</v>
      </c>
      <c r="EO22" s="7"/>
      <c r="EP22" s="13">
        <v>2.411355032632744</v>
      </c>
      <c r="EQ22" s="13">
        <v>2.1022839542046841</v>
      </c>
      <c r="ER22" s="13">
        <v>0.87398584405210966</v>
      </c>
      <c r="ES22" s="13">
        <v>0.23982344804525366</v>
      </c>
      <c r="ET22" s="13">
        <v>735.05161859978557</v>
      </c>
      <c r="EU22" s="13">
        <v>0.66388160298592269</v>
      </c>
      <c r="EV22" s="13">
        <v>1.9751421192161578</v>
      </c>
      <c r="EW22" s="13">
        <v>2.9751421192161578</v>
      </c>
      <c r="EX22" s="13">
        <v>0.59507503047533783</v>
      </c>
      <c r="EY22" s="13">
        <v>9.4588184793689969</v>
      </c>
      <c r="EZ22" s="13"/>
      <c r="FA22" s="13">
        <v>2.7952877795366491</v>
      </c>
      <c r="FB22" s="13">
        <v>130.57689539947938</v>
      </c>
      <c r="FC22" s="13">
        <v>1.3530721744484848</v>
      </c>
      <c r="FD22" s="13">
        <v>269.75648963350739</v>
      </c>
      <c r="FE22" s="13">
        <v>0.91114881978965068</v>
      </c>
      <c r="FG22" s="5" t="s">
        <v>14</v>
      </c>
      <c r="FH22" s="7"/>
      <c r="FI22" s="14">
        <v>4.4714941649129522E-2</v>
      </c>
      <c r="FJ22" s="14">
        <v>1.5029514509683418E-2</v>
      </c>
      <c r="FK22" s="14">
        <v>2.4075746750510243E-2</v>
      </c>
      <c r="FL22" s="14">
        <v>6.8780288372102802E-2</v>
      </c>
      <c r="FM22" s="12">
        <v>65443</v>
      </c>
      <c r="FN22" s="12">
        <v>951479</v>
      </c>
      <c r="FO22" s="23">
        <v>0.34640616089983717</v>
      </c>
      <c r="FP22" s="23">
        <v>1.2977517621091248</v>
      </c>
      <c r="FQ22" s="23">
        <v>1.4669410621548957E-2</v>
      </c>
      <c r="FR22" s="23">
        <v>0.25813225044949828</v>
      </c>
      <c r="FS22" s="23">
        <v>0</v>
      </c>
      <c r="FT22" s="12">
        <v>886036</v>
      </c>
      <c r="FU22" s="12">
        <v>951479</v>
      </c>
      <c r="FV22" s="12">
        <v>639232</v>
      </c>
      <c r="FW22" s="12">
        <v>73398</v>
      </c>
      <c r="FX22" s="12">
        <v>133164</v>
      </c>
      <c r="FY22" s="12">
        <v>18637</v>
      </c>
      <c r="FZ22" s="12">
        <v>21605</v>
      </c>
      <c r="GB22" s="13">
        <v>2.9751421192161578</v>
      </c>
      <c r="GC22" s="13">
        <v>0.2185148516443175</v>
      </c>
      <c r="GD22" s="12">
        <v>951479</v>
      </c>
      <c r="GE22" s="12">
        <v>4354299</v>
      </c>
      <c r="GF22" s="12">
        <v>1508356</v>
      </c>
      <c r="GG22" s="12">
        <v>1784164</v>
      </c>
      <c r="GH22" s="12">
        <v>646663</v>
      </c>
      <c r="GI22" s="12">
        <v>703199</v>
      </c>
      <c r="GJ22" s="12">
        <v>228682</v>
      </c>
      <c r="GK22" s="12">
        <v>1061779</v>
      </c>
      <c r="GO22" s="5" t="s">
        <v>14</v>
      </c>
      <c r="GP22" s="7"/>
      <c r="GQ22" s="9">
        <v>241969</v>
      </c>
      <c r="GR22" s="9">
        <v>153892</v>
      </c>
      <c r="GS22" s="9">
        <v>88077</v>
      </c>
      <c r="GT22" s="9">
        <v>30993</v>
      </c>
      <c r="GU22" s="9">
        <v>27387</v>
      </c>
      <c r="GV22" s="9">
        <v>5164</v>
      </c>
      <c r="GW22" s="9">
        <v>22462</v>
      </c>
      <c r="GX22" s="9">
        <v>6601</v>
      </c>
      <c r="GY22" s="9">
        <v>15861</v>
      </c>
      <c r="GZ22" s="9">
        <v>46481</v>
      </c>
      <c r="HA22" s="9">
        <v>90500</v>
      </c>
      <c r="HB22" s="9">
        <v>9797</v>
      </c>
      <c r="HC22" s="9">
        <v>167159</v>
      </c>
      <c r="HD22" s="9">
        <v>617348</v>
      </c>
      <c r="HE22" s="9">
        <v>1280397</v>
      </c>
      <c r="HF22" s="9">
        <v>69516</v>
      </c>
      <c r="HG22" s="9" t="s">
        <v>53</v>
      </c>
      <c r="HH22" s="9">
        <v>178369</v>
      </c>
      <c r="HI22" s="9">
        <v>407951</v>
      </c>
      <c r="HJ22" s="9">
        <v>1280397</v>
      </c>
      <c r="HK22" s="12">
        <v>694077</v>
      </c>
      <c r="HL22" s="10">
        <v>0.93230000000000002</v>
      </c>
      <c r="HM22" s="9">
        <v>3902.2926000000002</v>
      </c>
      <c r="HN22" s="10">
        <v>75.94</v>
      </c>
      <c r="HO22" s="9">
        <v>514</v>
      </c>
      <c r="HP22" s="9">
        <v>51297</v>
      </c>
      <c r="HQ22" s="9">
        <v>20316</v>
      </c>
      <c r="HR22" s="9">
        <v>-234144</v>
      </c>
      <c r="HS22" s="10">
        <v>0.31</v>
      </c>
      <c r="HT22" s="9">
        <v>51297</v>
      </c>
      <c r="HU22" s="9">
        <v>20316</v>
      </c>
      <c r="HV22" s="9">
        <v>0</v>
      </c>
      <c r="HW22" s="9">
        <v>-234144</v>
      </c>
      <c r="HX22" s="10">
        <v>0</v>
      </c>
      <c r="HY22" s="10">
        <v>9.6415000000000006</v>
      </c>
      <c r="HZ22" s="10">
        <v>1.6468</v>
      </c>
      <c r="IA22" s="10">
        <v>8.5493000000000006</v>
      </c>
      <c r="IB22" s="10">
        <v>29.3874</v>
      </c>
      <c r="IC22" s="10">
        <v>170.31450000000001</v>
      </c>
      <c r="IH22" s="5" t="s">
        <v>14</v>
      </c>
      <c r="II22" s="7"/>
      <c r="IJ22" s="13">
        <v>0.93715275636461493</v>
      </c>
      <c r="IK22" s="13">
        <v>0.88222729285918522</v>
      </c>
      <c r="IL22" s="13">
        <v>0.26058900369458821</v>
      </c>
      <c r="IM22" s="13">
        <v>-8.755097051929988E-3</v>
      </c>
      <c r="IN22" s="13">
        <v>310.66408848743811</v>
      </c>
      <c r="IO22" s="13">
        <v>0.68138710103194555</v>
      </c>
      <c r="IP22" s="13">
        <v>2.1386048814686078</v>
      </c>
      <c r="IQ22" s="13">
        <v>3.1386048814686078</v>
      </c>
      <c r="IR22" s="13">
        <v>0.62981793566043698</v>
      </c>
      <c r="IS22" s="13">
        <v>9.933578621223857</v>
      </c>
      <c r="IT22" s="13"/>
      <c r="IU22" s="13">
        <v>15.708073900173522</v>
      </c>
      <c r="IV22" s="13">
        <v>23.236458035505422</v>
      </c>
      <c r="IW22" s="13">
        <v>2.6736906077348066</v>
      </c>
      <c r="IX22" s="13">
        <v>136.51542139695582</v>
      </c>
      <c r="IY22" s="13">
        <v>-21.585102586975914</v>
      </c>
      <c r="JA22" s="5" t="s">
        <v>14</v>
      </c>
      <c r="JB22" s="7"/>
      <c r="JC22" s="14">
        <v>3.8879669372056939E-2</v>
      </c>
      <c r="JD22" s="14">
        <v>1.2387564169550537E-2</v>
      </c>
      <c r="JE22" s="14">
        <v>2.1389459675397553E-2</v>
      </c>
      <c r="JF22" s="14">
        <v>6.5549719178903079E-2</v>
      </c>
      <c r="JG22" s="12">
        <v>15861</v>
      </c>
      <c r="JH22" s="12">
        <v>241969</v>
      </c>
      <c r="JI22" s="23">
        <v>0.48215358205306635</v>
      </c>
      <c r="JJ22" s="23">
        <v>3.0477208240881541</v>
      </c>
      <c r="JK22" s="23">
        <v>1.5866953765121285E-2</v>
      </c>
      <c r="JL22" s="23">
        <v>-0.18286828225933049</v>
      </c>
      <c r="JM22" s="23">
        <v>0</v>
      </c>
      <c r="JN22" s="12">
        <v>226108</v>
      </c>
      <c r="JO22" s="12">
        <v>241969</v>
      </c>
      <c r="JP22" s="12">
        <v>153892</v>
      </c>
      <c r="JQ22" s="12">
        <v>29458</v>
      </c>
      <c r="JR22" s="12">
        <v>30993</v>
      </c>
      <c r="JS22" s="12">
        <v>5164</v>
      </c>
      <c r="JT22" s="12">
        <v>6601</v>
      </c>
      <c r="JV22" s="13">
        <v>3.1386048814686078</v>
      </c>
      <c r="JW22" s="13">
        <v>0.18897966802483918</v>
      </c>
      <c r="JX22" s="12">
        <v>241969</v>
      </c>
      <c r="JY22" s="12">
        <v>1280397</v>
      </c>
      <c r="JZ22" s="12">
        <v>617348</v>
      </c>
      <c r="KA22" s="12">
        <v>167159</v>
      </c>
      <c r="KB22" s="12">
        <v>46481</v>
      </c>
      <c r="KC22" s="12">
        <v>90500</v>
      </c>
      <c r="KD22" s="12">
        <v>9797</v>
      </c>
      <c r="KE22" s="12">
        <v>495890</v>
      </c>
      <c r="KI22" s="5" t="s">
        <v>14</v>
      </c>
      <c r="KJ22" s="7"/>
      <c r="KK22" s="9">
        <v>470385</v>
      </c>
      <c r="KL22" s="9">
        <v>375339</v>
      </c>
      <c r="KM22" s="9">
        <v>95046</v>
      </c>
      <c r="KN22" s="9">
        <v>70629</v>
      </c>
      <c r="KO22" s="9">
        <v>26921</v>
      </c>
      <c r="KP22" s="9">
        <v>15741</v>
      </c>
      <c r="KQ22" s="9">
        <v>15413</v>
      </c>
      <c r="KR22" s="9">
        <v>7816</v>
      </c>
      <c r="KS22" s="9">
        <v>7564</v>
      </c>
      <c r="KT22" s="9">
        <v>75578</v>
      </c>
      <c r="KU22" s="9">
        <v>425897</v>
      </c>
      <c r="KV22" s="9">
        <v>163072</v>
      </c>
      <c r="KW22" s="9">
        <v>887582</v>
      </c>
      <c r="KX22" s="9">
        <v>678325</v>
      </c>
      <c r="KY22" s="9">
        <v>3038173</v>
      </c>
      <c r="KZ22" s="9">
        <v>229244</v>
      </c>
      <c r="LA22" s="9">
        <v>13892</v>
      </c>
      <c r="LB22" s="9">
        <v>578282</v>
      </c>
      <c r="LC22" s="9">
        <v>753227</v>
      </c>
      <c r="LD22" s="9">
        <v>3038173</v>
      </c>
      <c r="LE22" s="12">
        <v>1706664</v>
      </c>
      <c r="LF22" s="10">
        <v>3.7237</v>
      </c>
      <c r="LG22" s="9">
        <v>1342.2764999999999</v>
      </c>
      <c r="LH22" s="10">
        <v>16.95</v>
      </c>
      <c r="LI22" s="9">
        <v>144856</v>
      </c>
      <c r="LJ22" s="9">
        <v>77303</v>
      </c>
      <c r="LK22" s="9">
        <v>33479</v>
      </c>
      <c r="LL22" s="9">
        <v>1818846</v>
      </c>
      <c r="LM22" s="10">
        <v>0.09</v>
      </c>
      <c r="LN22" s="9">
        <v>77303</v>
      </c>
      <c r="LO22" s="9">
        <v>33479</v>
      </c>
      <c r="LP22" s="9">
        <v>-9</v>
      </c>
      <c r="LQ22" s="9">
        <v>1818846</v>
      </c>
      <c r="LR22" s="10">
        <v>0</v>
      </c>
      <c r="LS22" s="10">
        <v>15.123100000000001</v>
      </c>
      <c r="LT22" s="10">
        <v>1.0987</v>
      </c>
      <c r="LU22" s="10">
        <v>7.8316999999999997</v>
      </c>
      <c r="LV22" s="10">
        <v>50.7104</v>
      </c>
      <c r="LW22" s="10">
        <v>34.224499999999999</v>
      </c>
      <c r="MB22" s="5" t="s">
        <v>14</v>
      </c>
      <c r="MC22" s="7"/>
      <c r="MD22" s="13">
        <v>1.5348601547341953</v>
      </c>
      <c r="ME22" s="13">
        <v>1.252866248646854</v>
      </c>
      <c r="MF22" s="13">
        <v>0.13069402125606538</v>
      </c>
      <c r="MG22" s="13">
        <v>0.10180460428026976</v>
      </c>
      <c r="MH22" s="13">
        <v>592.97113245793423</v>
      </c>
      <c r="MI22" s="13">
        <v>0.75207896324534518</v>
      </c>
      <c r="MJ22" s="13">
        <v>3.0335423451363268</v>
      </c>
      <c r="MK22" s="13">
        <v>4.0335423451363264</v>
      </c>
      <c r="ML22" s="13">
        <v>0.69379659505238245</v>
      </c>
      <c r="MM22" s="13">
        <v>4.9109332316879488</v>
      </c>
      <c r="MN22" s="13"/>
      <c r="MO22" s="13">
        <v>2.3016765600470959</v>
      </c>
      <c r="MP22" s="13">
        <v>158.58005696183983</v>
      </c>
      <c r="MQ22" s="13">
        <v>1.104457180961594</v>
      </c>
      <c r="MR22" s="13">
        <v>330.47908628038738</v>
      </c>
      <c r="MS22" s="13">
        <v>1.5208050436469447</v>
      </c>
      <c r="MU22" s="5" t="s">
        <v>14</v>
      </c>
      <c r="MV22" s="7"/>
      <c r="MW22" s="14">
        <v>1.0042125415047521E-2</v>
      </c>
      <c r="MX22" s="14">
        <v>2.4896541441188505E-3</v>
      </c>
      <c r="MY22" s="14">
        <v>8.8609174000295575E-3</v>
      </c>
      <c r="MZ22" s="14">
        <v>1.6080444742072982E-2</v>
      </c>
      <c r="NA22" s="12">
        <v>7564</v>
      </c>
      <c r="NB22" s="12">
        <v>470385</v>
      </c>
      <c r="NC22" s="23">
        <v>0.2232674044565599</v>
      </c>
      <c r="ND22" s="23">
        <v>0.44180384066345135</v>
      </c>
      <c r="NE22" s="23">
        <v>1.1019451492722765E-2</v>
      </c>
      <c r="NF22" s="23">
        <v>0.59866439468720178</v>
      </c>
      <c r="NG22" s="23">
        <v>0</v>
      </c>
      <c r="NH22" s="12">
        <v>462821</v>
      </c>
      <c r="NI22" s="12">
        <v>470385</v>
      </c>
      <c r="NJ22" s="12">
        <v>375339</v>
      </c>
      <c r="NK22" s="12">
        <v>-6704</v>
      </c>
      <c r="NL22" s="12">
        <v>70629</v>
      </c>
      <c r="NM22" s="12">
        <v>15741</v>
      </c>
      <c r="NN22" s="12">
        <v>7816</v>
      </c>
      <c r="NP22" s="13">
        <v>4.0335423451363264</v>
      </c>
      <c r="NQ22" s="13">
        <v>0.15482495565591559</v>
      </c>
      <c r="NR22" s="12">
        <v>470385</v>
      </c>
      <c r="NS22" s="12">
        <v>3038173</v>
      </c>
      <c r="NT22" s="12">
        <v>678325</v>
      </c>
      <c r="NU22" s="12">
        <v>887582</v>
      </c>
      <c r="NV22" s="12">
        <v>75578</v>
      </c>
      <c r="NW22" s="12">
        <v>425897</v>
      </c>
      <c r="NX22" s="12">
        <v>163072</v>
      </c>
      <c r="NY22" s="12">
        <v>1472266</v>
      </c>
      <c r="OC22" s="5" t="s">
        <v>14</v>
      </c>
      <c r="OD22" s="7"/>
      <c r="OE22" s="9">
        <v>2933900</v>
      </c>
      <c r="OF22" s="9">
        <v>1744000</v>
      </c>
      <c r="OG22" s="9">
        <v>1189900</v>
      </c>
      <c r="OH22" s="9">
        <v>299000</v>
      </c>
      <c r="OI22" s="9">
        <v>564200</v>
      </c>
      <c r="OJ22" s="9">
        <v>78100</v>
      </c>
      <c r="OK22" s="9">
        <v>470700</v>
      </c>
      <c r="OL22" s="9">
        <v>119900</v>
      </c>
      <c r="OM22" s="9">
        <v>350300</v>
      </c>
      <c r="ON22" s="9">
        <v>40100</v>
      </c>
      <c r="OO22" s="9">
        <v>1265000</v>
      </c>
      <c r="OP22" s="9" t="s">
        <v>53</v>
      </c>
      <c r="OQ22" s="9">
        <v>1569400</v>
      </c>
      <c r="OR22" s="9">
        <v>8938900</v>
      </c>
      <c r="OS22" s="9">
        <v>24428900</v>
      </c>
      <c r="OT22" s="9">
        <v>815000</v>
      </c>
      <c r="OU22" s="9" t="s">
        <v>53</v>
      </c>
      <c r="OV22" s="9">
        <v>2333400</v>
      </c>
      <c r="OW22" s="9">
        <v>8878900</v>
      </c>
      <c r="OX22" s="9">
        <v>24428900</v>
      </c>
      <c r="OY22" s="12">
        <v>13216600</v>
      </c>
      <c r="OZ22" s="10">
        <v>0.63900000000000001</v>
      </c>
      <c r="PA22" s="9">
        <v>38222.884400000003</v>
      </c>
      <c r="PB22" s="10">
        <v>120.06</v>
      </c>
      <c r="PC22" s="9">
        <v>3200</v>
      </c>
      <c r="PD22" s="9">
        <v>886300</v>
      </c>
      <c r="PE22" s="9">
        <v>292800</v>
      </c>
      <c r="PF22" s="9">
        <v>6309400</v>
      </c>
      <c r="PG22" s="10">
        <v>1.1000000000000001</v>
      </c>
      <c r="PH22" s="9">
        <v>886300</v>
      </c>
      <c r="PI22" s="9" t="s">
        <v>53</v>
      </c>
      <c r="PJ22" s="9">
        <v>-135400</v>
      </c>
      <c r="PK22" s="9">
        <v>6309400</v>
      </c>
      <c r="PL22" s="10">
        <v>0.46</v>
      </c>
      <c r="PM22" s="10">
        <v>10.102499999999999</v>
      </c>
      <c r="PN22" s="10">
        <v>1.6637</v>
      </c>
      <c r="PO22" s="10">
        <v>8.4528999999999996</v>
      </c>
      <c r="PP22" s="10">
        <v>25.4727</v>
      </c>
      <c r="PQ22" s="10">
        <v>80.880300000000005</v>
      </c>
      <c r="PV22" s="5" t="s">
        <v>14</v>
      </c>
      <c r="PW22" s="7"/>
      <c r="PX22" s="13">
        <v>0.67258078340618843</v>
      </c>
      <c r="PY22" s="13" t="e">
        <v>#VALUE!</v>
      </c>
      <c r="PZ22" s="13">
        <v>1.7185223279334878E-2</v>
      </c>
      <c r="QA22" s="13">
        <v>-3.1274433150899138E-2</v>
      </c>
      <c r="QB22" s="13" t="e">
        <v>#VALUE!</v>
      </c>
      <c r="QC22" s="13">
        <v>0.6365411459378032</v>
      </c>
      <c r="QD22" s="13">
        <v>1.7513430717769094</v>
      </c>
      <c r="QE22" s="13">
        <v>2.7513430717769092</v>
      </c>
      <c r="QF22" s="13">
        <v>0.59815799597203045</v>
      </c>
      <c r="QG22" s="13">
        <v>11.348271446862997</v>
      </c>
      <c r="QH22" s="13"/>
      <c r="QI22" s="13" t="e">
        <v>#VALUE!</v>
      </c>
      <c r="QJ22" s="13" t="e">
        <v>#VALUE!</v>
      </c>
      <c r="QK22" s="13">
        <v>2.319288537549407</v>
      </c>
      <c r="QL22" s="13">
        <v>157.3758478475749</v>
      </c>
      <c r="QM22" s="13">
        <v>-3.8401832460732983</v>
      </c>
      <c r="QO22" s="5" t="s">
        <v>14</v>
      </c>
      <c r="QP22" s="7"/>
      <c r="QQ22" s="14">
        <v>3.9453085404723559E-2</v>
      </c>
      <c r="QR22" s="14">
        <v>1.4339573210418807E-2</v>
      </c>
      <c r="QS22" s="14">
        <v>2.309559579023206E-2</v>
      </c>
      <c r="QT22" s="14">
        <v>0.11939738914073418</v>
      </c>
      <c r="QU22" s="12">
        <v>350300</v>
      </c>
      <c r="QV22" s="12">
        <v>2933900</v>
      </c>
      <c r="QW22" s="23">
        <v>0.36591496137771246</v>
      </c>
      <c r="QX22" s="23">
        <v>1.5646584332491438</v>
      </c>
      <c r="QY22" s="23" t="e">
        <v>#VALUE!</v>
      </c>
      <c r="QZ22" s="23">
        <v>0.25827605827523958</v>
      </c>
      <c r="RA22" s="23">
        <v>0.41818181818181815</v>
      </c>
      <c r="RB22" s="12">
        <v>2583600</v>
      </c>
      <c r="RC22" s="12">
        <v>2933900</v>
      </c>
      <c r="RD22" s="12">
        <v>1744000</v>
      </c>
      <c r="RE22" s="12">
        <v>342600</v>
      </c>
      <c r="RF22" s="12">
        <v>299000</v>
      </c>
      <c r="RG22" s="12">
        <v>78100</v>
      </c>
      <c r="RH22" s="12">
        <v>119900</v>
      </c>
      <c r="RJ22" s="13">
        <v>2.7513430717769092</v>
      </c>
      <c r="RK22" s="13">
        <v>0.12009955421652223</v>
      </c>
      <c r="RL22" s="12">
        <v>2933900</v>
      </c>
      <c r="RM22" s="12">
        <v>24428900</v>
      </c>
      <c r="RN22" s="12">
        <v>8938900</v>
      </c>
      <c r="RO22" s="12">
        <v>1569400</v>
      </c>
      <c r="RP22" s="12">
        <v>40100</v>
      </c>
      <c r="RQ22" s="12">
        <v>1265000</v>
      </c>
      <c r="RR22" s="12" t="s">
        <v>53</v>
      </c>
      <c r="RS22" s="12">
        <v>13920600</v>
      </c>
      <c r="RW22" s="5" t="s">
        <v>14</v>
      </c>
      <c r="RX22" s="7"/>
      <c r="RY22" s="9">
        <v>4665000</v>
      </c>
      <c r="RZ22" s="9">
        <v>2906000</v>
      </c>
      <c r="SA22" s="9">
        <v>1759000</v>
      </c>
      <c r="SB22" s="9">
        <v>469000</v>
      </c>
      <c r="SC22" s="9">
        <v>806000</v>
      </c>
      <c r="SD22" s="9" t="s">
        <v>53</v>
      </c>
      <c r="SE22" s="9">
        <v>706000</v>
      </c>
      <c r="SF22" s="9">
        <v>167000</v>
      </c>
      <c r="SG22" s="9">
        <v>538000</v>
      </c>
      <c r="SH22" s="9">
        <v>116000</v>
      </c>
      <c r="SI22" s="9">
        <v>2323000</v>
      </c>
      <c r="SJ22" s="9">
        <v>132000</v>
      </c>
      <c r="SK22" s="9">
        <v>3184000</v>
      </c>
      <c r="SL22" s="9">
        <v>14083000</v>
      </c>
      <c r="SM22" s="9">
        <v>28841000</v>
      </c>
      <c r="SN22" s="9">
        <v>1466000</v>
      </c>
      <c r="SO22" s="9" t="s">
        <v>53</v>
      </c>
      <c r="SP22" s="9">
        <v>4102000</v>
      </c>
      <c r="SQ22" s="9">
        <v>7174000</v>
      </c>
      <c r="SR22" s="9">
        <v>28841000</v>
      </c>
      <c r="SS22" s="12">
        <v>17565000</v>
      </c>
      <c r="ST22" s="10">
        <v>0.76419999999999999</v>
      </c>
      <c r="SU22" s="9">
        <v>62895.342900000003</v>
      </c>
      <c r="SV22" s="10">
        <v>149.36000000000001</v>
      </c>
      <c r="SW22" s="9">
        <v>6000</v>
      </c>
      <c r="SX22" s="9">
        <v>1323000</v>
      </c>
      <c r="SY22" s="9">
        <v>282000</v>
      </c>
      <c r="SZ22" s="9">
        <v>11740000</v>
      </c>
      <c r="TA22" s="10">
        <v>1.28</v>
      </c>
      <c r="TB22" s="9">
        <v>1323000</v>
      </c>
      <c r="TC22" s="9">
        <v>282000</v>
      </c>
      <c r="TD22" s="9">
        <v>-241000</v>
      </c>
      <c r="TE22" s="9">
        <v>11740000</v>
      </c>
      <c r="TF22" s="10">
        <v>0.57499999999999996</v>
      </c>
      <c r="TG22" s="10">
        <v>9.0106999999999999</v>
      </c>
      <c r="TH22" s="10">
        <v>1.4810000000000001</v>
      </c>
      <c r="TI22" s="10">
        <v>7.71</v>
      </c>
      <c r="TJ22" s="10">
        <v>23.654399999999999</v>
      </c>
      <c r="TK22" s="10">
        <v>77.551000000000002</v>
      </c>
      <c r="TP22" s="5" t="s">
        <v>14</v>
      </c>
      <c r="TQ22" s="7"/>
      <c r="TR22" s="13">
        <v>0.77620672842515848</v>
      </c>
      <c r="TS22" s="13">
        <v>0.74402730375426618</v>
      </c>
      <c r="TT22" s="13">
        <v>2.8278888347147733E-2</v>
      </c>
      <c r="TU22" s="13">
        <v>-3.1829686904060191E-2</v>
      </c>
      <c r="TV22" s="13">
        <v>330.06814814814811</v>
      </c>
      <c r="TW22" s="13">
        <v>0.75125689123123329</v>
      </c>
      <c r="TX22" s="13">
        <v>3.0202118762196823</v>
      </c>
      <c r="TY22" s="13">
        <v>4.0202118762196823</v>
      </c>
      <c r="TZ22" s="13">
        <v>0.7100125308217794</v>
      </c>
      <c r="UA22" s="13" t="e">
        <v>#VALUE!</v>
      </c>
      <c r="UB22" s="13"/>
      <c r="UC22" s="13">
        <v>22.015151515151516</v>
      </c>
      <c r="UD22" s="13">
        <v>16.579490708878183</v>
      </c>
      <c r="UE22" s="13">
        <v>2.0081790787774429</v>
      </c>
      <c r="UF22" s="13">
        <v>181.75669882100749</v>
      </c>
      <c r="UG22" s="13">
        <v>-5.0816993464052285</v>
      </c>
      <c r="UI22" s="5" t="s">
        <v>14</v>
      </c>
      <c r="UJ22" s="7"/>
      <c r="UK22" s="14">
        <v>7.4993030387510456E-2</v>
      </c>
      <c r="UL22" s="14">
        <v>1.8653999514579939E-2</v>
      </c>
      <c r="UM22" s="14">
        <v>2.7946326410318644E-2</v>
      </c>
      <c r="UN22" s="14">
        <v>0.11532690246516614</v>
      </c>
      <c r="UO22" s="12">
        <v>538000</v>
      </c>
      <c r="UP22" s="12">
        <v>4665000</v>
      </c>
      <c r="UQ22" s="23">
        <v>0.48829790922644845</v>
      </c>
      <c r="UR22" s="23">
        <v>2.1807615165909646</v>
      </c>
      <c r="US22" s="23">
        <v>9.7777469574563992E-3</v>
      </c>
      <c r="UT22" s="23">
        <v>0.40705939461183732</v>
      </c>
      <c r="UU22" s="23">
        <v>0.44921874999999994</v>
      </c>
      <c r="UV22" s="12">
        <v>4127000</v>
      </c>
      <c r="UW22" s="12">
        <v>4665000</v>
      </c>
      <c r="UX22" s="12">
        <v>2906000</v>
      </c>
      <c r="UY22" s="12" t="e">
        <v>#VALUE!</v>
      </c>
      <c r="UZ22" s="12">
        <v>469000</v>
      </c>
      <c r="VA22" s="12" t="s">
        <v>53</v>
      </c>
      <c r="VB22" s="12">
        <v>167000</v>
      </c>
      <c r="VD22" s="13">
        <v>4.0202118762196823</v>
      </c>
      <c r="VE22" s="13">
        <v>0.16174889913664575</v>
      </c>
      <c r="VF22" s="12">
        <v>4665000</v>
      </c>
      <c r="VG22" s="12">
        <v>28841000</v>
      </c>
      <c r="VH22" s="12">
        <v>14083000</v>
      </c>
      <c r="VI22" s="12">
        <v>3184000</v>
      </c>
      <c r="VJ22" s="12">
        <v>116000</v>
      </c>
      <c r="VK22" s="12">
        <v>2323000</v>
      </c>
      <c r="VL22" s="12">
        <v>132000</v>
      </c>
      <c r="VM22" s="12">
        <v>11574000</v>
      </c>
    </row>
    <row r="23" spans="1:585" x14ac:dyDescent="0.25">
      <c r="A23" s="5" t="s">
        <v>15</v>
      </c>
      <c r="B23" s="7"/>
      <c r="C23" s="9">
        <v>845615</v>
      </c>
      <c r="D23" s="9">
        <v>719941</v>
      </c>
      <c r="E23" s="9">
        <v>125674</v>
      </c>
      <c r="F23" s="9">
        <v>76528</v>
      </c>
      <c r="G23" s="9">
        <v>50995</v>
      </c>
      <c r="H23" s="9">
        <v>898</v>
      </c>
      <c r="I23" s="9">
        <v>50163</v>
      </c>
      <c r="J23" s="9">
        <v>6346</v>
      </c>
      <c r="K23" s="9">
        <v>42785</v>
      </c>
      <c r="L23" s="9">
        <v>27818</v>
      </c>
      <c r="M23" s="9">
        <v>214098</v>
      </c>
      <c r="N23" s="9">
        <v>256427</v>
      </c>
      <c r="O23" s="9">
        <v>543114</v>
      </c>
      <c r="P23" s="9">
        <v>562674</v>
      </c>
      <c r="Q23" s="9">
        <v>1494363</v>
      </c>
      <c r="R23" s="9">
        <v>179917</v>
      </c>
      <c r="S23" s="9">
        <v>3654</v>
      </c>
      <c r="T23" s="9">
        <v>352850</v>
      </c>
      <c r="U23" s="9">
        <v>839779</v>
      </c>
      <c r="V23" s="9">
        <v>1494363</v>
      </c>
      <c r="W23" s="12">
        <v>301734</v>
      </c>
      <c r="X23" s="10">
        <v>2.2603</v>
      </c>
      <c r="Y23" s="9">
        <v>1302.1410000000001</v>
      </c>
      <c r="Z23" s="10">
        <v>47.31</v>
      </c>
      <c r="AA23" s="9">
        <v>27532</v>
      </c>
      <c r="AB23" s="9">
        <v>65973</v>
      </c>
      <c r="AC23" s="9" t="s">
        <v>53</v>
      </c>
      <c r="AD23" s="9">
        <v>793712</v>
      </c>
      <c r="AE23" s="10">
        <v>1.43</v>
      </c>
      <c r="AF23" s="9">
        <v>65973</v>
      </c>
      <c r="AG23" s="9" t="s">
        <v>53</v>
      </c>
      <c r="AH23" s="9">
        <v>-5192</v>
      </c>
      <c r="AI23" s="9">
        <v>793712</v>
      </c>
      <c r="AJ23" s="10">
        <v>0.1875</v>
      </c>
      <c r="AK23" s="10">
        <v>11.6637</v>
      </c>
      <c r="AL23" s="10">
        <v>1.3291999999999999</v>
      </c>
      <c r="AM23" s="10">
        <v>10.2316</v>
      </c>
      <c r="AN23" s="10">
        <v>12.6508</v>
      </c>
      <c r="AO23" s="10">
        <v>79.385000000000005</v>
      </c>
      <c r="AT23" s="5" t="s">
        <v>15</v>
      </c>
      <c r="AU23" s="7"/>
      <c r="AV23" s="13">
        <v>1.5392206319965991</v>
      </c>
      <c r="AW23" s="13">
        <v>0.81248972651268248</v>
      </c>
      <c r="AX23" s="13">
        <v>7.8838033158565968E-2</v>
      </c>
      <c r="AY23" s="13">
        <v>0.12732113950894128</v>
      </c>
      <c r="AZ23" s="13">
        <v>131.38082587018454</v>
      </c>
      <c r="BA23" s="13">
        <v>0.43803547063196829</v>
      </c>
      <c r="BB23" s="13">
        <v>0.77947174197020885</v>
      </c>
      <c r="BC23" s="13">
        <v>1.7794717419702089</v>
      </c>
      <c r="BD23" s="13">
        <v>0.2643281329253368</v>
      </c>
      <c r="BE23" s="13">
        <v>73.466592427616931</v>
      </c>
      <c r="BF23" s="13"/>
      <c r="BG23" s="13">
        <v>2.8075865645973317</v>
      </c>
      <c r="BH23" s="13">
        <v>130.00489623455255</v>
      </c>
      <c r="BI23" s="13">
        <v>3.9496632383301105</v>
      </c>
      <c r="BJ23" s="13">
        <v>92.412942059920894</v>
      </c>
      <c r="BK23" s="13">
        <v>4.4444298448471597</v>
      </c>
      <c r="BM23" s="5" t="s">
        <v>15</v>
      </c>
      <c r="BN23" s="7"/>
      <c r="BO23" s="14">
        <v>5.0947927966762681E-2</v>
      </c>
      <c r="BP23" s="14">
        <v>2.8630928362118172E-2</v>
      </c>
      <c r="BQ23" s="14">
        <v>3.412490807119823E-2</v>
      </c>
      <c r="BR23" s="14">
        <v>5.0596311560225399E-2</v>
      </c>
      <c r="BS23" s="12">
        <v>42785</v>
      </c>
      <c r="BT23" s="12">
        <v>845615</v>
      </c>
      <c r="BU23" s="23">
        <v>0.37653100351119506</v>
      </c>
      <c r="BV23" s="23">
        <v>0.8713686032108664</v>
      </c>
      <c r="BW23" s="23" t="e">
        <v>#VALUE!</v>
      </c>
      <c r="BX23" s="23">
        <v>0.5311373474851826</v>
      </c>
      <c r="BY23" s="23">
        <v>0.13111888111888112</v>
      </c>
      <c r="BZ23" s="12">
        <v>802830</v>
      </c>
      <c r="CA23" s="12">
        <v>845615</v>
      </c>
      <c r="CB23" s="12">
        <v>719941</v>
      </c>
      <c r="CC23" s="12">
        <v>-883</v>
      </c>
      <c r="CD23" s="12">
        <v>76528</v>
      </c>
      <c r="CE23" s="12">
        <v>898</v>
      </c>
      <c r="CF23" s="12">
        <v>6346</v>
      </c>
      <c r="CH23" s="13">
        <v>1.7794717419702089</v>
      </c>
      <c r="CI23" s="13">
        <v>0.5658698723134874</v>
      </c>
      <c r="CJ23" s="12">
        <v>845615</v>
      </c>
      <c r="CK23" s="12">
        <v>1494363</v>
      </c>
      <c r="CL23" s="12">
        <v>562674</v>
      </c>
      <c r="CM23" s="12">
        <v>543114</v>
      </c>
      <c r="CN23" s="12">
        <v>27818</v>
      </c>
      <c r="CO23" s="12">
        <v>214098</v>
      </c>
      <c r="CP23" s="12">
        <v>256427</v>
      </c>
      <c r="CQ23" s="12">
        <v>388575</v>
      </c>
      <c r="CU23" s="5" t="s">
        <v>15</v>
      </c>
      <c r="CV23" s="7"/>
      <c r="CW23" s="9">
        <v>1119481</v>
      </c>
      <c r="CX23" s="9">
        <v>792183</v>
      </c>
      <c r="CY23" s="9">
        <v>327298</v>
      </c>
      <c r="CZ23" s="9">
        <v>159051</v>
      </c>
      <c r="DA23" s="9">
        <v>82198</v>
      </c>
      <c r="DB23" s="9">
        <v>24210</v>
      </c>
      <c r="DC23" s="9">
        <v>60488</v>
      </c>
      <c r="DD23" s="9">
        <v>11495</v>
      </c>
      <c r="DE23" s="9">
        <v>48993</v>
      </c>
      <c r="DF23" s="9">
        <v>452575</v>
      </c>
      <c r="DG23" s="9">
        <v>792734</v>
      </c>
      <c r="DH23" s="9">
        <v>250692</v>
      </c>
      <c r="DI23" s="9">
        <v>1741171</v>
      </c>
      <c r="DJ23" s="9">
        <v>1863175</v>
      </c>
      <c r="DK23" s="9">
        <v>5653699</v>
      </c>
      <c r="DL23" s="9">
        <v>359866</v>
      </c>
      <c r="DM23" s="9" t="s">
        <v>53</v>
      </c>
      <c r="DN23" s="9">
        <v>925314</v>
      </c>
      <c r="DO23" s="9">
        <v>1513887</v>
      </c>
      <c r="DP23" s="9">
        <v>5653699</v>
      </c>
      <c r="DQ23" s="12">
        <v>3214498</v>
      </c>
      <c r="DR23" s="10">
        <v>1.4691000000000001</v>
      </c>
      <c r="DS23" s="9">
        <v>5428.6967999999997</v>
      </c>
      <c r="DT23" s="10">
        <v>99.77</v>
      </c>
      <c r="DU23" s="9">
        <v>544</v>
      </c>
      <c r="DV23" s="9">
        <v>165127</v>
      </c>
      <c r="DW23" s="9">
        <v>71110</v>
      </c>
      <c r="DX23" s="9">
        <v>1172978</v>
      </c>
      <c r="DY23" s="10">
        <v>0.9</v>
      </c>
      <c r="DZ23" s="9">
        <v>165127</v>
      </c>
      <c r="EA23" s="9">
        <v>71110</v>
      </c>
      <c r="EB23" s="9">
        <v>0</v>
      </c>
      <c r="EC23" s="9">
        <v>1172978</v>
      </c>
      <c r="ED23" s="10">
        <v>0</v>
      </c>
      <c r="EE23" s="10">
        <v>14.1713</v>
      </c>
      <c r="EF23" s="10">
        <v>1.7090000000000001</v>
      </c>
      <c r="EG23" s="10">
        <v>10.020899999999999</v>
      </c>
      <c r="EH23" s="10">
        <v>19.003799999999998</v>
      </c>
      <c r="EI23" s="10">
        <v>75.356200000000001</v>
      </c>
      <c r="EN23" s="5" t="s">
        <v>15</v>
      </c>
      <c r="EO23" s="7"/>
      <c r="EP23" s="13">
        <v>1.8817082633570874</v>
      </c>
      <c r="EQ23" s="13">
        <v>1.6107818535113485</v>
      </c>
      <c r="ER23" s="13">
        <v>0.48910423920960883</v>
      </c>
      <c r="ES23" s="13">
        <v>0.14430499395174734</v>
      </c>
      <c r="ET23" s="13">
        <v>571.91483378432645</v>
      </c>
      <c r="EU23" s="13">
        <v>0.73223070418145708</v>
      </c>
      <c r="EV23" s="13">
        <v>2.7345581275220674</v>
      </c>
      <c r="EW23" s="13">
        <v>3.7345581275220674</v>
      </c>
      <c r="EX23" s="13">
        <v>0.67983000538238747</v>
      </c>
      <c r="EY23" s="13">
        <v>6.82061131763734</v>
      </c>
      <c r="EZ23" s="13"/>
      <c r="FA23" s="13">
        <v>3.1599851610741467</v>
      </c>
      <c r="FB23" s="13">
        <v>115.50687151832342</v>
      </c>
      <c r="FC23" s="13">
        <v>1.4121773507885369</v>
      </c>
      <c r="FD23" s="13">
        <v>258.4661195679069</v>
      </c>
      <c r="FE23" s="13">
        <v>1.3721534533625377</v>
      </c>
      <c r="FG23" s="5" t="s">
        <v>15</v>
      </c>
      <c r="FH23" s="7"/>
      <c r="FI23" s="14">
        <v>3.2362389002613803E-2</v>
      </c>
      <c r="FJ23" s="14">
        <v>8.665654114235654E-3</v>
      </c>
      <c r="FK23" s="14">
        <v>1.4538800173125595E-2</v>
      </c>
      <c r="FL23" s="14">
        <v>4.3764029938873461E-2</v>
      </c>
      <c r="FM23" s="12">
        <v>48993</v>
      </c>
      <c r="FN23" s="12">
        <v>1119481</v>
      </c>
      <c r="FO23" s="23">
        <v>0.3295497337230015</v>
      </c>
      <c r="FP23" s="23">
        <v>0.96020265670316018</v>
      </c>
      <c r="FQ23" s="23">
        <v>1.2577606271575477E-2</v>
      </c>
      <c r="FR23" s="23">
        <v>0.20747089648741471</v>
      </c>
      <c r="FS23" s="23">
        <v>0</v>
      </c>
      <c r="FT23" s="12">
        <v>1070488</v>
      </c>
      <c r="FU23" s="12">
        <v>1119481</v>
      </c>
      <c r="FV23" s="12">
        <v>792183</v>
      </c>
      <c r="FW23" s="12">
        <v>83549</v>
      </c>
      <c r="FX23" s="12">
        <v>159051</v>
      </c>
      <c r="FY23" s="12">
        <v>24210</v>
      </c>
      <c r="FZ23" s="12">
        <v>11495</v>
      </c>
      <c r="GB23" s="13">
        <v>3.7345581275220674</v>
      </c>
      <c r="GC23" s="13">
        <v>0.19800859578835026</v>
      </c>
      <c r="GD23" s="12">
        <v>1119481</v>
      </c>
      <c r="GE23" s="12">
        <v>5653699</v>
      </c>
      <c r="GF23" s="12">
        <v>1863175</v>
      </c>
      <c r="GG23" s="12">
        <v>1741171</v>
      </c>
      <c r="GH23" s="12">
        <v>452575</v>
      </c>
      <c r="GI23" s="12">
        <v>792734</v>
      </c>
      <c r="GJ23" s="12">
        <v>250692</v>
      </c>
      <c r="GK23" s="12">
        <v>2049353</v>
      </c>
      <c r="GO23" s="5" t="s">
        <v>15</v>
      </c>
      <c r="GP23" s="7"/>
      <c r="GQ23" s="9">
        <v>241836</v>
      </c>
      <c r="GR23" s="9">
        <v>162820</v>
      </c>
      <c r="GS23" s="9">
        <v>79016</v>
      </c>
      <c r="GT23" s="9">
        <v>31499</v>
      </c>
      <c r="GU23" s="9">
        <v>16317</v>
      </c>
      <c r="GV23" s="9">
        <v>5301</v>
      </c>
      <c r="GW23" s="9">
        <v>11615</v>
      </c>
      <c r="GX23" s="9">
        <v>2470</v>
      </c>
      <c r="GY23" s="9">
        <v>9145</v>
      </c>
      <c r="GZ23" s="9">
        <v>33809</v>
      </c>
      <c r="HA23" s="9">
        <v>86979</v>
      </c>
      <c r="HB23" s="9">
        <v>9729</v>
      </c>
      <c r="HC23" s="9">
        <v>146479</v>
      </c>
      <c r="HD23" s="9">
        <v>644604</v>
      </c>
      <c r="HE23" s="9">
        <v>1283580</v>
      </c>
      <c r="HF23" s="9">
        <v>63086</v>
      </c>
      <c r="HG23" s="9" t="s">
        <v>53</v>
      </c>
      <c r="HH23" s="9">
        <v>152193</v>
      </c>
      <c r="HI23" s="9">
        <v>422457</v>
      </c>
      <c r="HJ23" s="9">
        <v>1283580</v>
      </c>
      <c r="HK23" s="12">
        <v>708930</v>
      </c>
      <c r="HL23" s="10">
        <v>0.92910000000000004</v>
      </c>
      <c r="HM23" s="9">
        <v>4390.4148999999998</v>
      </c>
      <c r="HN23" s="10">
        <v>85.42</v>
      </c>
      <c r="HO23" s="9">
        <v>514</v>
      </c>
      <c r="HP23" s="9">
        <v>45397</v>
      </c>
      <c r="HQ23" s="9">
        <v>27330</v>
      </c>
      <c r="HR23" s="9">
        <v>-224999</v>
      </c>
      <c r="HS23" s="10">
        <v>0.18</v>
      </c>
      <c r="HT23" s="9">
        <v>45397</v>
      </c>
      <c r="HU23" s="9">
        <v>27330</v>
      </c>
      <c r="HV23" s="9">
        <v>0</v>
      </c>
      <c r="HW23" s="9">
        <v>-224999</v>
      </c>
      <c r="HX23" s="10">
        <v>0</v>
      </c>
      <c r="HY23" s="10">
        <v>8.9573999999999998</v>
      </c>
      <c r="HZ23" s="10">
        <v>1.7061999999999999</v>
      </c>
      <c r="IA23" s="10">
        <v>8.0653000000000006</v>
      </c>
      <c r="IB23" s="10">
        <v>21.265599999999999</v>
      </c>
      <c r="IC23" s="10">
        <v>70.805899999999994</v>
      </c>
      <c r="IH23" s="5" t="s">
        <v>15</v>
      </c>
      <c r="II23" s="7"/>
      <c r="IJ23" s="13">
        <v>0.96245556628754281</v>
      </c>
      <c r="IK23" s="13">
        <v>0.89853015578903106</v>
      </c>
      <c r="IL23" s="13">
        <v>0.22214556517054004</v>
      </c>
      <c r="IM23" s="13">
        <v>-4.4516118979728569E-3</v>
      </c>
      <c r="IN23" s="13">
        <v>256.86500033450147</v>
      </c>
      <c r="IO23" s="13">
        <v>0.67087598747253774</v>
      </c>
      <c r="IP23" s="13">
        <v>2.0383684019912085</v>
      </c>
      <c r="IQ23" s="13">
        <v>3.0383684019912085</v>
      </c>
      <c r="IR23" s="13">
        <v>0.62660256835194328</v>
      </c>
      <c r="IS23" s="13">
        <v>8.5638558762497645</v>
      </c>
      <c r="IT23" s="13"/>
      <c r="IU23" s="13">
        <v>16.735532942748485</v>
      </c>
      <c r="IV23" s="13">
        <v>21.809882078368751</v>
      </c>
      <c r="IW23" s="13">
        <v>2.7803952678232675</v>
      </c>
      <c r="IX23" s="13">
        <v>131.27629881407236</v>
      </c>
      <c r="IY23" s="13">
        <v>-42.323416170808542</v>
      </c>
      <c r="JA23" s="5" t="s">
        <v>15</v>
      </c>
      <c r="JB23" s="7"/>
      <c r="JC23" s="14">
        <v>2.1647173558492345E-2</v>
      </c>
      <c r="JD23" s="14">
        <v>7.1246046214493838E-3</v>
      </c>
      <c r="JE23" s="14">
        <v>1.2712102089468517E-2</v>
      </c>
      <c r="JF23" s="14">
        <v>3.78148828131461E-2</v>
      </c>
      <c r="JG23" s="12">
        <v>9145</v>
      </c>
      <c r="JH23" s="12">
        <v>241836</v>
      </c>
      <c r="JI23" s="23">
        <v>0.50219230589445141</v>
      </c>
      <c r="JJ23" s="23">
        <v>3.4204450832826931</v>
      </c>
      <c r="JK23" s="23">
        <v>2.1292011405599963E-2</v>
      </c>
      <c r="JL23" s="23">
        <v>-0.17529020396079714</v>
      </c>
      <c r="JM23" s="23">
        <v>0</v>
      </c>
      <c r="JN23" s="12">
        <v>232691</v>
      </c>
      <c r="JO23" s="12">
        <v>241836</v>
      </c>
      <c r="JP23" s="12">
        <v>162820</v>
      </c>
      <c r="JQ23" s="12">
        <v>30601</v>
      </c>
      <c r="JR23" s="12">
        <v>31499</v>
      </c>
      <c r="JS23" s="12">
        <v>5301</v>
      </c>
      <c r="JT23" s="12">
        <v>2470</v>
      </c>
      <c r="JV23" s="13">
        <v>3.0383684019912085</v>
      </c>
      <c r="JW23" s="13">
        <v>0.18840742298882812</v>
      </c>
      <c r="JX23" s="12">
        <v>241836</v>
      </c>
      <c r="JY23" s="12">
        <v>1283580</v>
      </c>
      <c r="JZ23" s="12">
        <v>644604</v>
      </c>
      <c r="KA23" s="12">
        <v>146479</v>
      </c>
      <c r="KB23" s="12">
        <v>33809</v>
      </c>
      <c r="KC23" s="12">
        <v>86979</v>
      </c>
      <c r="KD23" s="12">
        <v>9729</v>
      </c>
      <c r="KE23" s="12">
        <v>492497</v>
      </c>
      <c r="KI23" s="5" t="s">
        <v>15</v>
      </c>
      <c r="KJ23" s="7"/>
      <c r="KK23" s="9">
        <v>462073</v>
      </c>
      <c r="KL23" s="9">
        <v>382402</v>
      </c>
      <c r="KM23" s="9">
        <v>79671</v>
      </c>
      <c r="KN23" s="9">
        <v>59184</v>
      </c>
      <c r="KO23" s="9">
        <v>16072</v>
      </c>
      <c r="KP23" s="9">
        <v>15595</v>
      </c>
      <c r="KQ23" s="9">
        <v>4902</v>
      </c>
      <c r="KR23" s="9">
        <v>-5625</v>
      </c>
      <c r="KS23" s="9">
        <v>-24335</v>
      </c>
      <c r="KT23" s="9">
        <v>82908</v>
      </c>
      <c r="KU23" s="9">
        <v>377881</v>
      </c>
      <c r="KV23" s="9">
        <v>70493</v>
      </c>
      <c r="KW23" s="9">
        <v>874973</v>
      </c>
      <c r="KX23" s="9">
        <v>653913</v>
      </c>
      <c r="KY23" s="9">
        <v>3053908</v>
      </c>
      <c r="KZ23" s="9">
        <v>186126</v>
      </c>
      <c r="LA23" s="9">
        <v>7748</v>
      </c>
      <c r="LB23" s="9">
        <v>601391</v>
      </c>
      <c r="LC23" s="9">
        <v>805770</v>
      </c>
      <c r="LD23" s="9">
        <v>3053908</v>
      </c>
      <c r="LE23" s="12">
        <v>1646747</v>
      </c>
      <c r="LF23" s="10">
        <v>3.5764</v>
      </c>
      <c r="LG23" s="9">
        <v>1323.4931999999999</v>
      </c>
      <c r="LH23" s="10">
        <v>16.71</v>
      </c>
      <c r="LI23" s="9">
        <v>144883</v>
      </c>
      <c r="LJ23" s="9">
        <v>65055</v>
      </c>
      <c r="LK23" s="9">
        <v>33066</v>
      </c>
      <c r="LL23" s="9">
        <v>1794510</v>
      </c>
      <c r="LM23" s="10">
        <v>-0.3</v>
      </c>
      <c r="LN23" s="9">
        <v>65055</v>
      </c>
      <c r="LO23" s="9">
        <v>33066</v>
      </c>
      <c r="LP23" s="9">
        <v>0</v>
      </c>
      <c r="LQ23" s="9">
        <v>1794510</v>
      </c>
      <c r="LR23" s="10">
        <v>0</v>
      </c>
      <c r="LS23" s="10">
        <v>13.4765</v>
      </c>
      <c r="LT23" s="10">
        <v>1.7151000000000001</v>
      </c>
      <c r="LU23" s="10">
        <v>7.2727000000000004</v>
      </c>
      <c r="LV23" s="10" t="s">
        <v>53</v>
      </c>
      <c r="LW23" s="10">
        <v>-6.2043999999999997</v>
      </c>
      <c r="MB23" s="5" t="s">
        <v>15</v>
      </c>
      <c r="MC23" s="7"/>
      <c r="MD23" s="13">
        <v>1.454915354569656</v>
      </c>
      <c r="ME23" s="13">
        <v>1.3376987683553627</v>
      </c>
      <c r="MF23" s="13">
        <v>0.13786039365404537</v>
      </c>
      <c r="MG23" s="13">
        <v>8.958423109013107E-2</v>
      </c>
      <c r="MH23" s="13">
        <v>664.95586363698123</v>
      </c>
      <c r="MI23" s="13">
        <v>0.73615118726562823</v>
      </c>
      <c r="MJ23" s="13">
        <v>2.7900492696427022</v>
      </c>
      <c r="MK23" s="13">
        <v>3.7900492696427022</v>
      </c>
      <c r="ML23" s="13">
        <v>0.6714518186826024</v>
      </c>
      <c r="MM23" s="13">
        <v>4.1715293363257455</v>
      </c>
      <c r="MN23" s="13"/>
      <c r="MO23" s="13">
        <v>5.4246804647269942</v>
      </c>
      <c r="MP23" s="13">
        <v>67.285069115747305</v>
      </c>
      <c r="MQ23" s="13">
        <v>1.222800299565207</v>
      </c>
      <c r="MR23" s="13">
        <v>298.49518366145611</v>
      </c>
      <c r="MS23" s="13">
        <v>1.6889744208317798</v>
      </c>
      <c r="MU23" s="5" t="s">
        <v>15</v>
      </c>
      <c r="MV23" s="7"/>
      <c r="MW23" s="14">
        <v>-3.0200925822505182E-2</v>
      </c>
      <c r="MX23" s="14">
        <v>-7.9684784217468243E-3</v>
      </c>
      <c r="MY23" s="14">
        <v>5.2627649555913279E-3</v>
      </c>
      <c r="MZ23" s="14">
        <v>-5.266483867267726E-2</v>
      </c>
      <c r="NA23" s="12">
        <v>-24335</v>
      </c>
      <c r="NB23" s="12">
        <v>462073</v>
      </c>
      <c r="NC23" s="23">
        <v>0.21412334621737131</v>
      </c>
      <c r="ND23" s="23">
        <v>0.43337690591858036</v>
      </c>
      <c r="NE23" s="23">
        <v>1.0827438154652988E-2</v>
      </c>
      <c r="NF23" s="23">
        <v>0.58761102168107227</v>
      </c>
      <c r="NG23" s="23">
        <v>0</v>
      </c>
      <c r="NH23" s="12">
        <v>486408</v>
      </c>
      <c r="NI23" s="12">
        <v>462073</v>
      </c>
      <c r="NJ23" s="12">
        <v>382402</v>
      </c>
      <c r="NK23" s="12">
        <v>34852</v>
      </c>
      <c r="NL23" s="12">
        <v>59184</v>
      </c>
      <c r="NM23" s="12">
        <v>15595</v>
      </c>
      <c r="NN23" s="12">
        <v>-5625</v>
      </c>
      <c r="NP23" s="13">
        <v>3.7900492696427022</v>
      </c>
      <c r="NQ23" s="13">
        <v>0.15130547482111445</v>
      </c>
      <c r="NR23" s="12">
        <v>462073</v>
      </c>
      <c r="NS23" s="12">
        <v>3053908</v>
      </c>
      <c r="NT23" s="12">
        <v>653913</v>
      </c>
      <c r="NU23" s="12">
        <v>874973</v>
      </c>
      <c r="NV23" s="12">
        <v>82908</v>
      </c>
      <c r="NW23" s="12">
        <v>377881</v>
      </c>
      <c r="NX23" s="12">
        <v>70493</v>
      </c>
      <c r="NY23" s="12">
        <v>1525022</v>
      </c>
      <c r="OC23" s="5" t="s">
        <v>15</v>
      </c>
      <c r="OD23" s="7"/>
      <c r="OE23" s="9">
        <v>2952900</v>
      </c>
      <c r="OF23" s="9">
        <v>1809900</v>
      </c>
      <c r="OG23" s="9">
        <v>1143000</v>
      </c>
      <c r="OH23" s="9">
        <v>315500</v>
      </c>
      <c r="OI23" s="9">
        <v>501600</v>
      </c>
      <c r="OJ23" s="9">
        <v>79700</v>
      </c>
      <c r="OK23" s="9">
        <v>276900</v>
      </c>
      <c r="OL23" s="9">
        <v>-36200</v>
      </c>
      <c r="OM23" s="9">
        <v>313100</v>
      </c>
      <c r="ON23" s="9">
        <v>29000</v>
      </c>
      <c r="OO23" s="9">
        <v>1271400</v>
      </c>
      <c r="OP23" s="9" t="s">
        <v>53</v>
      </c>
      <c r="OQ23" s="9">
        <v>1710800</v>
      </c>
      <c r="OR23" s="9">
        <v>9232100</v>
      </c>
      <c r="OS23" s="9">
        <v>24955000</v>
      </c>
      <c r="OT23" s="9">
        <v>910000</v>
      </c>
      <c r="OU23" s="9" t="s">
        <v>53</v>
      </c>
      <c r="OV23" s="9">
        <v>2415600</v>
      </c>
      <c r="OW23" s="9">
        <v>8979700</v>
      </c>
      <c r="OX23" s="9">
        <v>24955000</v>
      </c>
      <c r="OY23" s="12">
        <v>13559700</v>
      </c>
      <c r="OZ23" s="10">
        <v>0.67849999999999999</v>
      </c>
      <c r="PA23" s="9">
        <v>44218.869200000001</v>
      </c>
      <c r="PB23" s="10">
        <v>139.44999999999999</v>
      </c>
      <c r="PC23" s="9">
        <v>3200</v>
      </c>
      <c r="PD23" s="9">
        <v>821400</v>
      </c>
      <c r="PE23" s="9">
        <v>278900</v>
      </c>
      <c r="PF23" s="9">
        <v>6475600</v>
      </c>
      <c r="PG23" s="10">
        <v>0.98</v>
      </c>
      <c r="PH23" s="9">
        <v>821400</v>
      </c>
      <c r="PI23" s="9">
        <v>278900</v>
      </c>
      <c r="PJ23" s="9">
        <v>-146100</v>
      </c>
      <c r="PK23" s="9">
        <v>6475600</v>
      </c>
      <c r="PL23" s="10">
        <v>0.46</v>
      </c>
      <c r="PM23" s="10">
        <v>9.3424999999999994</v>
      </c>
      <c r="PN23" s="10">
        <v>1.7068000000000001</v>
      </c>
      <c r="PO23" s="10">
        <v>7.9539</v>
      </c>
      <c r="PP23" s="10" t="s">
        <v>53</v>
      </c>
      <c r="PQ23" s="10">
        <v>81.924999999999997</v>
      </c>
      <c r="PV23" s="5" t="s">
        <v>15</v>
      </c>
      <c r="PW23" s="7"/>
      <c r="PX23" s="13">
        <v>0.70822983937738038</v>
      </c>
      <c r="PY23" s="13" t="e">
        <v>#VALUE!</v>
      </c>
      <c r="PZ23" s="13">
        <v>1.2005298890544792E-2</v>
      </c>
      <c r="QA23" s="13">
        <v>-2.8242837106792228E-2</v>
      </c>
      <c r="QB23" s="13" t="e">
        <v>#VALUE!</v>
      </c>
      <c r="QC23" s="13">
        <v>0.64016429573231814</v>
      </c>
      <c r="QD23" s="13">
        <v>1.7790460705814226</v>
      </c>
      <c r="QE23" s="13">
        <v>2.7790460705814226</v>
      </c>
      <c r="QF23" s="13">
        <v>0.60159986512506991</v>
      </c>
      <c r="QG23" s="13">
        <v>10.306148055207027</v>
      </c>
      <c r="QH23" s="13"/>
      <c r="QI23" s="13" t="e">
        <v>#VALUE!</v>
      </c>
      <c r="QJ23" s="13" t="e">
        <v>#VALUE!</v>
      </c>
      <c r="QK23" s="13">
        <v>2.3225578102878717</v>
      </c>
      <c r="QL23" s="13">
        <v>157.15432286904399</v>
      </c>
      <c r="QM23" s="13">
        <v>-4.1896992054483544</v>
      </c>
      <c r="QO23" s="5" t="s">
        <v>15</v>
      </c>
      <c r="QP23" s="7"/>
      <c r="QQ23" s="14">
        <v>3.4867534550152013E-2</v>
      </c>
      <c r="QR23" s="14">
        <v>1.2546583850931678E-2</v>
      </c>
      <c r="QS23" s="14">
        <v>2.0100180324584251E-2</v>
      </c>
      <c r="QT23" s="14">
        <v>0.10603135900301398</v>
      </c>
      <c r="QU23" s="12">
        <v>313100</v>
      </c>
      <c r="QV23" s="12">
        <v>2952900</v>
      </c>
      <c r="QW23" s="23">
        <v>0.36994990983770787</v>
      </c>
      <c r="QX23" s="23">
        <v>1.7719442676818273</v>
      </c>
      <c r="QY23" s="23">
        <v>1.1176117010619114E-2</v>
      </c>
      <c r="QZ23" s="23">
        <v>0.25949108395111198</v>
      </c>
      <c r="RA23" s="23">
        <v>0.46938775510204084</v>
      </c>
      <c r="RB23" s="12">
        <v>2639800</v>
      </c>
      <c r="RC23" s="12">
        <v>2952900</v>
      </c>
      <c r="RD23" s="12">
        <v>1809900</v>
      </c>
      <c r="RE23" s="12">
        <v>470900</v>
      </c>
      <c r="RF23" s="12">
        <v>315500</v>
      </c>
      <c r="RG23" s="12">
        <v>79700</v>
      </c>
      <c r="RH23" s="12">
        <v>-36200</v>
      </c>
      <c r="RJ23" s="13">
        <v>2.7790460705814226</v>
      </c>
      <c r="RK23" s="13">
        <v>0.11832899218593468</v>
      </c>
      <c r="RL23" s="12">
        <v>2952900</v>
      </c>
      <c r="RM23" s="12">
        <v>24955000</v>
      </c>
      <c r="RN23" s="12">
        <v>9232100</v>
      </c>
      <c r="RO23" s="12">
        <v>1710800</v>
      </c>
      <c r="RP23" s="12">
        <v>29000</v>
      </c>
      <c r="RQ23" s="12">
        <v>1271400</v>
      </c>
      <c r="RR23" s="12" t="s">
        <v>53</v>
      </c>
      <c r="RS23" s="12">
        <v>14012100</v>
      </c>
      <c r="RW23" s="5" t="s">
        <v>15</v>
      </c>
      <c r="RX23" s="7"/>
      <c r="RY23" s="9">
        <v>4678000</v>
      </c>
      <c r="RZ23" s="9">
        <v>2955000</v>
      </c>
      <c r="SA23" s="9">
        <v>1723000</v>
      </c>
      <c r="SB23" s="9">
        <v>492000</v>
      </c>
      <c r="SC23" s="9">
        <v>718000</v>
      </c>
      <c r="SD23" s="9">
        <v>83000</v>
      </c>
      <c r="SE23" s="9">
        <v>642000</v>
      </c>
      <c r="SF23" s="9">
        <v>136000</v>
      </c>
      <c r="SG23" s="9">
        <v>506000</v>
      </c>
      <c r="SH23" s="9">
        <v>118000</v>
      </c>
      <c r="SI23" s="9">
        <v>2278000</v>
      </c>
      <c r="SJ23" s="9">
        <v>135000</v>
      </c>
      <c r="SK23" s="9">
        <v>3069000</v>
      </c>
      <c r="SL23" s="9">
        <v>14419000</v>
      </c>
      <c r="SM23" s="9">
        <v>29097000</v>
      </c>
      <c r="SN23" s="9">
        <v>1375000</v>
      </c>
      <c r="SO23" s="9" t="s">
        <v>53</v>
      </c>
      <c r="SP23" s="9">
        <v>4082000</v>
      </c>
      <c r="SQ23" s="9">
        <v>7126000</v>
      </c>
      <c r="SR23" s="9">
        <v>29097000</v>
      </c>
      <c r="SS23" s="12">
        <v>17889000</v>
      </c>
      <c r="ST23" s="10">
        <v>0.78300000000000003</v>
      </c>
      <c r="SU23" s="9">
        <v>69817</v>
      </c>
      <c r="SV23" s="10">
        <v>166.9</v>
      </c>
      <c r="SW23" s="9">
        <v>6000</v>
      </c>
      <c r="SX23" s="9">
        <v>1228000</v>
      </c>
      <c r="SY23" s="9">
        <v>475000</v>
      </c>
      <c r="SZ23" s="9">
        <v>12004000</v>
      </c>
      <c r="TA23" s="10">
        <v>1.2</v>
      </c>
      <c r="TB23" s="9">
        <v>1228000</v>
      </c>
      <c r="TC23" s="9">
        <v>475000</v>
      </c>
      <c r="TD23" s="9">
        <v>-240000</v>
      </c>
      <c r="TE23" s="9">
        <v>12004000</v>
      </c>
      <c r="TF23" s="10">
        <v>0.57499999999999996</v>
      </c>
      <c r="TG23" s="10">
        <v>8.3890999999999991</v>
      </c>
      <c r="TH23" s="10">
        <v>1.5129999999999999</v>
      </c>
      <c r="TI23" s="10">
        <v>7.2404999999999999</v>
      </c>
      <c r="TJ23" s="10">
        <v>21.183800000000002</v>
      </c>
      <c r="TK23" s="10">
        <v>77.3095</v>
      </c>
      <c r="TP23" s="5" t="s">
        <v>15</v>
      </c>
      <c r="TQ23" s="7"/>
      <c r="TR23" s="13">
        <v>0.75183733463988245</v>
      </c>
      <c r="TS23" s="13">
        <v>0.71876531112199904</v>
      </c>
      <c r="TT23" s="13">
        <v>2.8907398334149927E-2</v>
      </c>
      <c r="TU23" s="13">
        <v>-3.4814585696119872E-2</v>
      </c>
      <c r="TV23" s="13">
        <v>310.67885117493472</v>
      </c>
      <c r="TW23" s="13">
        <v>0.75509502697872632</v>
      </c>
      <c r="TX23" s="13">
        <v>3.0832163906820096</v>
      </c>
      <c r="TY23" s="13">
        <v>4.0832163906820096</v>
      </c>
      <c r="TZ23" s="13">
        <v>0.71513092144713175</v>
      </c>
      <c r="UA23" s="13">
        <v>14.795180722891565</v>
      </c>
      <c r="UB23" s="13"/>
      <c r="UC23" s="13">
        <v>21.888888888888889</v>
      </c>
      <c r="UD23" s="13">
        <v>16.675126903553299</v>
      </c>
      <c r="UE23" s="13">
        <v>2.0535557506584725</v>
      </c>
      <c r="UF23" s="13">
        <v>177.74048738777253</v>
      </c>
      <c r="UG23" s="13">
        <v>-4.6179664363277393</v>
      </c>
      <c r="UI23" s="5" t="s">
        <v>15</v>
      </c>
      <c r="UJ23" s="7"/>
      <c r="UK23" s="14">
        <v>7.1007577883805781E-2</v>
      </c>
      <c r="UL23" s="14">
        <v>1.7390108945939443E-2</v>
      </c>
      <c r="UM23" s="14">
        <v>2.4676083445028696E-2</v>
      </c>
      <c r="UN23" s="14">
        <v>0.10816588285592134</v>
      </c>
      <c r="UO23" s="12">
        <v>506000</v>
      </c>
      <c r="UP23" s="12">
        <v>4678000</v>
      </c>
      <c r="UQ23" s="23">
        <v>0.49554936935079219</v>
      </c>
      <c r="UR23" s="23">
        <v>2.3994569886929926</v>
      </c>
      <c r="US23" s="23">
        <v>1.6324707014468847E-2</v>
      </c>
      <c r="UT23" s="23">
        <v>0.41255112210880845</v>
      </c>
      <c r="UU23" s="23">
        <v>0.47916666666666663</v>
      </c>
      <c r="UV23" s="12">
        <v>4172000</v>
      </c>
      <c r="UW23" s="12">
        <v>4678000</v>
      </c>
      <c r="UX23" s="12">
        <v>2955000</v>
      </c>
      <c r="UY23" s="12">
        <v>506000</v>
      </c>
      <c r="UZ23" s="12">
        <v>492000</v>
      </c>
      <c r="VA23" s="12">
        <v>83000</v>
      </c>
      <c r="VB23" s="12">
        <v>136000</v>
      </c>
      <c r="VD23" s="13">
        <v>4.0832163906820096</v>
      </c>
      <c r="VE23" s="13">
        <v>0.16077258823933738</v>
      </c>
      <c r="VF23" s="12">
        <v>4678000</v>
      </c>
      <c r="VG23" s="12">
        <v>29097000</v>
      </c>
      <c r="VH23" s="12">
        <v>14419000</v>
      </c>
      <c r="VI23" s="12">
        <v>3069000</v>
      </c>
      <c r="VJ23" s="12">
        <v>118000</v>
      </c>
      <c r="VK23" s="12">
        <v>2278000</v>
      </c>
      <c r="VL23" s="12">
        <v>135000</v>
      </c>
      <c r="VM23" s="12">
        <v>11609000</v>
      </c>
    </row>
    <row r="24" spans="1:585" x14ac:dyDescent="0.25">
      <c r="A24" s="5" t="s">
        <v>16</v>
      </c>
      <c r="B24" s="7"/>
      <c r="C24" s="9">
        <v>798118</v>
      </c>
      <c r="D24" s="9">
        <v>683244</v>
      </c>
      <c r="E24" s="9">
        <v>114874</v>
      </c>
      <c r="F24" s="9">
        <v>55267</v>
      </c>
      <c r="G24" s="9">
        <v>59821</v>
      </c>
      <c r="H24" s="9">
        <v>1372</v>
      </c>
      <c r="I24" s="9">
        <v>58402</v>
      </c>
      <c r="J24" s="9">
        <v>11097</v>
      </c>
      <c r="K24" s="9">
        <v>46199</v>
      </c>
      <c r="L24" s="9">
        <v>19081</v>
      </c>
      <c r="M24" s="9">
        <v>303541</v>
      </c>
      <c r="N24" s="9">
        <v>313872</v>
      </c>
      <c r="O24" s="9">
        <v>672428</v>
      </c>
      <c r="P24" s="9">
        <v>579872</v>
      </c>
      <c r="Q24" s="9">
        <v>1719768</v>
      </c>
      <c r="R24" s="9">
        <v>196847</v>
      </c>
      <c r="S24" s="9">
        <v>3501</v>
      </c>
      <c r="T24" s="9">
        <v>348638</v>
      </c>
      <c r="U24" s="9">
        <v>874756</v>
      </c>
      <c r="V24" s="9">
        <v>1719768</v>
      </c>
      <c r="W24" s="12">
        <v>496374</v>
      </c>
      <c r="X24" s="10">
        <v>2.21</v>
      </c>
      <c r="Y24" s="9">
        <v>1324.3062</v>
      </c>
      <c r="Z24" s="10">
        <v>48.1</v>
      </c>
      <c r="AA24" s="9">
        <v>27824</v>
      </c>
      <c r="AB24" s="9">
        <v>77041</v>
      </c>
      <c r="AC24" s="9" t="s">
        <v>53</v>
      </c>
      <c r="AD24" s="9">
        <v>834504</v>
      </c>
      <c r="AE24" s="10">
        <v>1.55</v>
      </c>
      <c r="AF24" s="9">
        <v>77041</v>
      </c>
      <c r="AG24" s="9" t="s">
        <v>53</v>
      </c>
      <c r="AH24" s="9">
        <v>-5568</v>
      </c>
      <c r="AI24" s="9">
        <v>834504</v>
      </c>
      <c r="AJ24" s="10">
        <v>0.1875</v>
      </c>
      <c r="AK24" s="10">
        <v>10.975099999999999</v>
      </c>
      <c r="AL24" s="10">
        <v>1.5782</v>
      </c>
      <c r="AM24" s="10">
        <v>8.8521000000000001</v>
      </c>
      <c r="AN24" s="10">
        <v>19.001100000000001</v>
      </c>
      <c r="AO24" s="10">
        <v>80.307100000000005</v>
      </c>
      <c r="AT24" s="5" t="s">
        <v>16</v>
      </c>
      <c r="AU24" s="7"/>
      <c r="AV24" s="13">
        <v>1.9287283658121031</v>
      </c>
      <c r="AW24" s="13">
        <v>1.0284478456163699</v>
      </c>
      <c r="AX24" s="13">
        <v>5.4730121214554922E-2</v>
      </c>
      <c r="AY24" s="13">
        <v>0.18827539528587578</v>
      </c>
      <c r="AZ24" s="13">
        <v>177.21190341105279</v>
      </c>
      <c r="BA24" s="13">
        <v>0.49135232194109901</v>
      </c>
      <c r="BB24" s="13">
        <v>0.96599737526807472</v>
      </c>
      <c r="BC24" s="13">
        <v>1.9659973752680748</v>
      </c>
      <c r="BD24" s="13">
        <v>0.36201818937664554</v>
      </c>
      <c r="BE24" s="13">
        <v>56.152332361516038</v>
      </c>
      <c r="BF24" s="13"/>
      <c r="BG24" s="13">
        <v>2.1768236733445483</v>
      </c>
      <c r="BH24" s="13">
        <v>167.67550099232483</v>
      </c>
      <c r="BI24" s="13">
        <v>2.6293581427220705</v>
      </c>
      <c r="BJ24" s="13">
        <v>138.81714859206284</v>
      </c>
      <c r="BK24" s="13">
        <v>2.4649247969362857</v>
      </c>
      <c r="BM24" s="5" t="s">
        <v>16</v>
      </c>
      <c r="BN24" s="7"/>
      <c r="BO24" s="14">
        <v>5.2813584588159442E-2</v>
      </c>
      <c r="BP24" s="14">
        <v>2.6863507170734657E-2</v>
      </c>
      <c r="BQ24" s="14">
        <v>3.4784343004405242E-2</v>
      </c>
      <c r="BR24" s="14">
        <v>5.7884924284379004E-2</v>
      </c>
      <c r="BS24" s="12">
        <v>46199</v>
      </c>
      <c r="BT24" s="12">
        <v>798118</v>
      </c>
      <c r="BU24" s="23">
        <v>0.33718036386303268</v>
      </c>
      <c r="BV24" s="23">
        <v>0.77004933223551086</v>
      </c>
      <c r="BW24" s="23" t="e">
        <v>#VALUE!</v>
      </c>
      <c r="BX24" s="23">
        <v>0.48524219545892239</v>
      </c>
      <c r="BY24" s="23">
        <v>0.12096774193548386</v>
      </c>
      <c r="BZ24" s="12">
        <v>751919</v>
      </c>
      <c r="CA24" s="12">
        <v>798118</v>
      </c>
      <c r="CB24" s="12">
        <v>683244</v>
      </c>
      <c r="CC24" s="12">
        <v>939</v>
      </c>
      <c r="CD24" s="12">
        <v>55267</v>
      </c>
      <c r="CE24" s="12">
        <v>1372</v>
      </c>
      <c r="CF24" s="12">
        <v>11097</v>
      </c>
      <c r="CH24" s="13">
        <v>1.9659973752680748</v>
      </c>
      <c r="CI24" s="13">
        <v>0.46408469049313628</v>
      </c>
      <c r="CJ24" s="12">
        <v>798118</v>
      </c>
      <c r="CK24" s="12">
        <v>1719768</v>
      </c>
      <c r="CL24" s="12">
        <v>579872</v>
      </c>
      <c r="CM24" s="12">
        <v>672428</v>
      </c>
      <c r="CN24" s="12">
        <v>19081</v>
      </c>
      <c r="CO24" s="12">
        <v>303541</v>
      </c>
      <c r="CP24" s="12">
        <v>313872</v>
      </c>
      <c r="CQ24" s="12">
        <v>467468</v>
      </c>
      <c r="CU24" s="5" t="s">
        <v>16</v>
      </c>
      <c r="CV24" s="7"/>
      <c r="CW24" s="9">
        <v>1169109</v>
      </c>
      <c r="CX24" s="9">
        <v>843389</v>
      </c>
      <c r="CY24" s="9">
        <v>325720</v>
      </c>
      <c r="CZ24" s="9">
        <v>151173</v>
      </c>
      <c r="DA24" s="9">
        <v>87093</v>
      </c>
      <c r="DB24" s="9">
        <v>25510</v>
      </c>
      <c r="DC24" s="9">
        <v>62780</v>
      </c>
      <c r="DD24" s="9">
        <v>17466</v>
      </c>
      <c r="DE24" s="9">
        <v>45314</v>
      </c>
      <c r="DF24" s="9">
        <v>339584</v>
      </c>
      <c r="DG24" s="9">
        <v>900273</v>
      </c>
      <c r="DH24" s="9">
        <v>264733</v>
      </c>
      <c r="DI24" s="9">
        <v>1807248</v>
      </c>
      <c r="DJ24" s="9">
        <v>1881542</v>
      </c>
      <c r="DK24" s="9">
        <v>5726257</v>
      </c>
      <c r="DL24" s="9">
        <v>394152</v>
      </c>
      <c r="DM24" s="9" t="s">
        <v>53</v>
      </c>
      <c r="DN24" s="9">
        <v>914139</v>
      </c>
      <c r="DO24" s="9">
        <v>1593237</v>
      </c>
      <c r="DP24" s="9">
        <v>5726257</v>
      </c>
      <c r="DQ24" s="12">
        <v>3218881</v>
      </c>
      <c r="DR24" s="10">
        <v>1.2601</v>
      </c>
      <c r="DS24" s="9">
        <v>6073.7764999999999</v>
      </c>
      <c r="DT24" s="10">
        <v>111.64</v>
      </c>
      <c r="DU24" s="9">
        <v>544</v>
      </c>
      <c r="DV24" s="9">
        <v>171391</v>
      </c>
      <c r="DW24" s="9">
        <v>72058</v>
      </c>
      <c r="DX24" s="9">
        <v>1218292</v>
      </c>
      <c r="DY24" s="10">
        <v>0.83</v>
      </c>
      <c r="DZ24" s="9">
        <v>171391</v>
      </c>
      <c r="EA24" s="9">
        <v>72058</v>
      </c>
      <c r="EB24" s="9">
        <v>0</v>
      </c>
      <c r="EC24" s="9">
        <v>1218292</v>
      </c>
      <c r="ED24" s="10">
        <v>0</v>
      </c>
      <c r="EE24" s="10">
        <v>11.7624</v>
      </c>
      <c r="EF24" s="10">
        <v>2.6865000000000001</v>
      </c>
      <c r="EG24" s="10">
        <v>8.9757999999999996</v>
      </c>
      <c r="EH24" s="10">
        <v>27.821000000000002</v>
      </c>
      <c r="EI24" s="10">
        <v>75.410799999999995</v>
      </c>
      <c r="EN24" s="5" t="s">
        <v>16</v>
      </c>
      <c r="EO24" s="7"/>
      <c r="EP24" s="13">
        <v>1.9769947458756272</v>
      </c>
      <c r="EQ24" s="13">
        <v>1.687396555666042</v>
      </c>
      <c r="ER24" s="13">
        <v>0.3714796108688066</v>
      </c>
      <c r="ES24" s="13">
        <v>0.15596732734838831</v>
      </c>
      <c r="ET24" s="13">
        <v>566.09640726269458</v>
      </c>
      <c r="EU24" s="13">
        <v>0.72176641739970804</v>
      </c>
      <c r="EV24" s="13">
        <v>2.5941024467797322</v>
      </c>
      <c r="EW24" s="13">
        <v>3.5941024467797322</v>
      </c>
      <c r="EX24" s="13">
        <v>0.6689114855454501</v>
      </c>
      <c r="EY24" s="13">
        <v>6.7185809486475891</v>
      </c>
      <c r="EZ24" s="13"/>
      <c r="FA24" s="13">
        <v>3.1858098537016541</v>
      </c>
      <c r="FB24" s="13">
        <v>114.57055403852789</v>
      </c>
      <c r="FC24" s="13">
        <v>1.2986160864537757</v>
      </c>
      <c r="FD24" s="13">
        <v>281.06844186470209</v>
      </c>
      <c r="FE24" s="13">
        <v>1.3090328280198722</v>
      </c>
      <c r="FG24" s="5" t="s">
        <v>16</v>
      </c>
      <c r="FH24" s="7"/>
      <c r="FI24" s="14">
        <v>2.8441468532302477E-2</v>
      </c>
      <c r="FJ24" s="14">
        <v>7.913371684155986E-3</v>
      </c>
      <c r="FK24" s="14">
        <v>1.5209411662801722E-2</v>
      </c>
      <c r="FL24" s="14">
        <v>3.8759431327617867E-2</v>
      </c>
      <c r="FM24" s="12">
        <v>45314</v>
      </c>
      <c r="FN24" s="12">
        <v>1169109</v>
      </c>
      <c r="FO24" s="23">
        <v>0.32858148001390786</v>
      </c>
      <c r="FP24" s="23">
        <v>1.0606887710418864</v>
      </c>
      <c r="FQ24" s="23">
        <v>1.2583787280242573E-2</v>
      </c>
      <c r="FR24" s="23">
        <v>0.21275538279193545</v>
      </c>
      <c r="FS24" s="23">
        <v>0</v>
      </c>
      <c r="FT24" s="12">
        <v>1123795</v>
      </c>
      <c r="FU24" s="12">
        <v>1169109</v>
      </c>
      <c r="FV24" s="12">
        <v>843389</v>
      </c>
      <c r="FW24" s="12">
        <v>86257</v>
      </c>
      <c r="FX24" s="12">
        <v>151173</v>
      </c>
      <c r="FY24" s="12">
        <v>25510</v>
      </c>
      <c r="FZ24" s="12">
        <v>17466</v>
      </c>
      <c r="GB24" s="13">
        <v>3.5941024467797322</v>
      </c>
      <c r="GC24" s="13">
        <v>0.20416635159756188</v>
      </c>
      <c r="GD24" s="12">
        <v>1169109</v>
      </c>
      <c r="GE24" s="12">
        <v>5726257</v>
      </c>
      <c r="GF24" s="12">
        <v>1881542</v>
      </c>
      <c r="GG24" s="12">
        <v>1807248</v>
      </c>
      <c r="GH24" s="12">
        <v>339584</v>
      </c>
      <c r="GI24" s="12">
        <v>900273</v>
      </c>
      <c r="GJ24" s="12">
        <v>264733</v>
      </c>
      <c r="GK24" s="12">
        <v>2037467</v>
      </c>
      <c r="GO24" s="5" t="s">
        <v>16</v>
      </c>
      <c r="GP24" s="7"/>
      <c r="GQ24" s="9">
        <v>234027</v>
      </c>
      <c r="GR24" s="9">
        <v>162455</v>
      </c>
      <c r="GS24" s="9">
        <v>71572</v>
      </c>
      <c r="GT24" s="9">
        <v>29793</v>
      </c>
      <c r="GU24" s="9">
        <v>10168</v>
      </c>
      <c r="GV24" s="9">
        <v>5204</v>
      </c>
      <c r="GW24" s="9">
        <v>5148</v>
      </c>
      <c r="GX24" s="9">
        <v>958</v>
      </c>
      <c r="GY24" s="9">
        <v>4190</v>
      </c>
      <c r="GZ24" s="9">
        <v>12594</v>
      </c>
      <c r="HA24" s="9">
        <v>93244</v>
      </c>
      <c r="HB24" s="9">
        <v>11770</v>
      </c>
      <c r="HC24" s="9">
        <v>133985</v>
      </c>
      <c r="HD24" s="9">
        <v>646691</v>
      </c>
      <c r="HE24" s="9">
        <v>1306971</v>
      </c>
      <c r="HF24" s="9">
        <v>65244</v>
      </c>
      <c r="HG24" s="9" t="s">
        <v>53</v>
      </c>
      <c r="HH24" s="9">
        <v>143547</v>
      </c>
      <c r="HI24" s="9">
        <v>435050</v>
      </c>
      <c r="HJ24" s="9">
        <v>1306971</v>
      </c>
      <c r="HK24" s="12">
        <v>728374</v>
      </c>
      <c r="HL24" s="10">
        <v>0.90849999999999997</v>
      </c>
      <c r="HM24" s="9">
        <v>4506.2120000000004</v>
      </c>
      <c r="HN24" s="10">
        <v>87.65</v>
      </c>
      <c r="HO24" s="9">
        <v>516</v>
      </c>
      <c r="HP24" s="9">
        <v>39596</v>
      </c>
      <c r="HQ24" s="9">
        <v>25639</v>
      </c>
      <c r="HR24" s="9">
        <v>-220809</v>
      </c>
      <c r="HS24" s="10">
        <v>0.08</v>
      </c>
      <c r="HT24" s="9">
        <v>39596</v>
      </c>
      <c r="HU24" s="9">
        <v>25639</v>
      </c>
      <c r="HV24" s="9">
        <v>0</v>
      </c>
      <c r="HW24" s="9">
        <v>-220809</v>
      </c>
      <c r="HX24" s="10">
        <v>0</v>
      </c>
      <c r="HY24" s="10">
        <v>8.1792999999999996</v>
      </c>
      <c r="HZ24" s="10">
        <v>2.7477</v>
      </c>
      <c r="IA24" s="10">
        <v>7.5103</v>
      </c>
      <c r="IB24" s="10">
        <v>18.609200000000001</v>
      </c>
      <c r="IC24" s="10">
        <v>72.592200000000005</v>
      </c>
      <c r="IH24" s="5" t="s">
        <v>16</v>
      </c>
      <c r="II24" s="7"/>
      <c r="IJ24" s="13">
        <v>0.933387670937045</v>
      </c>
      <c r="IK24" s="13">
        <v>0.85139362020801546</v>
      </c>
      <c r="IL24" s="13">
        <v>8.7734330916006603E-2</v>
      </c>
      <c r="IM24" s="13">
        <v>-7.3161531510645608E-3</v>
      </c>
      <c r="IN24" s="13">
        <v>232.03609400357874</v>
      </c>
      <c r="IO24" s="13">
        <v>0.66713109931283865</v>
      </c>
      <c r="IP24" s="13">
        <v>2.0041857257786462</v>
      </c>
      <c r="IQ24" s="13">
        <v>3.0041857257786462</v>
      </c>
      <c r="IR24" s="13">
        <v>0.62606066232087354</v>
      </c>
      <c r="IS24" s="13">
        <v>7.6087624903920066</v>
      </c>
      <c r="IT24" s="13"/>
      <c r="IU24" s="13">
        <v>13.802463891248937</v>
      </c>
      <c r="IV24" s="13">
        <v>26.444553876458098</v>
      </c>
      <c r="IW24" s="13">
        <v>2.5098344129380981</v>
      </c>
      <c r="IX24" s="13">
        <v>145.42792071000355</v>
      </c>
      <c r="IY24" s="13">
        <v>-24.474691487136582</v>
      </c>
      <c r="JA24" s="5" t="s">
        <v>16</v>
      </c>
      <c r="JB24" s="7"/>
      <c r="JC24" s="14">
        <v>9.6310768877140556E-3</v>
      </c>
      <c r="JD24" s="14">
        <v>3.2058859760469055E-3</v>
      </c>
      <c r="JE24" s="14">
        <v>7.7798206693186003E-3</v>
      </c>
      <c r="JF24" s="14">
        <v>1.7903917069397975E-2</v>
      </c>
      <c r="JG24" s="12">
        <v>4190</v>
      </c>
      <c r="JH24" s="12">
        <v>234027</v>
      </c>
      <c r="JI24" s="23">
        <v>0.494801338361754</v>
      </c>
      <c r="JJ24" s="23">
        <v>3.4478286052253644</v>
      </c>
      <c r="JK24" s="23">
        <v>1.9617114687318998E-2</v>
      </c>
      <c r="JL24" s="23">
        <v>-0.16894713042600026</v>
      </c>
      <c r="JM24" s="23">
        <v>0</v>
      </c>
      <c r="JN24" s="12">
        <v>229837</v>
      </c>
      <c r="JO24" s="12">
        <v>234027</v>
      </c>
      <c r="JP24" s="12">
        <v>162455</v>
      </c>
      <c r="JQ24" s="12">
        <v>31427</v>
      </c>
      <c r="JR24" s="12">
        <v>29793</v>
      </c>
      <c r="JS24" s="12">
        <v>5204</v>
      </c>
      <c r="JT24" s="12">
        <v>958</v>
      </c>
      <c r="JV24" s="13">
        <v>3.0041857257786462</v>
      </c>
      <c r="JW24" s="13">
        <v>0.17906059124494728</v>
      </c>
      <c r="JX24" s="12">
        <v>234027</v>
      </c>
      <c r="JY24" s="12">
        <v>1306971</v>
      </c>
      <c r="JZ24" s="12">
        <v>646691</v>
      </c>
      <c r="KA24" s="12">
        <v>133985</v>
      </c>
      <c r="KB24" s="12">
        <v>12594</v>
      </c>
      <c r="KC24" s="12">
        <v>93244</v>
      </c>
      <c r="KD24" s="12">
        <v>11770</v>
      </c>
      <c r="KE24" s="12">
        <v>526295</v>
      </c>
      <c r="KI24" s="5" t="s">
        <v>16</v>
      </c>
      <c r="KJ24" s="7"/>
      <c r="KK24" s="9">
        <v>452797</v>
      </c>
      <c r="KL24" s="9">
        <v>377019</v>
      </c>
      <c r="KM24" s="9">
        <v>75778</v>
      </c>
      <c r="KN24" s="9">
        <v>69153</v>
      </c>
      <c r="KO24" s="9">
        <v>7748</v>
      </c>
      <c r="KP24" s="9">
        <v>15092</v>
      </c>
      <c r="KQ24" s="9">
        <v>-4822</v>
      </c>
      <c r="KR24" s="9">
        <v>1221</v>
      </c>
      <c r="KS24" s="9">
        <v>-39839</v>
      </c>
      <c r="KT24" s="9">
        <v>85216</v>
      </c>
      <c r="KU24" s="9">
        <v>385871</v>
      </c>
      <c r="KV24" s="9">
        <v>76854</v>
      </c>
      <c r="KW24" s="9">
        <v>892485</v>
      </c>
      <c r="KX24" s="9">
        <v>654765</v>
      </c>
      <c r="KY24" s="9">
        <v>3051459</v>
      </c>
      <c r="KZ24" s="9">
        <v>189896</v>
      </c>
      <c r="LA24" s="9">
        <v>7292</v>
      </c>
      <c r="LB24" s="9">
        <v>593560</v>
      </c>
      <c r="LC24" s="9">
        <v>781095</v>
      </c>
      <c r="LD24" s="9">
        <v>3051459</v>
      </c>
      <c r="LE24" s="12">
        <v>1676804</v>
      </c>
      <c r="LF24" s="10">
        <v>3.5263</v>
      </c>
      <c r="LG24" s="9">
        <v>969.71879999999999</v>
      </c>
      <c r="LH24" s="10">
        <v>12.24</v>
      </c>
      <c r="LI24" s="9">
        <v>145261</v>
      </c>
      <c r="LJ24" s="9">
        <v>58005</v>
      </c>
      <c r="LK24" s="9">
        <v>33604</v>
      </c>
      <c r="LL24" s="9">
        <v>1754671</v>
      </c>
      <c r="LM24" s="10">
        <v>-0.5</v>
      </c>
      <c r="LN24" s="9">
        <v>58005</v>
      </c>
      <c r="LO24" s="9">
        <v>33604</v>
      </c>
      <c r="LP24" s="9">
        <v>0</v>
      </c>
      <c r="LQ24" s="9">
        <v>1754671</v>
      </c>
      <c r="LR24" s="10">
        <v>0</v>
      </c>
      <c r="LS24" s="10">
        <v>12.1127</v>
      </c>
      <c r="LT24" s="10">
        <v>2.6528</v>
      </c>
      <c r="LU24" s="10">
        <v>6.3055000000000003</v>
      </c>
      <c r="LV24" s="10" t="s">
        <v>53</v>
      </c>
      <c r="LW24" s="10">
        <v>-107.2826</v>
      </c>
      <c r="MB24" s="5" t="s">
        <v>16</v>
      </c>
      <c r="MC24" s="7"/>
      <c r="MD24" s="13">
        <v>1.5036137879911045</v>
      </c>
      <c r="ME24" s="13">
        <v>1.3741340386818519</v>
      </c>
      <c r="MF24" s="13">
        <v>0.14356762585079857</v>
      </c>
      <c r="MG24" s="13">
        <v>9.7961335872446584E-2</v>
      </c>
      <c r="MH24" s="13">
        <v>667.24338371749013</v>
      </c>
      <c r="MI24" s="13">
        <v>0.74402572670974765</v>
      </c>
      <c r="MJ24" s="13">
        <v>2.9066425978914219</v>
      </c>
      <c r="MK24" s="13">
        <v>3.9066425978914219</v>
      </c>
      <c r="ML24" s="13">
        <v>0.68221029423910418</v>
      </c>
      <c r="MM24" s="13">
        <v>3.8434269811820831</v>
      </c>
      <c r="MN24" s="13"/>
      <c r="MO24" s="13">
        <v>4.9056522757436181</v>
      </c>
      <c r="MP24" s="13">
        <v>74.403969030738494</v>
      </c>
      <c r="MQ24" s="13">
        <v>1.1734413832602086</v>
      </c>
      <c r="MR24" s="13">
        <v>311.05090139731493</v>
      </c>
      <c r="MS24" s="13">
        <v>1.514751191770511</v>
      </c>
      <c r="MU24" s="5" t="s">
        <v>16</v>
      </c>
      <c r="MV24" s="7"/>
      <c r="MW24" s="14">
        <v>-5.1004039201377555E-2</v>
      </c>
      <c r="MX24" s="14">
        <v>-1.305572186944016E-2</v>
      </c>
      <c r="MY24" s="14">
        <v>2.5391132569698624E-3</v>
      </c>
      <c r="MZ24" s="14">
        <v>-8.7984240178269738E-2</v>
      </c>
      <c r="NA24" s="12">
        <v>-39839</v>
      </c>
      <c r="NB24" s="12">
        <v>452797</v>
      </c>
      <c r="NC24" s="23">
        <v>0.21457440522713889</v>
      </c>
      <c r="ND24" s="23">
        <v>0.31778857261395282</v>
      </c>
      <c r="NE24" s="23">
        <v>1.1012437001447503E-2</v>
      </c>
      <c r="NF24" s="23">
        <v>0.57502689696961351</v>
      </c>
      <c r="NG24" s="23">
        <v>0</v>
      </c>
      <c r="NH24" s="12">
        <v>492636</v>
      </c>
      <c r="NI24" s="12">
        <v>452797</v>
      </c>
      <c r="NJ24" s="12">
        <v>377019</v>
      </c>
      <c r="NK24" s="12">
        <v>30151</v>
      </c>
      <c r="NL24" s="12">
        <v>69153</v>
      </c>
      <c r="NM24" s="12">
        <v>15092</v>
      </c>
      <c r="NN24" s="12">
        <v>1221</v>
      </c>
      <c r="NP24" s="13">
        <v>3.9066425978914219</v>
      </c>
      <c r="NQ24" s="13">
        <v>0.14838705026021978</v>
      </c>
      <c r="NR24" s="12">
        <v>452797</v>
      </c>
      <c r="NS24" s="12">
        <v>3051459</v>
      </c>
      <c r="NT24" s="12">
        <v>654765</v>
      </c>
      <c r="NU24" s="12">
        <v>892485</v>
      </c>
      <c r="NV24" s="12">
        <v>85216</v>
      </c>
      <c r="NW24" s="12">
        <v>385871</v>
      </c>
      <c r="NX24" s="12">
        <v>76854</v>
      </c>
      <c r="NY24" s="12">
        <v>1504209</v>
      </c>
      <c r="OC24" s="5" t="s">
        <v>16</v>
      </c>
      <c r="OD24" s="7"/>
      <c r="OE24" s="9">
        <v>2970100</v>
      </c>
      <c r="OF24" s="9">
        <v>1763600</v>
      </c>
      <c r="OG24" s="9">
        <v>1206500</v>
      </c>
      <c r="OH24" s="9">
        <v>307800</v>
      </c>
      <c r="OI24" s="9">
        <v>560600</v>
      </c>
      <c r="OJ24" s="9">
        <v>83500</v>
      </c>
      <c r="OK24" s="9">
        <v>472200</v>
      </c>
      <c r="OL24" s="9">
        <v>120300</v>
      </c>
      <c r="OM24" s="9">
        <v>352000</v>
      </c>
      <c r="ON24" s="9">
        <v>39000</v>
      </c>
      <c r="OO24" s="9">
        <v>1306100</v>
      </c>
      <c r="OP24" s="9" t="s">
        <v>53</v>
      </c>
      <c r="OQ24" s="9">
        <v>1695800</v>
      </c>
      <c r="OR24" s="9">
        <v>9191100</v>
      </c>
      <c r="OS24" s="9">
        <v>24880100</v>
      </c>
      <c r="OT24" s="9">
        <v>846600</v>
      </c>
      <c r="OU24" s="9" t="s">
        <v>53</v>
      </c>
      <c r="OV24" s="9">
        <v>2258100</v>
      </c>
      <c r="OW24" s="9">
        <v>8984700</v>
      </c>
      <c r="OX24" s="9">
        <v>24880100</v>
      </c>
      <c r="OY24" s="12">
        <v>13637300</v>
      </c>
      <c r="OZ24" s="10">
        <v>0.72450000000000003</v>
      </c>
      <c r="PA24" s="9">
        <v>41841.6639</v>
      </c>
      <c r="PB24" s="10">
        <v>132.5</v>
      </c>
      <c r="PC24" s="9">
        <v>3200</v>
      </c>
      <c r="PD24" s="9">
        <v>892700</v>
      </c>
      <c r="PE24" s="9">
        <v>289600</v>
      </c>
      <c r="PF24" s="9">
        <v>6681400</v>
      </c>
      <c r="PG24" s="10">
        <v>1.1100000000000001</v>
      </c>
      <c r="PH24" s="9">
        <v>892700</v>
      </c>
      <c r="PI24" s="9">
        <v>289600</v>
      </c>
      <c r="PJ24" s="9">
        <v>-145900</v>
      </c>
      <c r="PK24" s="9">
        <v>6681400</v>
      </c>
      <c r="PL24" s="10">
        <v>0.46</v>
      </c>
      <c r="PM24" s="10">
        <v>8.4977999999999998</v>
      </c>
      <c r="PN24" s="10">
        <v>2.6417000000000002</v>
      </c>
      <c r="PO24" s="10">
        <v>7.3784000000000001</v>
      </c>
      <c r="PP24" s="10">
        <v>25.476500000000001</v>
      </c>
      <c r="PQ24" s="10">
        <v>81.744799999999998</v>
      </c>
      <c r="PV24" s="5" t="s">
        <v>16</v>
      </c>
      <c r="PW24" s="7"/>
      <c r="PX24" s="13">
        <v>0.75098534165891684</v>
      </c>
      <c r="PY24" s="13" t="e">
        <v>#VALUE!</v>
      </c>
      <c r="PZ24" s="13">
        <v>1.7271157167530225E-2</v>
      </c>
      <c r="QA24" s="13">
        <v>-2.2600391477526217E-2</v>
      </c>
      <c r="QB24" s="13" t="e">
        <v>#VALUE!</v>
      </c>
      <c r="QC24" s="13">
        <v>0.6388800688100128</v>
      </c>
      <c r="QD24" s="13">
        <v>1.7691631328814541</v>
      </c>
      <c r="QE24" s="13">
        <v>2.7691631328814541</v>
      </c>
      <c r="QF24" s="13">
        <v>0.60283352488727782</v>
      </c>
      <c r="QG24" s="13">
        <v>10.691017964071856</v>
      </c>
      <c r="QH24" s="13"/>
      <c r="QI24" s="13" t="e">
        <v>#VALUE!</v>
      </c>
      <c r="QJ24" s="13" t="e">
        <v>#VALUE!</v>
      </c>
      <c r="QK24" s="13">
        <v>2.2740218972513588</v>
      </c>
      <c r="QL24" s="13">
        <v>160.50856873505944</v>
      </c>
      <c r="QM24" s="13">
        <v>-5.2820558420771828</v>
      </c>
      <c r="QO24" s="5" t="s">
        <v>16</v>
      </c>
      <c r="QP24" s="7"/>
      <c r="QQ24" s="14">
        <v>3.9177713223591218E-2</v>
      </c>
      <c r="QR24" s="14">
        <v>1.4147853103484312E-2</v>
      </c>
      <c r="QS24" s="14">
        <v>2.2532063777878707E-2</v>
      </c>
      <c r="QT24" s="14">
        <v>0.11851452813036598</v>
      </c>
      <c r="QU24" s="12">
        <v>352000</v>
      </c>
      <c r="QV24" s="12">
        <v>2970100</v>
      </c>
      <c r="QW24" s="23">
        <v>0.36941571778248478</v>
      </c>
      <c r="QX24" s="23">
        <v>1.6817321433595525</v>
      </c>
      <c r="QY24" s="23">
        <v>1.1639824598775729E-2</v>
      </c>
      <c r="QZ24" s="23">
        <v>0.26854393672051158</v>
      </c>
      <c r="RA24" s="23">
        <v>0.4144144144144144</v>
      </c>
      <c r="RB24" s="12">
        <v>2618100</v>
      </c>
      <c r="RC24" s="12">
        <v>2970100</v>
      </c>
      <c r="RD24" s="12">
        <v>1763600</v>
      </c>
      <c r="RE24" s="12">
        <v>342900</v>
      </c>
      <c r="RF24" s="12">
        <v>307800</v>
      </c>
      <c r="RG24" s="12">
        <v>83500</v>
      </c>
      <c r="RH24" s="12">
        <v>120300</v>
      </c>
      <c r="RJ24" s="13">
        <v>2.7691631328814541</v>
      </c>
      <c r="RK24" s="13">
        <v>0.11937652983709872</v>
      </c>
      <c r="RL24" s="12">
        <v>2970100</v>
      </c>
      <c r="RM24" s="12">
        <v>24880100</v>
      </c>
      <c r="RN24" s="12">
        <v>9191100</v>
      </c>
      <c r="RO24" s="12">
        <v>1695800</v>
      </c>
      <c r="RP24" s="12">
        <v>39000</v>
      </c>
      <c r="RQ24" s="12">
        <v>1306100</v>
      </c>
      <c r="RR24" s="12" t="s">
        <v>53</v>
      </c>
      <c r="RS24" s="12">
        <v>13993200</v>
      </c>
      <c r="RW24" s="5" t="s">
        <v>16</v>
      </c>
      <c r="RX24" s="7"/>
      <c r="RY24" s="9">
        <v>4661000</v>
      </c>
      <c r="RZ24" s="9">
        <v>2903000</v>
      </c>
      <c r="SA24" s="9">
        <v>1758000</v>
      </c>
      <c r="SB24" s="9">
        <v>491000</v>
      </c>
      <c r="SC24" s="9">
        <v>768000</v>
      </c>
      <c r="SD24" s="9" t="s">
        <v>53</v>
      </c>
      <c r="SE24" s="9">
        <v>671000</v>
      </c>
      <c r="SF24" s="9">
        <v>157000</v>
      </c>
      <c r="SG24" s="9">
        <v>513000</v>
      </c>
      <c r="SH24" s="9">
        <v>155000</v>
      </c>
      <c r="SI24" s="9">
        <v>2334000</v>
      </c>
      <c r="SJ24" s="9">
        <v>149000</v>
      </c>
      <c r="SK24" s="9">
        <v>3059000</v>
      </c>
      <c r="SL24" s="9">
        <v>14298000</v>
      </c>
      <c r="SM24" s="9">
        <v>29219000</v>
      </c>
      <c r="SN24" s="9">
        <v>1384000</v>
      </c>
      <c r="SO24" s="9" t="s">
        <v>53</v>
      </c>
      <c r="SP24" s="9">
        <v>3806000</v>
      </c>
      <c r="SQ24" s="9">
        <v>7146000</v>
      </c>
      <c r="SR24" s="9">
        <v>29219000</v>
      </c>
      <c r="SS24" s="12">
        <v>18267000</v>
      </c>
      <c r="ST24" s="10">
        <v>0.82269999999999999</v>
      </c>
      <c r="SU24" s="9">
        <v>65802.830799999996</v>
      </c>
      <c r="SV24" s="10">
        <v>158.5</v>
      </c>
      <c r="SW24" s="9">
        <v>6000</v>
      </c>
      <c r="SX24" s="9">
        <v>1250000</v>
      </c>
      <c r="SY24" s="9">
        <v>450000</v>
      </c>
      <c r="SZ24" s="9">
        <v>12247000</v>
      </c>
      <c r="TA24" s="10">
        <v>1.23</v>
      </c>
      <c r="TB24" s="9">
        <v>1250000</v>
      </c>
      <c r="TC24" s="9">
        <v>450000</v>
      </c>
      <c r="TD24" s="9">
        <v>-275000</v>
      </c>
      <c r="TE24" s="9">
        <v>12247000</v>
      </c>
      <c r="TF24" s="10">
        <v>0.65</v>
      </c>
      <c r="TG24" s="10">
        <v>8.5775000000000006</v>
      </c>
      <c r="TH24" s="10">
        <v>2.4055</v>
      </c>
      <c r="TI24" s="10">
        <v>7.5277000000000003</v>
      </c>
      <c r="TJ24" s="10">
        <v>23.3979</v>
      </c>
      <c r="TK24" s="10">
        <v>77.090900000000005</v>
      </c>
      <c r="TP24" s="5" t="s">
        <v>16</v>
      </c>
      <c r="TQ24" s="7"/>
      <c r="TR24" s="13">
        <v>0.80373095112979509</v>
      </c>
      <c r="TS24" s="13">
        <v>0.76458223857067786</v>
      </c>
      <c r="TT24" s="13">
        <v>4.0725170782974253E-2</v>
      </c>
      <c r="TU24" s="13">
        <v>-2.5565556658338751E-2</v>
      </c>
      <c r="TV24" s="13">
        <v>312.94932233352978</v>
      </c>
      <c r="TW24" s="13">
        <v>0.75543310859372326</v>
      </c>
      <c r="TX24" s="13">
        <v>3.0888609012034705</v>
      </c>
      <c r="TY24" s="13">
        <v>4.0888609012034705</v>
      </c>
      <c r="TZ24" s="13">
        <v>0.71880533585172945</v>
      </c>
      <c r="UA24" s="13" t="e">
        <v>#VALUE!</v>
      </c>
      <c r="UB24" s="13"/>
      <c r="UC24" s="13">
        <v>19.483221476510067</v>
      </c>
      <c r="UD24" s="13">
        <v>18.734068205304858</v>
      </c>
      <c r="UE24" s="13">
        <v>1.9970008568980291</v>
      </c>
      <c r="UF24" s="13">
        <v>182.77408281484659</v>
      </c>
      <c r="UG24" s="13">
        <v>-6.239625167336011</v>
      </c>
      <c r="UI24" s="5" t="s">
        <v>16</v>
      </c>
      <c r="UJ24" s="7"/>
      <c r="UK24" s="14">
        <v>7.1788413098236775E-2</v>
      </c>
      <c r="UL24" s="14">
        <v>1.7557069030425407E-2</v>
      </c>
      <c r="UM24" s="14">
        <v>2.6284267086484823E-2</v>
      </c>
      <c r="UN24" s="14">
        <v>0.11006221840806694</v>
      </c>
      <c r="UO24" s="12">
        <v>513000</v>
      </c>
      <c r="UP24" s="12">
        <v>4661000</v>
      </c>
      <c r="UQ24" s="23">
        <v>0.48933912864916662</v>
      </c>
      <c r="UR24" s="23">
        <v>2.2520562236900648</v>
      </c>
      <c r="US24" s="23">
        <v>1.5400937745987201E-2</v>
      </c>
      <c r="UT24" s="23">
        <v>0.41914507683356722</v>
      </c>
      <c r="UU24" s="23">
        <v>0.52845528455284552</v>
      </c>
      <c r="UV24" s="12">
        <v>4148000</v>
      </c>
      <c r="UW24" s="12">
        <v>4661000</v>
      </c>
      <c r="UX24" s="12">
        <v>2903000</v>
      </c>
      <c r="UY24" s="12" t="e">
        <v>#VALUE!</v>
      </c>
      <c r="UZ24" s="12">
        <v>491000</v>
      </c>
      <c r="VA24" s="12" t="s">
        <v>53</v>
      </c>
      <c r="VB24" s="12">
        <v>157000</v>
      </c>
      <c r="VD24" s="13">
        <v>4.0888609012034705</v>
      </c>
      <c r="VE24" s="13">
        <v>0.15951949074232519</v>
      </c>
      <c r="VF24" s="12">
        <v>4661000</v>
      </c>
      <c r="VG24" s="12">
        <v>29219000</v>
      </c>
      <c r="VH24" s="12">
        <v>14298000</v>
      </c>
      <c r="VI24" s="12">
        <v>3059000</v>
      </c>
      <c r="VJ24" s="12">
        <v>155000</v>
      </c>
      <c r="VK24" s="12">
        <v>2334000</v>
      </c>
      <c r="VL24" s="12">
        <v>149000</v>
      </c>
      <c r="VM24" s="12">
        <v>11862000</v>
      </c>
    </row>
    <row r="25" spans="1:585" x14ac:dyDescent="0.25">
      <c r="A25" s="5" t="s">
        <v>17</v>
      </c>
      <c r="B25" s="7"/>
      <c r="C25" s="9">
        <v>783198</v>
      </c>
      <c r="D25" s="9">
        <v>670539</v>
      </c>
      <c r="E25" s="9">
        <v>112659</v>
      </c>
      <c r="F25" s="9">
        <v>61081</v>
      </c>
      <c r="G25" s="9">
        <v>52165</v>
      </c>
      <c r="H25" s="9">
        <v>1901</v>
      </c>
      <c r="I25" s="9">
        <v>50209</v>
      </c>
      <c r="J25" s="9">
        <v>12073</v>
      </c>
      <c r="K25" s="9">
        <v>37615</v>
      </c>
      <c r="L25" s="9">
        <v>17823</v>
      </c>
      <c r="M25" s="9">
        <v>280254</v>
      </c>
      <c r="N25" s="9">
        <v>323931</v>
      </c>
      <c r="O25" s="9">
        <v>659305</v>
      </c>
      <c r="P25" s="9">
        <v>597262</v>
      </c>
      <c r="Q25" s="9">
        <v>1724329</v>
      </c>
      <c r="R25" s="9">
        <v>191418</v>
      </c>
      <c r="S25" s="9">
        <v>7451</v>
      </c>
      <c r="T25" s="9">
        <v>329171</v>
      </c>
      <c r="U25" s="9">
        <v>904649</v>
      </c>
      <c r="V25" s="9">
        <v>1724329</v>
      </c>
      <c r="W25" s="12">
        <v>490509</v>
      </c>
      <c r="X25" s="10">
        <v>2.1305000000000001</v>
      </c>
      <c r="Y25" s="9">
        <v>1353.6233999999999</v>
      </c>
      <c r="Z25" s="10">
        <v>48.65</v>
      </c>
      <c r="AA25" s="9">
        <v>27633</v>
      </c>
      <c r="AB25" s="9">
        <v>70761</v>
      </c>
      <c r="AC25" s="9" t="s">
        <v>53</v>
      </c>
      <c r="AD25" s="9">
        <v>866776</v>
      </c>
      <c r="AE25" s="10">
        <v>1.27</v>
      </c>
      <c r="AF25" s="9">
        <v>70761</v>
      </c>
      <c r="AG25" s="9" t="s">
        <v>53</v>
      </c>
      <c r="AH25" s="9">
        <v>-5273</v>
      </c>
      <c r="AI25" s="9">
        <v>866776</v>
      </c>
      <c r="AJ25" s="10">
        <v>0.1875</v>
      </c>
      <c r="AK25" s="10">
        <v>10.9901</v>
      </c>
      <c r="AL25" s="10">
        <v>2.0232000000000001</v>
      </c>
      <c r="AM25" s="10">
        <v>8.9726999999999997</v>
      </c>
      <c r="AN25" s="10">
        <v>24.045500000000001</v>
      </c>
      <c r="AO25" s="10">
        <v>79.7102</v>
      </c>
      <c r="AT25" s="5" t="s">
        <v>17</v>
      </c>
      <c r="AU25" s="7"/>
      <c r="AV25" s="13">
        <v>2.0029255311069321</v>
      </c>
      <c r="AW25" s="13">
        <v>1.0188443088850476</v>
      </c>
      <c r="AX25" s="13">
        <v>5.414510998842547E-2</v>
      </c>
      <c r="AY25" s="13">
        <v>0.19145650279036078</v>
      </c>
      <c r="AZ25" s="13">
        <v>167.31569667313633</v>
      </c>
      <c r="BA25" s="13">
        <v>0.47536172041414371</v>
      </c>
      <c r="BB25" s="13">
        <v>0.90607517390722814</v>
      </c>
      <c r="BC25" s="13">
        <v>1.9060751739072281</v>
      </c>
      <c r="BD25" s="13">
        <v>0.35157953436098277</v>
      </c>
      <c r="BE25" s="13">
        <v>37.223040504997371</v>
      </c>
      <c r="BF25" s="13"/>
      <c r="BG25" s="13">
        <v>2.0700056493512506</v>
      </c>
      <c r="BH25" s="13">
        <v>176.32802118892414</v>
      </c>
      <c r="BI25" s="13">
        <v>2.7946006123016978</v>
      </c>
      <c r="BJ25" s="13">
        <v>130.6090030873419</v>
      </c>
      <c r="BK25" s="13">
        <v>2.3723639491842707</v>
      </c>
      <c r="BM25" s="5" t="s">
        <v>17</v>
      </c>
      <c r="BN25" s="7"/>
      <c r="BO25" s="14">
        <v>4.1579662388395944E-2</v>
      </c>
      <c r="BP25" s="14">
        <v>2.1814282541208783E-2</v>
      </c>
      <c r="BQ25" s="14">
        <v>3.0252347434857271E-2</v>
      </c>
      <c r="BR25" s="14">
        <v>4.8027446443938825E-2</v>
      </c>
      <c r="BS25" s="12">
        <v>37615</v>
      </c>
      <c r="BT25" s="12">
        <v>783198</v>
      </c>
      <c r="BU25" s="23">
        <v>0.34637357488043174</v>
      </c>
      <c r="BV25" s="23">
        <v>0.78501457668461172</v>
      </c>
      <c r="BW25" s="23" t="e">
        <v>#VALUE!</v>
      </c>
      <c r="BX25" s="23">
        <v>0.50267437362591483</v>
      </c>
      <c r="BY25" s="23">
        <v>0.14763779527559054</v>
      </c>
      <c r="BZ25" s="12">
        <v>745583</v>
      </c>
      <c r="CA25" s="12">
        <v>783198</v>
      </c>
      <c r="CB25" s="12">
        <v>670539</v>
      </c>
      <c r="CC25" s="12">
        <v>-11</v>
      </c>
      <c r="CD25" s="12">
        <v>61081</v>
      </c>
      <c r="CE25" s="12">
        <v>1901</v>
      </c>
      <c r="CF25" s="12">
        <v>12073</v>
      </c>
      <c r="CH25" s="13">
        <v>1.9060751739072281</v>
      </c>
      <c r="CI25" s="13">
        <v>0.45420450505674959</v>
      </c>
      <c r="CJ25" s="12">
        <v>783198</v>
      </c>
      <c r="CK25" s="12">
        <v>1724329</v>
      </c>
      <c r="CL25" s="12">
        <v>597262</v>
      </c>
      <c r="CM25" s="12">
        <v>659305</v>
      </c>
      <c r="CN25" s="12">
        <v>17823</v>
      </c>
      <c r="CO25" s="12">
        <v>280254</v>
      </c>
      <c r="CP25" s="12">
        <v>323931</v>
      </c>
      <c r="CQ25" s="12">
        <v>467762</v>
      </c>
      <c r="CU25" s="5" t="s">
        <v>17</v>
      </c>
      <c r="CV25" s="7"/>
      <c r="CW25" s="9">
        <v>1356312</v>
      </c>
      <c r="CX25" s="9">
        <v>898469</v>
      </c>
      <c r="CY25" s="9">
        <v>457843</v>
      </c>
      <c r="CZ25" s="9">
        <v>155608</v>
      </c>
      <c r="DA25" s="9">
        <v>211170</v>
      </c>
      <c r="DB25" s="9">
        <v>26819</v>
      </c>
      <c r="DC25" s="9">
        <v>195043</v>
      </c>
      <c r="DD25" s="9">
        <v>46886</v>
      </c>
      <c r="DE25" s="9">
        <v>148157</v>
      </c>
      <c r="DF25" s="9">
        <v>344631</v>
      </c>
      <c r="DG25" s="9">
        <v>1005488</v>
      </c>
      <c r="DH25" s="9">
        <v>275696</v>
      </c>
      <c r="DI25" s="9">
        <v>1924105</v>
      </c>
      <c r="DJ25" s="9">
        <v>1913145</v>
      </c>
      <c r="DK25" s="9">
        <v>5924656</v>
      </c>
      <c r="DL25" s="9">
        <v>409218</v>
      </c>
      <c r="DM25" s="9" t="s">
        <v>53</v>
      </c>
      <c r="DN25" s="9">
        <v>990058</v>
      </c>
      <c r="DO25" s="9">
        <v>1716950</v>
      </c>
      <c r="DP25" s="9">
        <v>5924656</v>
      </c>
      <c r="DQ25" s="12">
        <v>3217648</v>
      </c>
      <c r="DR25" s="10">
        <v>0.86939999999999995</v>
      </c>
      <c r="DS25" s="9">
        <v>4771.8442999999997</v>
      </c>
      <c r="DT25" s="10">
        <v>87.67</v>
      </c>
      <c r="DU25" s="9">
        <v>541</v>
      </c>
      <c r="DV25" s="9">
        <v>299038</v>
      </c>
      <c r="DW25" s="9">
        <v>75616</v>
      </c>
      <c r="DX25" s="9">
        <v>1366449</v>
      </c>
      <c r="DY25" s="10">
        <v>2.71</v>
      </c>
      <c r="DZ25" s="9">
        <v>299038</v>
      </c>
      <c r="EA25" s="9">
        <v>75616</v>
      </c>
      <c r="EB25" s="9">
        <v>0</v>
      </c>
      <c r="EC25" s="9">
        <v>1366449</v>
      </c>
      <c r="ED25" s="10">
        <v>0</v>
      </c>
      <c r="EE25" s="10">
        <v>10.566700000000001</v>
      </c>
      <c r="EF25" s="10">
        <v>3.4857</v>
      </c>
      <c r="EG25" s="10">
        <v>8.0053000000000001</v>
      </c>
      <c r="EH25" s="10">
        <v>24.038799999999998</v>
      </c>
      <c r="EI25" s="10">
        <v>75.959100000000007</v>
      </c>
      <c r="EN25" s="5" t="s">
        <v>17</v>
      </c>
      <c r="EO25" s="7"/>
      <c r="EP25" s="13">
        <v>1.9434265467275655</v>
      </c>
      <c r="EQ25" s="13">
        <v>1.6649620527282241</v>
      </c>
      <c r="ER25" s="13">
        <v>0.3480917279593721</v>
      </c>
      <c r="ES25" s="13">
        <v>0.15765421654860637</v>
      </c>
      <c r="ET25" s="13">
        <v>570.80202395081199</v>
      </c>
      <c r="EU25" s="13">
        <v>0.7102025839137327</v>
      </c>
      <c r="EV25" s="13">
        <v>2.4506863915664403</v>
      </c>
      <c r="EW25" s="13">
        <v>3.4506863915664403</v>
      </c>
      <c r="EX25" s="13">
        <v>0.65205878979402176</v>
      </c>
      <c r="EY25" s="13">
        <v>11.150229315037846</v>
      </c>
      <c r="EZ25" s="13"/>
      <c r="FA25" s="13">
        <v>3.258911990017991</v>
      </c>
      <c r="FB25" s="13">
        <v>112.00056985828114</v>
      </c>
      <c r="FC25" s="13">
        <v>1.3489091863851184</v>
      </c>
      <c r="FD25" s="13">
        <v>270.5890090185739</v>
      </c>
      <c r="FE25" s="13">
        <v>1.4520811051264015</v>
      </c>
      <c r="FG25" s="5" t="s">
        <v>17</v>
      </c>
      <c r="FH25" s="7"/>
      <c r="FI25" s="14">
        <v>8.6290806371763881E-2</v>
      </c>
      <c r="FJ25" s="14">
        <v>2.5006852718537583E-2</v>
      </c>
      <c r="FK25" s="14">
        <v>3.5642575703973362E-2</v>
      </c>
      <c r="FL25" s="14">
        <v>0.10923519072307847</v>
      </c>
      <c r="FM25" s="12">
        <v>148157</v>
      </c>
      <c r="FN25" s="12">
        <v>1356312</v>
      </c>
      <c r="FO25" s="23">
        <v>0.32291241888136629</v>
      </c>
      <c r="FP25" s="23">
        <v>0.80542132741546513</v>
      </c>
      <c r="FQ25" s="23">
        <v>1.2762935096991286E-2</v>
      </c>
      <c r="FR25" s="23">
        <v>0.23063769440791163</v>
      </c>
      <c r="FS25" s="23">
        <v>0</v>
      </c>
      <c r="FT25" s="12">
        <v>1208155</v>
      </c>
      <c r="FU25" s="12">
        <v>1356312</v>
      </c>
      <c r="FV25" s="12">
        <v>898469</v>
      </c>
      <c r="FW25" s="12">
        <v>80373</v>
      </c>
      <c r="FX25" s="12">
        <v>155608</v>
      </c>
      <c r="FY25" s="12">
        <v>26819</v>
      </c>
      <c r="FZ25" s="12">
        <v>46886</v>
      </c>
      <c r="GB25" s="13">
        <v>3.4506863915664403</v>
      </c>
      <c r="GC25" s="13">
        <v>0.22892670899373735</v>
      </c>
      <c r="GD25" s="12">
        <v>1356312</v>
      </c>
      <c r="GE25" s="12">
        <v>5924656</v>
      </c>
      <c r="GF25" s="12">
        <v>1913145</v>
      </c>
      <c r="GG25" s="12">
        <v>1924105</v>
      </c>
      <c r="GH25" s="12">
        <v>344631</v>
      </c>
      <c r="GI25" s="12">
        <v>1005488</v>
      </c>
      <c r="GJ25" s="12">
        <v>275696</v>
      </c>
      <c r="GK25" s="12">
        <v>2087406</v>
      </c>
      <c r="GO25" s="5" t="s">
        <v>17</v>
      </c>
      <c r="GP25" s="7"/>
      <c r="GQ25" s="9">
        <v>283666</v>
      </c>
      <c r="GR25" s="9">
        <v>186038</v>
      </c>
      <c r="GS25" s="9">
        <v>97628</v>
      </c>
      <c r="GT25" s="9">
        <v>33562</v>
      </c>
      <c r="GU25" s="9">
        <v>31719</v>
      </c>
      <c r="GV25" s="9">
        <v>5698</v>
      </c>
      <c r="GW25" s="9">
        <v>26375</v>
      </c>
      <c r="GX25" s="9">
        <v>8579</v>
      </c>
      <c r="GY25" s="9">
        <v>17796</v>
      </c>
      <c r="GZ25" s="9">
        <v>39309</v>
      </c>
      <c r="HA25" s="9">
        <v>108313</v>
      </c>
      <c r="HB25" s="9">
        <v>13071</v>
      </c>
      <c r="HC25" s="9">
        <v>181156</v>
      </c>
      <c r="HD25" s="9">
        <v>668381</v>
      </c>
      <c r="HE25" s="9">
        <v>1370719</v>
      </c>
      <c r="HF25" s="9">
        <v>73270</v>
      </c>
      <c r="HG25" s="9" t="s">
        <v>53</v>
      </c>
      <c r="HH25" s="9">
        <v>163014</v>
      </c>
      <c r="HI25" s="9">
        <v>457566</v>
      </c>
      <c r="HJ25" s="9">
        <v>1370719</v>
      </c>
      <c r="HK25" s="12">
        <v>750139</v>
      </c>
      <c r="HL25" s="10">
        <v>1.0258</v>
      </c>
      <c r="HM25" s="9">
        <v>3753.1019999999999</v>
      </c>
      <c r="HN25" s="10">
        <v>72.680000000000007</v>
      </c>
      <c r="HO25" s="9">
        <v>517</v>
      </c>
      <c r="HP25" s="9">
        <v>62870</v>
      </c>
      <c r="HQ25" s="9">
        <v>26888</v>
      </c>
      <c r="HR25" s="9">
        <v>-203013</v>
      </c>
      <c r="HS25" s="10">
        <v>0.34</v>
      </c>
      <c r="HT25" s="9">
        <v>62870</v>
      </c>
      <c r="HU25" s="9">
        <v>26888</v>
      </c>
      <c r="HV25" s="9">
        <v>0</v>
      </c>
      <c r="HW25" s="9">
        <v>-203013</v>
      </c>
      <c r="HX25" s="10">
        <v>0</v>
      </c>
      <c r="HY25" s="10">
        <v>8.5134000000000007</v>
      </c>
      <c r="HZ25" s="10">
        <v>3.4927999999999999</v>
      </c>
      <c r="IA25" s="10">
        <v>7.7740999999999998</v>
      </c>
      <c r="IB25" s="10">
        <v>32.527000000000001</v>
      </c>
      <c r="IC25" s="10">
        <v>71.634100000000004</v>
      </c>
      <c r="IH25" s="5" t="s">
        <v>17</v>
      </c>
      <c r="II25" s="7"/>
      <c r="IJ25" s="13">
        <v>1.1112910547560333</v>
      </c>
      <c r="IK25" s="13">
        <v>1.0311077576159102</v>
      </c>
      <c r="IL25" s="13">
        <v>0.24113879789465936</v>
      </c>
      <c r="IM25" s="13">
        <v>1.3235389602099336E-2</v>
      </c>
      <c r="IN25" s="13">
        <v>279.37625227686704</v>
      </c>
      <c r="IO25" s="13">
        <v>0.66618541072240189</v>
      </c>
      <c r="IP25" s="13">
        <v>1.9956749408828454</v>
      </c>
      <c r="IQ25" s="13">
        <v>2.9956749408828451</v>
      </c>
      <c r="IR25" s="13">
        <v>0.6211276760467167</v>
      </c>
      <c r="IS25" s="13">
        <v>11.033696033696033</v>
      </c>
      <c r="IT25" s="13"/>
      <c r="IU25" s="13">
        <v>14.23288195241374</v>
      </c>
      <c r="IV25" s="13">
        <v>25.644841376492977</v>
      </c>
      <c r="IW25" s="13">
        <v>2.6189469408104289</v>
      </c>
      <c r="IX25" s="13">
        <v>139.36899381667172</v>
      </c>
      <c r="IY25" s="13">
        <v>15.635872560908389</v>
      </c>
      <c r="JA25" s="5" t="s">
        <v>17</v>
      </c>
      <c r="JB25" s="7"/>
      <c r="JC25" s="14">
        <v>3.8892749898375316E-2</v>
      </c>
      <c r="JD25" s="14">
        <v>1.2982967333202502E-2</v>
      </c>
      <c r="JE25" s="14">
        <v>2.314041025184593E-2</v>
      </c>
      <c r="JF25" s="14">
        <v>6.2735752610464421E-2</v>
      </c>
      <c r="JG25" s="12">
        <v>17796</v>
      </c>
      <c r="JH25" s="12">
        <v>283666</v>
      </c>
      <c r="JI25" s="23">
        <v>0.48761343499287602</v>
      </c>
      <c r="JJ25" s="23">
        <v>2.7380535324891535</v>
      </c>
      <c r="JK25" s="23">
        <v>1.9615982560977123E-2</v>
      </c>
      <c r="JL25" s="23">
        <v>-0.14810694241489319</v>
      </c>
      <c r="JM25" s="23">
        <v>0</v>
      </c>
      <c r="JN25" s="12">
        <v>265870</v>
      </c>
      <c r="JO25" s="12">
        <v>283666</v>
      </c>
      <c r="JP25" s="12">
        <v>186038</v>
      </c>
      <c r="JQ25" s="12">
        <v>31993</v>
      </c>
      <c r="JR25" s="12">
        <v>33562</v>
      </c>
      <c r="JS25" s="12">
        <v>5698</v>
      </c>
      <c r="JT25" s="12">
        <v>8579</v>
      </c>
      <c r="JV25" s="13">
        <v>2.9956749408828451</v>
      </c>
      <c r="JW25" s="13">
        <v>0.20694686511239721</v>
      </c>
      <c r="JX25" s="12">
        <v>283666</v>
      </c>
      <c r="JY25" s="12">
        <v>1370719</v>
      </c>
      <c r="JZ25" s="12">
        <v>668381</v>
      </c>
      <c r="KA25" s="12">
        <v>181156</v>
      </c>
      <c r="KB25" s="12">
        <v>39309</v>
      </c>
      <c r="KC25" s="12">
        <v>108313</v>
      </c>
      <c r="KD25" s="12">
        <v>13071</v>
      </c>
      <c r="KE25" s="12">
        <v>521182</v>
      </c>
      <c r="KI25" s="5" t="s">
        <v>17</v>
      </c>
      <c r="KJ25" s="7"/>
      <c r="KK25" s="9">
        <v>481052</v>
      </c>
      <c r="KL25" s="9">
        <v>403199</v>
      </c>
      <c r="KM25" s="9">
        <v>77853</v>
      </c>
      <c r="KN25" s="9">
        <v>67935</v>
      </c>
      <c r="KO25" s="9">
        <v>-97003</v>
      </c>
      <c r="KP25" s="9">
        <v>16692</v>
      </c>
      <c r="KQ25" s="9">
        <v>-108606</v>
      </c>
      <c r="KR25" s="9">
        <v>-3001</v>
      </c>
      <c r="KS25" s="9">
        <v>-105591</v>
      </c>
      <c r="KT25" s="9">
        <v>96782</v>
      </c>
      <c r="KU25" s="9">
        <v>267747</v>
      </c>
      <c r="KV25" s="9">
        <v>80999</v>
      </c>
      <c r="KW25" s="9">
        <v>790054</v>
      </c>
      <c r="KX25" s="9">
        <v>637480</v>
      </c>
      <c r="KY25" s="9">
        <v>2798959</v>
      </c>
      <c r="KZ25" s="9">
        <v>213037</v>
      </c>
      <c r="LA25" s="9">
        <v>2196</v>
      </c>
      <c r="LB25" s="9">
        <v>598393</v>
      </c>
      <c r="LC25" s="9">
        <v>651703</v>
      </c>
      <c r="LD25" s="9">
        <v>2798959</v>
      </c>
      <c r="LE25" s="12">
        <v>1548863</v>
      </c>
      <c r="LF25" s="10">
        <v>3.2208000000000001</v>
      </c>
      <c r="LG25" s="9">
        <v>564.65869999999995</v>
      </c>
      <c r="LH25" s="10">
        <v>7.11</v>
      </c>
      <c r="LI25" s="9">
        <v>145319</v>
      </c>
      <c r="LJ25" s="9">
        <v>-47628</v>
      </c>
      <c r="LK25" s="9">
        <v>32463</v>
      </c>
      <c r="LL25" s="9">
        <v>1649080</v>
      </c>
      <c r="LM25" s="10">
        <v>-1.33</v>
      </c>
      <c r="LN25" s="9">
        <v>-47628</v>
      </c>
      <c r="LO25" s="9">
        <v>32463</v>
      </c>
      <c r="LP25" s="9">
        <v>0</v>
      </c>
      <c r="LQ25" s="9">
        <v>1649080</v>
      </c>
      <c r="LR25" s="10">
        <v>0</v>
      </c>
      <c r="LS25" s="10">
        <v>10.039999999999999</v>
      </c>
      <c r="LT25" s="10">
        <v>4.8749000000000002</v>
      </c>
      <c r="LU25" s="10">
        <v>6.34</v>
      </c>
      <c r="LV25" s="10" t="s">
        <v>53</v>
      </c>
      <c r="LW25" s="10">
        <v>174.19800000000001</v>
      </c>
      <c r="MB25" s="5" t="s">
        <v>17</v>
      </c>
      <c r="MC25" s="7"/>
      <c r="MD25" s="13">
        <v>1.3202928510193135</v>
      </c>
      <c r="ME25" s="13">
        <v>1.184931976142769</v>
      </c>
      <c r="MF25" s="13">
        <v>0.16173651763974511</v>
      </c>
      <c r="MG25" s="13">
        <v>6.8475815472823998E-2</v>
      </c>
      <c r="MH25" s="13">
        <v>549.32370620672668</v>
      </c>
      <c r="MI25" s="13">
        <v>0.76716236286419348</v>
      </c>
      <c r="MJ25" s="13">
        <v>3.2948382929033624</v>
      </c>
      <c r="MK25" s="13">
        <v>4.2948382929033624</v>
      </c>
      <c r="ML25" s="13">
        <v>0.70384755558342715</v>
      </c>
      <c r="MM25" s="13">
        <v>-2.8533429187634796</v>
      </c>
      <c r="MN25" s="13"/>
      <c r="MO25" s="13">
        <v>4.9778268867516884</v>
      </c>
      <c r="MP25" s="13">
        <v>73.325169457265517</v>
      </c>
      <c r="MQ25" s="13">
        <v>1.7966662558310644</v>
      </c>
      <c r="MR25" s="13">
        <v>203.15403532258466</v>
      </c>
      <c r="MS25" s="13">
        <v>2.5099107277954307</v>
      </c>
      <c r="MU25" s="5" t="s">
        <v>17</v>
      </c>
      <c r="MV25" s="7"/>
      <c r="MW25" s="14">
        <v>-0.16202319154584219</v>
      </c>
      <c r="MX25" s="14">
        <v>-3.7725097080736091E-2</v>
      </c>
      <c r="MY25" s="14">
        <v>-3.4656813479582944E-2</v>
      </c>
      <c r="MZ25" s="14">
        <v>-0.21950017877485178</v>
      </c>
      <c r="NA25" s="12">
        <v>-105591</v>
      </c>
      <c r="NB25" s="12">
        <v>481052</v>
      </c>
      <c r="NC25" s="23">
        <v>0.22775610503762292</v>
      </c>
      <c r="ND25" s="23">
        <v>0.20173882504173871</v>
      </c>
      <c r="NE25" s="23">
        <v>1.1598240631606251E-2</v>
      </c>
      <c r="NF25" s="23">
        <v>0.58917619014783706</v>
      </c>
      <c r="NG25" s="23">
        <v>0</v>
      </c>
      <c r="NH25" s="12">
        <v>586643</v>
      </c>
      <c r="NI25" s="12">
        <v>481052</v>
      </c>
      <c r="NJ25" s="12">
        <v>403199</v>
      </c>
      <c r="NK25" s="12">
        <v>101818</v>
      </c>
      <c r="NL25" s="12">
        <v>67935</v>
      </c>
      <c r="NM25" s="12">
        <v>16692</v>
      </c>
      <c r="NN25" s="12">
        <v>-3001</v>
      </c>
      <c r="NP25" s="13">
        <v>4.2948382929033624</v>
      </c>
      <c r="NQ25" s="13">
        <v>0.17186818384978128</v>
      </c>
      <c r="NR25" s="12">
        <v>481052</v>
      </c>
      <c r="NS25" s="12">
        <v>2798959</v>
      </c>
      <c r="NT25" s="12">
        <v>637480</v>
      </c>
      <c r="NU25" s="12">
        <v>790054</v>
      </c>
      <c r="NV25" s="12">
        <v>96782</v>
      </c>
      <c r="NW25" s="12">
        <v>267747</v>
      </c>
      <c r="NX25" s="12">
        <v>80999</v>
      </c>
      <c r="NY25" s="12">
        <v>1371425</v>
      </c>
      <c r="OC25" s="5" t="s">
        <v>17</v>
      </c>
      <c r="OD25" s="7"/>
      <c r="OE25" s="9">
        <v>3413600</v>
      </c>
      <c r="OF25" s="9">
        <v>2064400</v>
      </c>
      <c r="OG25" s="9">
        <v>1349200</v>
      </c>
      <c r="OH25" s="9">
        <v>391500</v>
      </c>
      <c r="OI25" s="9">
        <v>589600</v>
      </c>
      <c r="OJ25" s="9">
        <v>94000</v>
      </c>
      <c r="OK25" s="9">
        <v>478100</v>
      </c>
      <c r="OL25" s="9">
        <v>106300</v>
      </c>
      <c r="OM25" s="9">
        <v>371900</v>
      </c>
      <c r="ON25" s="9">
        <v>119400</v>
      </c>
      <c r="OO25" s="9">
        <v>1654700</v>
      </c>
      <c r="OP25" s="9" t="s">
        <v>53</v>
      </c>
      <c r="OQ25" s="9">
        <v>2140600</v>
      </c>
      <c r="OR25" s="9">
        <v>10395800</v>
      </c>
      <c r="OS25" s="9">
        <v>28212900</v>
      </c>
      <c r="OT25" s="9">
        <v>1044600</v>
      </c>
      <c r="OU25" s="9" t="s">
        <v>53</v>
      </c>
      <c r="OV25" s="9">
        <v>2934600</v>
      </c>
      <c r="OW25" s="9">
        <v>9216000</v>
      </c>
      <c r="OX25" s="9">
        <v>28212900</v>
      </c>
      <c r="OY25" s="12">
        <v>16062300</v>
      </c>
      <c r="OZ25" s="10">
        <v>0.41789999999999999</v>
      </c>
      <c r="PA25" s="9">
        <v>41340.6417</v>
      </c>
      <c r="PB25" s="10">
        <v>130.87</v>
      </c>
      <c r="PC25" s="9">
        <v>3200</v>
      </c>
      <c r="PD25" s="9">
        <v>949500</v>
      </c>
      <c r="PE25" s="9">
        <v>323700</v>
      </c>
      <c r="PF25" s="9">
        <v>6907100</v>
      </c>
      <c r="PG25" s="10">
        <v>1.17</v>
      </c>
      <c r="PH25" s="9">
        <v>949500</v>
      </c>
      <c r="PI25" s="9">
        <v>323700</v>
      </c>
      <c r="PJ25" s="9">
        <v>-145300</v>
      </c>
      <c r="PK25" s="9">
        <v>6907100</v>
      </c>
      <c r="PL25" s="10">
        <v>0.46</v>
      </c>
      <c r="PM25" s="10">
        <v>8.8771000000000004</v>
      </c>
      <c r="PN25" s="10">
        <v>3.3982000000000001</v>
      </c>
      <c r="PO25" s="10">
        <v>7.6265999999999998</v>
      </c>
      <c r="PP25" s="10">
        <v>22.233799999999999</v>
      </c>
      <c r="PQ25" s="10">
        <v>81.706800000000001</v>
      </c>
      <c r="PV25" s="5" t="s">
        <v>17</v>
      </c>
      <c r="PW25" s="7"/>
      <c r="PX25" s="13">
        <v>0.72943501669733524</v>
      </c>
      <c r="PY25" s="13" t="e">
        <v>#VALUE!</v>
      </c>
      <c r="PZ25" s="13">
        <v>4.0686976078511551E-2</v>
      </c>
      <c r="QA25" s="13">
        <v>-2.8143154372645137E-2</v>
      </c>
      <c r="QB25" s="13" t="e">
        <v>#VALUE!</v>
      </c>
      <c r="QC25" s="13">
        <v>0.67334091851599798</v>
      </c>
      <c r="QD25" s="13">
        <v>2.0612955729166669</v>
      </c>
      <c r="QE25" s="13">
        <v>3.0612955729166669</v>
      </c>
      <c r="QF25" s="13">
        <v>0.63541852102396124</v>
      </c>
      <c r="QG25" s="13">
        <v>10.101063829787234</v>
      </c>
      <c r="QH25" s="13"/>
      <c r="QI25" s="13" t="e">
        <v>#VALUE!</v>
      </c>
      <c r="QJ25" s="13" t="e">
        <v>#VALUE!</v>
      </c>
      <c r="QK25" s="13">
        <v>2.0629721399649483</v>
      </c>
      <c r="QL25" s="13">
        <v>176.92919498476681</v>
      </c>
      <c r="QM25" s="13">
        <v>-4.2992443324937026</v>
      </c>
      <c r="QO25" s="5" t="s">
        <v>17</v>
      </c>
      <c r="QP25" s="7"/>
      <c r="QQ25" s="14">
        <v>4.035373263888889E-2</v>
      </c>
      <c r="QR25" s="14">
        <v>1.3181913238270436E-2</v>
      </c>
      <c r="QS25" s="14">
        <v>2.0898241584523393E-2</v>
      </c>
      <c r="QT25" s="14">
        <v>0.10894656667447855</v>
      </c>
      <c r="QU25" s="12">
        <v>371900</v>
      </c>
      <c r="QV25" s="12">
        <v>3413600</v>
      </c>
      <c r="QW25" s="23">
        <v>0.36847683152033289</v>
      </c>
      <c r="QX25" s="23">
        <v>1.4653099007900643</v>
      </c>
      <c r="QY25" s="23">
        <v>1.1473474899779889E-2</v>
      </c>
      <c r="QZ25" s="23">
        <v>0.2448206316968479</v>
      </c>
      <c r="RA25" s="23">
        <v>0.39316239316239321</v>
      </c>
      <c r="RB25" s="12">
        <v>3041700</v>
      </c>
      <c r="RC25" s="12">
        <v>3413600</v>
      </c>
      <c r="RD25" s="12">
        <v>2064400</v>
      </c>
      <c r="RE25" s="12">
        <v>385500</v>
      </c>
      <c r="RF25" s="12">
        <v>391500</v>
      </c>
      <c r="RG25" s="12">
        <v>94000</v>
      </c>
      <c r="RH25" s="12">
        <v>106300</v>
      </c>
      <c r="RJ25" s="13">
        <v>3.0612955729166669</v>
      </c>
      <c r="RK25" s="13">
        <v>0.12099429693508998</v>
      </c>
      <c r="RL25" s="12">
        <v>3413600</v>
      </c>
      <c r="RM25" s="12">
        <v>28212900</v>
      </c>
      <c r="RN25" s="12">
        <v>10395800</v>
      </c>
      <c r="RO25" s="12">
        <v>2140600</v>
      </c>
      <c r="RP25" s="12">
        <v>119400</v>
      </c>
      <c r="RQ25" s="12">
        <v>1654700</v>
      </c>
      <c r="RR25" s="12" t="s">
        <v>53</v>
      </c>
      <c r="RS25" s="12">
        <v>15676500</v>
      </c>
      <c r="RW25" s="5" t="s">
        <v>17</v>
      </c>
      <c r="RX25" s="7"/>
      <c r="RY25" s="9">
        <v>5027000</v>
      </c>
      <c r="RZ25" s="9">
        <v>3142000</v>
      </c>
      <c r="SA25" s="9">
        <v>1885000</v>
      </c>
      <c r="SB25" s="9">
        <v>487000</v>
      </c>
      <c r="SC25" s="9">
        <v>890000</v>
      </c>
      <c r="SD25" s="9" t="s">
        <v>53</v>
      </c>
      <c r="SE25" s="9">
        <v>776000</v>
      </c>
      <c r="SF25" s="9">
        <v>189000</v>
      </c>
      <c r="SG25" s="9">
        <v>587000</v>
      </c>
      <c r="SH25" s="9">
        <v>894000</v>
      </c>
      <c r="SI25" s="9">
        <v>2494000</v>
      </c>
      <c r="SJ25" s="9">
        <v>159000</v>
      </c>
      <c r="SK25" s="9">
        <v>3987000</v>
      </c>
      <c r="SL25" s="9">
        <v>14382000</v>
      </c>
      <c r="SM25" s="9">
        <v>30128000</v>
      </c>
      <c r="SN25" s="9">
        <v>1382000</v>
      </c>
      <c r="SO25" s="9" t="s">
        <v>53</v>
      </c>
      <c r="SP25" s="9">
        <v>3722000</v>
      </c>
      <c r="SQ25" s="9">
        <v>7192000</v>
      </c>
      <c r="SR25" s="9">
        <v>30128000</v>
      </c>
      <c r="SS25" s="12">
        <v>19214000</v>
      </c>
      <c r="ST25" s="10">
        <v>0.52010000000000001</v>
      </c>
      <c r="SU25" s="9">
        <v>63511.148699999998</v>
      </c>
      <c r="SV25" s="10">
        <v>152.97999999999999</v>
      </c>
      <c r="SW25" s="9">
        <v>6000</v>
      </c>
      <c r="SX25" s="9">
        <v>1398000</v>
      </c>
      <c r="SY25" s="9">
        <v>289000</v>
      </c>
      <c r="SZ25" s="9">
        <v>12563000</v>
      </c>
      <c r="TA25" s="10">
        <v>1.41</v>
      </c>
      <c r="TB25" s="9">
        <v>1398000</v>
      </c>
      <c r="TC25" s="9">
        <v>289000</v>
      </c>
      <c r="TD25" s="9">
        <v>-269000</v>
      </c>
      <c r="TE25" s="9">
        <v>12563000</v>
      </c>
      <c r="TF25" s="10">
        <v>0.65</v>
      </c>
      <c r="TG25" s="10">
        <v>8.8925999999999998</v>
      </c>
      <c r="TH25" s="10">
        <v>3.0834000000000001</v>
      </c>
      <c r="TI25" s="10">
        <v>7.8224999999999998</v>
      </c>
      <c r="TJ25" s="10">
        <v>24.355699999999999</v>
      </c>
      <c r="TK25" s="10">
        <v>76.708399999999997</v>
      </c>
      <c r="TP25" s="5" t="s">
        <v>17</v>
      </c>
      <c r="TQ25" s="7"/>
      <c r="TR25" s="13">
        <v>1.0711982804943578</v>
      </c>
      <c r="TS25" s="13">
        <v>1.0284793121977431</v>
      </c>
      <c r="TT25" s="13">
        <v>0.24019344438473939</v>
      </c>
      <c r="TU25" s="13">
        <v>8.7958045671800312E-3</v>
      </c>
      <c r="TV25" s="13">
        <v>385.01515569027276</v>
      </c>
      <c r="TW25" s="13">
        <v>0.76128518321826877</v>
      </c>
      <c r="TX25" s="13">
        <v>3.189098998887653</v>
      </c>
      <c r="TY25" s="13">
        <v>4.189098998887653</v>
      </c>
      <c r="TZ25" s="13">
        <v>0.72763765810800574</v>
      </c>
      <c r="UA25" s="13" t="e">
        <v>#VALUE!</v>
      </c>
      <c r="UB25" s="13"/>
      <c r="UC25" s="13">
        <v>19.761006289308177</v>
      </c>
      <c r="UD25" s="13">
        <v>18.470719287078293</v>
      </c>
      <c r="UE25" s="13">
        <v>2.0156375300721732</v>
      </c>
      <c r="UF25" s="13">
        <v>181.0841456136861</v>
      </c>
      <c r="UG25" s="13">
        <v>18.969811320754715</v>
      </c>
      <c r="UI25" s="5" t="s">
        <v>17</v>
      </c>
      <c r="UJ25" s="7"/>
      <c r="UK25" s="14">
        <v>8.1618464961067852E-2</v>
      </c>
      <c r="UL25" s="14">
        <v>1.9483536909187468E-2</v>
      </c>
      <c r="UM25" s="14">
        <v>2.9540626659585768E-2</v>
      </c>
      <c r="UN25" s="14">
        <v>0.11676944499701611</v>
      </c>
      <c r="UO25" s="12">
        <v>587000</v>
      </c>
      <c r="UP25" s="12">
        <v>5027000</v>
      </c>
      <c r="UQ25" s="23">
        <v>0.47736325013276687</v>
      </c>
      <c r="UR25" s="23">
        <v>2.1080439690653212</v>
      </c>
      <c r="US25" s="23">
        <v>9.5924057355284125E-3</v>
      </c>
      <c r="UT25" s="23">
        <v>0.41698751991502919</v>
      </c>
      <c r="UU25" s="23">
        <v>0.46099290780141849</v>
      </c>
      <c r="UV25" s="12">
        <v>4440000</v>
      </c>
      <c r="UW25" s="12">
        <v>5027000</v>
      </c>
      <c r="UX25" s="12">
        <v>3142000</v>
      </c>
      <c r="UY25" s="12" t="e">
        <v>#VALUE!</v>
      </c>
      <c r="UZ25" s="12">
        <v>487000</v>
      </c>
      <c r="VA25" s="12" t="s">
        <v>53</v>
      </c>
      <c r="VB25" s="12">
        <v>189000</v>
      </c>
      <c r="VD25" s="13">
        <v>4.189098998887653</v>
      </c>
      <c r="VE25" s="13">
        <v>0.16685475305363781</v>
      </c>
      <c r="VF25" s="12">
        <v>5027000</v>
      </c>
      <c r="VG25" s="12">
        <v>30128000</v>
      </c>
      <c r="VH25" s="12">
        <v>14382000</v>
      </c>
      <c r="VI25" s="12">
        <v>3987000</v>
      </c>
      <c r="VJ25" s="12">
        <v>894000</v>
      </c>
      <c r="VK25" s="12">
        <v>2494000</v>
      </c>
      <c r="VL25" s="12">
        <v>159000</v>
      </c>
      <c r="VM25" s="12">
        <v>11759000</v>
      </c>
    </row>
    <row r="26" spans="1:585" x14ac:dyDescent="0.25">
      <c r="A26" s="5" t="s">
        <v>18</v>
      </c>
      <c r="B26" s="7"/>
      <c r="C26" s="9">
        <v>1010087</v>
      </c>
      <c r="D26" s="9">
        <v>834375</v>
      </c>
      <c r="E26" s="9">
        <v>175712</v>
      </c>
      <c r="F26" s="9">
        <v>77672</v>
      </c>
      <c r="G26" s="9">
        <v>97844</v>
      </c>
      <c r="H26" s="9">
        <v>2223</v>
      </c>
      <c r="I26" s="9">
        <v>95587</v>
      </c>
      <c r="J26" s="9">
        <v>20037</v>
      </c>
      <c r="K26" s="9">
        <v>74634</v>
      </c>
      <c r="L26" s="9">
        <v>16125</v>
      </c>
      <c r="M26" s="9">
        <v>283819</v>
      </c>
      <c r="N26" s="9">
        <v>439704</v>
      </c>
      <c r="O26" s="9">
        <v>787925</v>
      </c>
      <c r="P26" s="9">
        <v>629104</v>
      </c>
      <c r="Q26" s="9">
        <v>1912441</v>
      </c>
      <c r="R26" s="9">
        <v>223816</v>
      </c>
      <c r="S26" s="9">
        <v>5764</v>
      </c>
      <c r="T26" s="9">
        <v>380863</v>
      </c>
      <c r="U26" s="9">
        <v>967870</v>
      </c>
      <c r="V26" s="9">
        <v>1912441</v>
      </c>
      <c r="W26" s="12">
        <v>563708</v>
      </c>
      <c r="X26" s="10">
        <v>2.2755999999999998</v>
      </c>
      <c r="Y26" s="9">
        <v>1122.4716000000001</v>
      </c>
      <c r="Z26" s="10">
        <v>40.619999999999997</v>
      </c>
      <c r="AA26" s="9">
        <v>27447</v>
      </c>
      <c r="AB26" s="9">
        <v>116594</v>
      </c>
      <c r="AC26" s="9" t="s">
        <v>53</v>
      </c>
      <c r="AD26" s="9">
        <v>936060</v>
      </c>
      <c r="AE26" s="10">
        <v>2.52</v>
      </c>
      <c r="AF26" s="9">
        <v>116594</v>
      </c>
      <c r="AG26" s="9" t="s">
        <v>53</v>
      </c>
      <c r="AH26" s="9">
        <v>-5331</v>
      </c>
      <c r="AI26" s="9">
        <v>936060</v>
      </c>
      <c r="AJ26" s="10">
        <v>0.1875</v>
      </c>
      <c r="AK26" s="10">
        <v>11.158799999999999</v>
      </c>
      <c r="AL26" s="10">
        <v>3.1427</v>
      </c>
      <c r="AM26" s="10">
        <v>8.8515999999999995</v>
      </c>
      <c r="AN26" s="10">
        <v>20.9621</v>
      </c>
      <c r="AO26" s="10">
        <v>79.113200000000006</v>
      </c>
      <c r="AT26" s="5" t="s">
        <v>18</v>
      </c>
      <c r="AU26" s="7"/>
      <c r="AV26" s="13">
        <v>2.0687885145052158</v>
      </c>
      <c r="AW26" s="13">
        <v>0.91429464138023386</v>
      </c>
      <c r="AX26" s="13">
        <v>4.2338058566991278E-2</v>
      </c>
      <c r="AY26" s="13">
        <v>0.21284944215272522</v>
      </c>
      <c r="AZ26" s="13">
        <v>139.3575824491501</v>
      </c>
      <c r="BA26" s="13">
        <v>0.49390857025131757</v>
      </c>
      <c r="BB26" s="13">
        <v>0.97592755225391836</v>
      </c>
      <c r="BC26" s="13">
        <v>1.9759275522539184</v>
      </c>
      <c r="BD26" s="13">
        <v>0.36805699742357229</v>
      </c>
      <c r="BE26" s="13">
        <v>52.448942869995498</v>
      </c>
      <c r="BF26" s="13"/>
      <c r="BG26" s="13">
        <v>1.8975833742699635</v>
      </c>
      <c r="BH26" s="13">
        <v>192.34991460674158</v>
      </c>
      <c r="BI26" s="13">
        <v>3.558912546376388</v>
      </c>
      <c r="BJ26" s="13">
        <v>102.55941814912973</v>
      </c>
      <c r="BK26" s="13">
        <v>2.4814082375657764</v>
      </c>
      <c r="BM26" s="5" t="s">
        <v>18</v>
      </c>
      <c r="BN26" s="7"/>
      <c r="BO26" s="14">
        <v>7.7111595565520163E-2</v>
      </c>
      <c r="BP26" s="14">
        <v>3.9025517649956258E-2</v>
      </c>
      <c r="BQ26" s="14">
        <v>5.1161839763945657E-2</v>
      </c>
      <c r="BR26" s="14">
        <v>7.3888684836058677E-2</v>
      </c>
      <c r="BS26" s="12">
        <v>74634</v>
      </c>
      <c r="BT26" s="12">
        <v>1010087</v>
      </c>
      <c r="BU26" s="23">
        <v>0.32895341607924111</v>
      </c>
      <c r="BV26" s="23">
        <v>0.58693136154265679</v>
      </c>
      <c r="BW26" s="23" t="e">
        <v>#VALUE!</v>
      </c>
      <c r="BX26" s="23">
        <v>0.4894582368815561</v>
      </c>
      <c r="BY26" s="23">
        <v>7.4404761904761904E-2</v>
      </c>
      <c r="BZ26" s="12">
        <v>935453</v>
      </c>
      <c r="CA26" s="12">
        <v>1010087</v>
      </c>
      <c r="CB26" s="12">
        <v>834375</v>
      </c>
      <c r="CC26" s="12">
        <v>1146</v>
      </c>
      <c r="CD26" s="12">
        <v>77672</v>
      </c>
      <c r="CE26" s="12">
        <v>2223</v>
      </c>
      <c r="CF26" s="12">
        <v>20037</v>
      </c>
      <c r="CH26" s="13">
        <v>1.9759275522539184</v>
      </c>
      <c r="CI26" s="13">
        <v>0.52816635911905252</v>
      </c>
      <c r="CJ26" s="12">
        <v>1010087</v>
      </c>
      <c r="CK26" s="12">
        <v>1912441</v>
      </c>
      <c r="CL26" s="12">
        <v>629104</v>
      </c>
      <c r="CM26" s="12">
        <v>787925</v>
      </c>
      <c r="CN26" s="12">
        <v>16125</v>
      </c>
      <c r="CO26" s="12">
        <v>283819</v>
      </c>
      <c r="CP26" s="12">
        <v>439704</v>
      </c>
      <c r="CQ26" s="12">
        <v>495412</v>
      </c>
      <c r="CU26" s="5" t="s">
        <v>18</v>
      </c>
      <c r="CV26" s="7"/>
      <c r="CW26" s="9">
        <v>1363086</v>
      </c>
      <c r="CX26" s="9">
        <v>910648</v>
      </c>
      <c r="CY26" s="9">
        <v>452438</v>
      </c>
      <c r="CZ26" s="9">
        <v>151711</v>
      </c>
      <c r="DA26" s="9">
        <v>209087</v>
      </c>
      <c r="DB26" s="9">
        <v>29184</v>
      </c>
      <c r="DC26" s="9">
        <v>181110</v>
      </c>
      <c r="DD26" s="9">
        <v>45311</v>
      </c>
      <c r="DE26" s="9">
        <v>135799</v>
      </c>
      <c r="DF26" s="9">
        <v>449023</v>
      </c>
      <c r="DG26" s="9">
        <v>1026226</v>
      </c>
      <c r="DH26" s="9">
        <v>294220</v>
      </c>
      <c r="DI26" s="9">
        <v>2041091</v>
      </c>
      <c r="DJ26" s="9">
        <v>1923675</v>
      </c>
      <c r="DK26" s="9">
        <v>6072627</v>
      </c>
      <c r="DL26" s="9">
        <v>416913</v>
      </c>
      <c r="DM26" s="9" t="s">
        <v>53</v>
      </c>
      <c r="DN26" s="9">
        <v>1017913</v>
      </c>
      <c r="DO26" s="9">
        <v>1837581</v>
      </c>
      <c r="DP26" s="9">
        <v>6072627</v>
      </c>
      <c r="DQ26" s="12">
        <v>3217133</v>
      </c>
      <c r="DR26" s="10">
        <v>0.68079999999999996</v>
      </c>
      <c r="DS26" s="9">
        <v>5950.2727999999997</v>
      </c>
      <c r="DT26" s="10">
        <v>109.98</v>
      </c>
      <c r="DU26" s="9">
        <v>541</v>
      </c>
      <c r="DV26" s="9">
        <v>297481</v>
      </c>
      <c r="DW26" s="9">
        <v>75327</v>
      </c>
      <c r="DX26" s="9">
        <v>1502248</v>
      </c>
      <c r="DY26" s="10">
        <v>2.5</v>
      </c>
      <c r="DZ26" s="9">
        <v>297481</v>
      </c>
      <c r="EA26" s="9">
        <v>75327</v>
      </c>
      <c r="EB26" s="9">
        <v>0</v>
      </c>
      <c r="EC26" s="9">
        <v>1502248</v>
      </c>
      <c r="ED26" s="10">
        <v>0</v>
      </c>
      <c r="EE26" s="10">
        <v>9.5336999999999996</v>
      </c>
      <c r="EF26" s="10">
        <v>4.4314</v>
      </c>
      <c r="EG26" s="10">
        <v>7.9444999999999997</v>
      </c>
      <c r="EH26" s="10">
        <v>25.0185</v>
      </c>
      <c r="EI26" s="10">
        <v>75.740300000000005</v>
      </c>
      <c r="EN26" s="5" t="s">
        <v>18</v>
      </c>
      <c r="EO26" s="7"/>
      <c r="EP26" s="13">
        <v>2.0051723477350225</v>
      </c>
      <c r="EQ26" s="13">
        <v>1.7161299639556622</v>
      </c>
      <c r="ER26" s="13">
        <v>0.44112119601576955</v>
      </c>
      <c r="ES26" s="13">
        <v>0.16849017731535298</v>
      </c>
      <c r="ET26" s="13">
        <v>600.18121463648356</v>
      </c>
      <c r="EU26" s="13">
        <v>0.69739932981228714</v>
      </c>
      <c r="EV26" s="13">
        <v>2.304685344482774</v>
      </c>
      <c r="EW26" s="13">
        <v>3.304685344482774</v>
      </c>
      <c r="EX26" s="13">
        <v>0.63646192445309469</v>
      </c>
      <c r="EY26" s="13">
        <v>10.193290844298245</v>
      </c>
      <c r="EZ26" s="13"/>
      <c r="FA26" s="13">
        <v>3.0951260961185509</v>
      </c>
      <c r="FB26" s="13">
        <v>117.92734404511951</v>
      </c>
      <c r="FC26" s="13">
        <v>1.328251281881379</v>
      </c>
      <c r="FD26" s="13">
        <v>274.79740089766898</v>
      </c>
      <c r="FE26" s="13">
        <v>1.3322080810963488</v>
      </c>
      <c r="FG26" s="5" t="s">
        <v>18</v>
      </c>
      <c r="FH26" s="7"/>
      <c r="FI26" s="14">
        <v>7.3900960012102862E-2</v>
      </c>
      <c r="FJ26" s="14">
        <v>2.2362480027177695E-2</v>
      </c>
      <c r="FK26" s="14">
        <v>3.4431062536855961E-2</v>
      </c>
      <c r="FL26" s="14">
        <v>9.9626142444423901E-2</v>
      </c>
      <c r="FM26" s="12">
        <v>135799</v>
      </c>
      <c r="FN26" s="12">
        <v>1363086</v>
      </c>
      <c r="FO26" s="23">
        <v>0.31677805997305614</v>
      </c>
      <c r="FP26" s="23">
        <v>0.97985152060220393</v>
      </c>
      <c r="FQ26" s="23">
        <v>1.240435152694213E-2</v>
      </c>
      <c r="FR26" s="23">
        <v>0.24738025240147304</v>
      </c>
      <c r="FS26" s="23">
        <v>0</v>
      </c>
      <c r="FT26" s="12">
        <v>1227287</v>
      </c>
      <c r="FU26" s="12">
        <v>1363086</v>
      </c>
      <c r="FV26" s="12">
        <v>910648</v>
      </c>
      <c r="FW26" s="12">
        <v>90433</v>
      </c>
      <c r="FX26" s="12">
        <v>151711</v>
      </c>
      <c r="FY26" s="12">
        <v>29184</v>
      </c>
      <c r="FZ26" s="12">
        <v>45311</v>
      </c>
      <c r="GB26" s="13">
        <v>3.304685344482774</v>
      </c>
      <c r="GC26" s="13">
        <v>0.22446397580486996</v>
      </c>
      <c r="GD26" s="12">
        <v>1363086</v>
      </c>
      <c r="GE26" s="12">
        <v>6072627</v>
      </c>
      <c r="GF26" s="12">
        <v>1923675</v>
      </c>
      <c r="GG26" s="12">
        <v>2041091</v>
      </c>
      <c r="GH26" s="12">
        <v>449023</v>
      </c>
      <c r="GI26" s="12">
        <v>1026226</v>
      </c>
      <c r="GJ26" s="12">
        <v>294220</v>
      </c>
      <c r="GK26" s="12">
        <v>2107861</v>
      </c>
      <c r="GO26" s="5" t="s">
        <v>18</v>
      </c>
      <c r="GP26" s="7"/>
      <c r="GQ26" s="9">
        <v>295268</v>
      </c>
      <c r="GR26" s="9">
        <v>190285</v>
      </c>
      <c r="GS26" s="9">
        <v>104983</v>
      </c>
      <c r="GT26" s="9">
        <v>34348</v>
      </c>
      <c r="GU26" s="9">
        <v>36288</v>
      </c>
      <c r="GV26" s="9">
        <v>6177</v>
      </c>
      <c r="GW26" s="9">
        <v>31812</v>
      </c>
      <c r="GX26" s="9">
        <v>9140</v>
      </c>
      <c r="GY26" s="9">
        <v>22672</v>
      </c>
      <c r="GZ26" s="9">
        <v>47934</v>
      </c>
      <c r="HA26" s="9">
        <v>108010</v>
      </c>
      <c r="HB26" s="9">
        <v>13432</v>
      </c>
      <c r="HC26" s="9">
        <v>191483</v>
      </c>
      <c r="HD26" s="9">
        <v>685348</v>
      </c>
      <c r="HE26" s="9">
        <v>1399347</v>
      </c>
      <c r="HF26" s="9">
        <v>71074</v>
      </c>
      <c r="HG26" s="9" t="s">
        <v>53</v>
      </c>
      <c r="HH26" s="9">
        <v>162832</v>
      </c>
      <c r="HI26" s="9">
        <v>486559</v>
      </c>
      <c r="HJ26" s="9">
        <v>1399347</v>
      </c>
      <c r="HK26" s="12">
        <v>749956</v>
      </c>
      <c r="HL26" s="10">
        <v>0.69550000000000001</v>
      </c>
      <c r="HM26" s="9">
        <v>3947.6855999999998</v>
      </c>
      <c r="HN26" s="10">
        <v>76.39</v>
      </c>
      <c r="HO26" s="9">
        <v>517</v>
      </c>
      <c r="HP26" s="9">
        <v>68815</v>
      </c>
      <c r="HQ26" s="9">
        <v>20195</v>
      </c>
      <c r="HR26" s="9">
        <v>-180341</v>
      </c>
      <c r="HS26" s="10">
        <v>0.44</v>
      </c>
      <c r="HT26" s="9">
        <v>68815</v>
      </c>
      <c r="HU26" s="9">
        <v>20195</v>
      </c>
      <c r="HV26" s="9">
        <v>0</v>
      </c>
      <c r="HW26" s="9">
        <v>-180341</v>
      </c>
      <c r="HX26" s="10">
        <v>0</v>
      </c>
      <c r="HY26" s="10">
        <v>8.3026999999999997</v>
      </c>
      <c r="HZ26" s="10">
        <v>4.4619999999999997</v>
      </c>
      <c r="IA26" s="10">
        <v>7.7580999999999998</v>
      </c>
      <c r="IB26" s="10">
        <v>28.731300000000001</v>
      </c>
      <c r="IC26" s="10">
        <v>71.785200000000003</v>
      </c>
      <c r="IH26" s="5" t="s">
        <v>18</v>
      </c>
      <c r="II26" s="7"/>
      <c r="IJ26" s="13">
        <v>1.1759543578657758</v>
      </c>
      <c r="IK26" s="13">
        <v>1.0934644295961482</v>
      </c>
      <c r="IL26" s="13">
        <v>0.29437702662867249</v>
      </c>
      <c r="IM26" s="13">
        <v>2.0474549915067527E-2</v>
      </c>
      <c r="IN26" s="13">
        <v>289.31018594774588</v>
      </c>
      <c r="IO26" s="13">
        <v>0.65229567791262644</v>
      </c>
      <c r="IP26" s="13">
        <v>1.8760068152063778</v>
      </c>
      <c r="IQ26" s="13">
        <v>2.8760068152063778</v>
      </c>
      <c r="IR26" s="13">
        <v>0.60650780621343048</v>
      </c>
      <c r="IS26" s="13">
        <v>11.140521288651449</v>
      </c>
      <c r="IT26" s="13"/>
      <c r="IU26" s="13">
        <v>14.166542584871948</v>
      </c>
      <c r="IV26" s="13">
        <v>25.764931550043354</v>
      </c>
      <c r="IW26" s="13">
        <v>2.7337098416813257</v>
      </c>
      <c r="IX26" s="13">
        <v>133.51819364103122</v>
      </c>
      <c r="IY26" s="13">
        <v>10.305678684862658</v>
      </c>
      <c r="JA26" s="5" t="s">
        <v>18</v>
      </c>
      <c r="JB26" s="7"/>
      <c r="JC26" s="14">
        <v>4.6596610071954273E-2</v>
      </c>
      <c r="JD26" s="14">
        <v>1.6201842716638548E-2</v>
      </c>
      <c r="JE26" s="14">
        <v>2.5932095470244335E-2</v>
      </c>
      <c r="JF26" s="14">
        <v>7.6784480539713068E-2</v>
      </c>
      <c r="JG26" s="12">
        <v>22672</v>
      </c>
      <c r="JH26" s="12">
        <v>295268</v>
      </c>
      <c r="JI26" s="23">
        <v>0.48976272504246626</v>
      </c>
      <c r="JJ26" s="23">
        <v>2.8210912661405638</v>
      </c>
      <c r="JK26" s="23">
        <v>1.4431731371847011E-2</v>
      </c>
      <c r="JL26" s="23">
        <v>-0.12887511103393226</v>
      </c>
      <c r="JM26" s="23">
        <v>0</v>
      </c>
      <c r="JN26" s="12">
        <v>272596</v>
      </c>
      <c r="JO26" s="12">
        <v>295268</v>
      </c>
      <c r="JP26" s="12">
        <v>190285</v>
      </c>
      <c r="JQ26" s="12">
        <v>32646</v>
      </c>
      <c r="JR26" s="12">
        <v>34348</v>
      </c>
      <c r="JS26" s="12">
        <v>6177</v>
      </c>
      <c r="JT26" s="12">
        <v>9140</v>
      </c>
      <c r="JV26" s="13">
        <v>2.8760068152063778</v>
      </c>
      <c r="JW26" s="13">
        <v>0.21100413264186796</v>
      </c>
      <c r="JX26" s="12">
        <v>295268</v>
      </c>
      <c r="JY26" s="12">
        <v>1399347</v>
      </c>
      <c r="JZ26" s="12">
        <v>685348</v>
      </c>
      <c r="KA26" s="12">
        <v>191483</v>
      </c>
      <c r="KB26" s="12">
        <v>47934</v>
      </c>
      <c r="KC26" s="12">
        <v>108010</v>
      </c>
      <c r="KD26" s="12">
        <v>13432</v>
      </c>
      <c r="KE26" s="12">
        <v>522516</v>
      </c>
      <c r="KI26" s="5" t="s">
        <v>18</v>
      </c>
      <c r="KJ26" s="7"/>
      <c r="KK26" s="9">
        <v>486914</v>
      </c>
      <c r="KL26" s="9">
        <v>392803</v>
      </c>
      <c r="KM26" s="9">
        <v>94111</v>
      </c>
      <c r="KN26" s="9">
        <v>64146</v>
      </c>
      <c r="KO26" s="9">
        <v>30123</v>
      </c>
      <c r="KP26" s="9">
        <v>19751</v>
      </c>
      <c r="KQ26" s="9">
        <v>10931</v>
      </c>
      <c r="KR26" s="9">
        <v>9376</v>
      </c>
      <c r="KS26" s="9">
        <v>2079</v>
      </c>
      <c r="KT26" s="9">
        <v>81740</v>
      </c>
      <c r="KU26" s="9">
        <v>269890</v>
      </c>
      <c r="KV26" s="9">
        <v>80714</v>
      </c>
      <c r="KW26" s="9">
        <v>797045</v>
      </c>
      <c r="KX26" s="9">
        <v>629895</v>
      </c>
      <c r="KY26" s="9">
        <v>2771395</v>
      </c>
      <c r="KZ26" s="9">
        <v>203900</v>
      </c>
      <c r="LA26" s="9">
        <v>9463</v>
      </c>
      <c r="LB26" s="9">
        <v>591698</v>
      </c>
      <c r="LC26" s="9">
        <v>626135</v>
      </c>
      <c r="LD26" s="9">
        <v>2771395</v>
      </c>
      <c r="LE26" s="12">
        <v>1553562</v>
      </c>
      <c r="LF26" s="10">
        <v>2.4420999999999999</v>
      </c>
      <c r="LG26" s="9">
        <v>297.0745</v>
      </c>
      <c r="LH26" s="10">
        <v>3.74</v>
      </c>
      <c r="LI26" s="9">
        <v>145390</v>
      </c>
      <c r="LJ26" s="9">
        <v>79155</v>
      </c>
      <c r="LK26" s="9">
        <v>31892</v>
      </c>
      <c r="LL26" s="9">
        <v>1651159</v>
      </c>
      <c r="LM26" s="10">
        <v>0.03</v>
      </c>
      <c r="LN26" s="9">
        <v>79155</v>
      </c>
      <c r="LO26" s="9">
        <v>31892</v>
      </c>
      <c r="LP26" s="9">
        <v>-4841</v>
      </c>
      <c r="LQ26" s="9">
        <v>1651159</v>
      </c>
      <c r="LR26" s="10">
        <v>0</v>
      </c>
      <c r="LS26" s="10">
        <v>10.2842</v>
      </c>
      <c r="LT26" s="10">
        <v>2.4900000000000002</v>
      </c>
      <c r="LU26" s="10">
        <v>3.8201999999999998</v>
      </c>
      <c r="LV26" s="10">
        <v>85.7744</v>
      </c>
      <c r="LW26" s="10">
        <v>171.81819999999999</v>
      </c>
      <c r="MB26" s="5" t="s">
        <v>18</v>
      </c>
      <c r="MC26" s="7"/>
      <c r="MD26" s="13">
        <v>1.3470469732870485</v>
      </c>
      <c r="ME26" s="13">
        <v>1.2106361691268182</v>
      </c>
      <c r="MF26" s="13">
        <v>0.13814479683892797</v>
      </c>
      <c r="MG26" s="13">
        <v>7.4095175895171922E-2</v>
      </c>
      <c r="MH26" s="13">
        <v>572.18817636103802</v>
      </c>
      <c r="MI26" s="13">
        <v>0.77407226324648781</v>
      </c>
      <c r="MJ26" s="13">
        <v>3.4261940316385444</v>
      </c>
      <c r="MK26" s="13">
        <v>4.426194031638544</v>
      </c>
      <c r="ML26" s="13">
        <v>0.71274218389069677</v>
      </c>
      <c r="MM26" s="13">
        <v>4.0076451825224035</v>
      </c>
      <c r="MN26" s="13"/>
      <c r="MO26" s="13">
        <v>4.8666030676214787</v>
      </c>
      <c r="MP26" s="13">
        <v>75.000980135080425</v>
      </c>
      <c r="MQ26" s="13">
        <v>1.8041201971173442</v>
      </c>
      <c r="MR26" s="13">
        <v>202.31467979971822</v>
      </c>
      <c r="MS26" s="13">
        <v>2.3711765937656746</v>
      </c>
      <c r="MU26" s="5" t="s">
        <v>18</v>
      </c>
      <c r="MV26" s="7"/>
      <c r="MW26" s="14">
        <v>3.3203702077028116E-3</v>
      </c>
      <c r="MX26" s="14">
        <v>7.5016372621008554E-4</v>
      </c>
      <c r="MY26" s="14">
        <v>1.0869255375000676E-2</v>
      </c>
      <c r="MZ26" s="14">
        <v>4.269747840481071E-3</v>
      </c>
      <c r="NA26" s="12">
        <v>2079</v>
      </c>
      <c r="NB26" s="12">
        <v>486914</v>
      </c>
      <c r="NC26" s="23">
        <v>0.2272844542189042</v>
      </c>
      <c r="ND26" s="23">
        <v>0.10719312837036943</v>
      </c>
      <c r="NE26" s="23">
        <v>1.1507562076138551E-2</v>
      </c>
      <c r="NF26" s="23">
        <v>0.59578623761679583</v>
      </c>
      <c r="NG26" s="23">
        <v>0</v>
      </c>
      <c r="NH26" s="12">
        <v>484835</v>
      </c>
      <c r="NI26" s="12">
        <v>486914</v>
      </c>
      <c r="NJ26" s="12">
        <v>392803</v>
      </c>
      <c r="NK26" s="12">
        <v>-1241</v>
      </c>
      <c r="NL26" s="12">
        <v>64146</v>
      </c>
      <c r="NM26" s="12">
        <v>19751</v>
      </c>
      <c r="NN26" s="12">
        <v>9376</v>
      </c>
      <c r="NP26" s="13">
        <v>4.426194031638544</v>
      </c>
      <c r="NQ26" s="13">
        <v>0.17569274679358229</v>
      </c>
      <c r="NR26" s="12">
        <v>486914</v>
      </c>
      <c r="NS26" s="12">
        <v>2771395</v>
      </c>
      <c r="NT26" s="12">
        <v>629895</v>
      </c>
      <c r="NU26" s="12">
        <v>797045</v>
      </c>
      <c r="NV26" s="12">
        <v>81740</v>
      </c>
      <c r="NW26" s="12">
        <v>269890</v>
      </c>
      <c r="NX26" s="12">
        <v>80714</v>
      </c>
      <c r="NY26" s="12">
        <v>1344455</v>
      </c>
      <c r="OC26" s="5" t="s">
        <v>18</v>
      </c>
      <c r="OD26" s="7"/>
      <c r="OE26" s="9">
        <v>3597800</v>
      </c>
      <c r="OF26" s="9">
        <v>2192400</v>
      </c>
      <c r="OG26" s="9">
        <v>1405400</v>
      </c>
      <c r="OH26" s="9">
        <v>362800</v>
      </c>
      <c r="OI26" s="9">
        <v>664300</v>
      </c>
      <c r="OJ26" s="9">
        <v>105200</v>
      </c>
      <c r="OK26" s="9">
        <v>507800</v>
      </c>
      <c r="OL26" s="9">
        <v>90900</v>
      </c>
      <c r="OM26" s="9">
        <v>416900</v>
      </c>
      <c r="ON26" s="9">
        <v>81400</v>
      </c>
      <c r="OO26" s="9">
        <v>1698700</v>
      </c>
      <c r="OP26" s="9" t="s">
        <v>53</v>
      </c>
      <c r="OQ26" s="9">
        <v>2199400</v>
      </c>
      <c r="OR26" s="9">
        <v>10439600</v>
      </c>
      <c r="OS26" s="9">
        <v>28401000</v>
      </c>
      <c r="OT26" s="9">
        <v>1024300</v>
      </c>
      <c r="OU26" s="9" t="s">
        <v>53</v>
      </c>
      <c r="OV26" s="9">
        <v>3163800</v>
      </c>
      <c r="OW26" s="9">
        <v>9490500</v>
      </c>
      <c r="OX26" s="9">
        <v>28401000</v>
      </c>
      <c r="OY26" s="12">
        <v>15746700</v>
      </c>
      <c r="OZ26" s="10">
        <v>0.49209999999999998</v>
      </c>
      <c r="PA26" s="9">
        <v>42979.5674</v>
      </c>
      <c r="PB26" s="10">
        <v>136.04</v>
      </c>
      <c r="PC26" s="9">
        <v>3200</v>
      </c>
      <c r="PD26" s="9">
        <v>1041000</v>
      </c>
      <c r="PE26" s="9">
        <v>339200</v>
      </c>
      <c r="PF26" s="9">
        <v>7166800</v>
      </c>
      <c r="PG26" s="10">
        <v>1.32</v>
      </c>
      <c r="PH26" s="9">
        <v>1041000</v>
      </c>
      <c r="PI26" s="9">
        <v>339200</v>
      </c>
      <c r="PJ26" s="9">
        <v>-145300</v>
      </c>
      <c r="PK26" s="9">
        <v>7166800</v>
      </c>
      <c r="PL26" s="10">
        <v>0.495</v>
      </c>
      <c r="PM26" s="10">
        <v>8.3475000000000001</v>
      </c>
      <c r="PN26" s="10">
        <v>4.4523000000000001</v>
      </c>
      <c r="PO26" s="10">
        <v>7.5007000000000001</v>
      </c>
      <c r="PP26" s="10">
        <v>17.900700000000001</v>
      </c>
      <c r="PQ26" s="10">
        <v>83.798299999999998</v>
      </c>
      <c r="PV26" s="5" t="s">
        <v>18</v>
      </c>
      <c r="PW26" s="7"/>
      <c r="PX26" s="13">
        <v>0.69517668626335416</v>
      </c>
      <c r="PY26" s="13" t="e">
        <v>#VALUE!</v>
      </c>
      <c r="PZ26" s="13">
        <v>2.5728554270181427E-2</v>
      </c>
      <c r="QA26" s="13">
        <v>-3.3956550825675155E-2</v>
      </c>
      <c r="QB26" s="13" t="e">
        <v>#VALUE!</v>
      </c>
      <c r="QC26" s="13">
        <v>0.66583923101299247</v>
      </c>
      <c r="QD26" s="13">
        <v>1.9925715188873083</v>
      </c>
      <c r="QE26" s="13">
        <v>2.9925715188873085</v>
      </c>
      <c r="QF26" s="13">
        <v>0.6239479815510437</v>
      </c>
      <c r="QG26" s="13">
        <v>9.8954372623574152</v>
      </c>
      <c r="QH26" s="13"/>
      <c r="QI26" s="13" t="e">
        <v>#VALUE!</v>
      </c>
      <c r="QJ26" s="13" t="e">
        <v>#VALUE!</v>
      </c>
      <c r="QK26" s="13">
        <v>2.1179725672573144</v>
      </c>
      <c r="QL26" s="13">
        <v>172.33462115737396</v>
      </c>
      <c r="QM26" s="13">
        <v>-3.7306097055163834</v>
      </c>
      <c r="QO26" s="5" t="s">
        <v>18</v>
      </c>
      <c r="QP26" s="7"/>
      <c r="QQ26" s="14">
        <v>4.392813866498077E-2</v>
      </c>
      <c r="QR26" s="14">
        <v>1.4679060596457872E-2</v>
      </c>
      <c r="QS26" s="14">
        <v>2.3390021478116967E-2</v>
      </c>
      <c r="QT26" s="14">
        <v>0.11587636889210073</v>
      </c>
      <c r="QU26" s="12">
        <v>416900</v>
      </c>
      <c r="QV26" s="12">
        <v>3597800</v>
      </c>
      <c r="QW26" s="23">
        <v>0.36757860638709905</v>
      </c>
      <c r="QX26" s="23">
        <v>1.5133117636702933</v>
      </c>
      <c r="QY26" s="23">
        <v>1.1943241435160734E-2</v>
      </c>
      <c r="QZ26" s="23">
        <v>0.25234322735114961</v>
      </c>
      <c r="RA26" s="23">
        <v>0.375</v>
      </c>
      <c r="RB26" s="12">
        <v>3180900</v>
      </c>
      <c r="RC26" s="12">
        <v>3597800</v>
      </c>
      <c r="RD26" s="12">
        <v>2192400</v>
      </c>
      <c r="RE26" s="12">
        <v>429600</v>
      </c>
      <c r="RF26" s="12">
        <v>362800</v>
      </c>
      <c r="RG26" s="12">
        <v>105200</v>
      </c>
      <c r="RH26" s="12">
        <v>90900</v>
      </c>
      <c r="RJ26" s="13">
        <v>2.9925715188873085</v>
      </c>
      <c r="RK26" s="13">
        <v>0.12667863807612409</v>
      </c>
      <c r="RL26" s="12">
        <v>3597800</v>
      </c>
      <c r="RM26" s="12">
        <v>28401000</v>
      </c>
      <c r="RN26" s="12">
        <v>10439600</v>
      </c>
      <c r="RO26" s="12">
        <v>2199400</v>
      </c>
      <c r="RP26" s="12">
        <v>81400</v>
      </c>
      <c r="RQ26" s="12">
        <v>1698700</v>
      </c>
      <c r="RR26" s="12" t="s">
        <v>53</v>
      </c>
      <c r="RS26" s="12">
        <v>15762000</v>
      </c>
      <c r="RW26" s="5" t="s">
        <v>18</v>
      </c>
      <c r="RX26" s="7"/>
      <c r="RY26" s="9">
        <v>5075000</v>
      </c>
      <c r="RZ26" s="9">
        <v>3156000</v>
      </c>
      <c r="SA26" s="9">
        <v>1919000</v>
      </c>
      <c r="SB26" s="9">
        <v>473000</v>
      </c>
      <c r="SC26" s="9">
        <v>942000</v>
      </c>
      <c r="SD26" s="9" t="s">
        <v>53</v>
      </c>
      <c r="SE26" s="9">
        <v>828000</v>
      </c>
      <c r="SF26" s="9">
        <v>189000</v>
      </c>
      <c r="SG26" s="9">
        <v>639000</v>
      </c>
      <c r="SH26" s="9">
        <v>137000</v>
      </c>
      <c r="SI26" s="9">
        <v>2452000</v>
      </c>
      <c r="SJ26" s="9">
        <v>159000</v>
      </c>
      <c r="SK26" s="9">
        <v>3264000</v>
      </c>
      <c r="SL26" s="9">
        <v>14742000</v>
      </c>
      <c r="SM26" s="9">
        <v>29841000</v>
      </c>
      <c r="SN26" s="9">
        <v>1489000</v>
      </c>
      <c r="SO26" s="9" t="s">
        <v>53</v>
      </c>
      <c r="SP26" s="9">
        <v>3834000</v>
      </c>
      <c r="SQ26" s="9">
        <v>7012000</v>
      </c>
      <c r="SR26" s="9">
        <v>29841000</v>
      </c>
      <c r="SS26" s="12">
        <v>18995000</v>
      </c>
      <c r="ST26" s="10">
        <v>0.46200000000000002</v>
      </c>
      <c r="SU26" s="9">
        <v>66220.514899999995</v>
      </c>
      <c r="SV26" s="10">
        <v>160.21</v>
      </c>
      <c r="SW26" s="9">
        <v>6000</v>
      </c>
      <c r="SX26" s="9">
        <v>1445000</v>
      </c>
      <c r="SY26" s="9">
        <v>287000</v>
      </c>
      <c r="SZ26" s="9">
        <v>12933000</v>
      </c>
      <c r="TA26" s="10">
        <v>1.54</v>
      </c>
      <c r="TB26" s="9">
        <v>1445000</v>
      </c>
      <c r="TC26" s="9">
        <v>287000</v>
      </c>
      <c r="TD26" s="9">
        <v>-267000</v>
      </c>
      <c r="TE26" s="9">
        <v>12933000</v>
      </c>
      <c r="TF26" s="10">
        <v>0.65</v>
      </c>
      <c r="TG26" s="10">
        <v>8.3580000000000005</v>
      </c>
      <c r="TH26" s="10">
        <v>3.9390000000000001</v>
      </c>
      <c r="TI26" s="10">
        <v>7.5796000000000001</v>
      </c>
      <c r="TJ26" s="10">
        <v>22.8261</v>
      </c>
      <c r="TK26" s="10">
        <v>76.962599999999995</v>
      </c>
      <c r="TP26" s="5" t="s">
        <v>18</v>
      </c>
      <c r="TQ26" s="7"/>
      <c r="TR26" s="13">
        <v>0.85133020344287946</v>
      </c>
      <c r="TS26" s="13">
        <v>0.8098591549295775</v>
      </c>
      <c r="TT26" s="13">
        <v>3.5732916014606153E-2</v>
      </c>
      <c r="TU26" s="13">
        <v>-1.9101236553734795E-2</v>
      </c>
      <c r="TV26" s="13">
        <v>312.29677597134196</v>
      </c>
      <c r="TW26" s="13">
        <v>0.76502127944773968</v>
      </c>
      <c r="TX26" s="13">
        <v>3.2557045065601824</v>
      </c>
      <c r="TY26" s="13">
        <v>4.2557045065601828</v>
      </c>
      <c r="TZ26" s="13">
        <v>0.73038028223170681</v>
      </c>
      <c r="UA26" s="13" t="e">
        <v>#VALUE!</v>
      </c>
      <c r="UB26" s="13"/>
      <c r="UC26" s="13">
        <v>19.849056603773583</v>
      </c>
      <c r="UD26" s="13">
        <v>18.38878326996198</v>
      </c>
      <c r="UE26" s="13">
        <v>2.0697389885807502</v>
      </c>
      <c r="UF26" s="13">
        <v>176.35073891625618</v>
      </c>
      <c r="UG26" s="13">
        <v>-8.9035087719298254</v>
      </c>
      <c r="UI26" s="5" t="s">
        <v>18</v>
      </c>
      <c r="UJ26" s="7"/>
      <c r="UK26" s="14">
        <v>9.1129492298916148E-2</v>
      </c>
      <c r="UL26" s="14">
        <v>2.1413491504976376E-2</v>
      </c>
      <c r="UM26" s="14">
        <v>3.1567306725645922E-2</v>
      </c>
      <c r="UN26" s="14">
        <v>0.12591133004926108</v>
      </c>
      <c r="UO26" s="12">
        <v>639000</v>
      </c>
      <c r="UP26" s="12">
        <v>5075000</v>
      </c>
      <c r="UQ26" s="23">
        <v>0.49401829697396199</v>
      </c>
      <c r="UR26" s="23">
        <v>2.219111789149157</v>
      </c>
      <c r="US26" s="23">
        <v>9.6176401595120808E-3</v>
      </c>
      <c r="UT26" s="23">
        <v>0.43339700412184579</v>
      </c>
      <c r="UU26" s="23">
        <v>0.42207792207792211</v>
      </c>
      <c r="UV26" s="12">
        <v>4436000</v>
      </c>
      <c r="UW26" s="12">
        <v>5075000</v>
      </c>
      <c r="UX26" s="12">
        <v>3156000</v>
      </c>
      <c r="UY26" s="12" t="e">
        <v>#VALUE!</v>
      </c>
      <c r="UZ26" s="12">
        <v>473000</v>
      </c>
      <c r="VA26" s="12" t="s">
        <v>53</v>
      </c>
      <c r="VB26" s="12">
        <v>189000</v>
      </c>
      <c r="VD26" s="13">
        <v>4.2557045065601828</v>
      </c>
      <c r="VE26" s="13">
        <v>0.17006802721088435</v>
      </c>
      <c r="VF26" s="12">
        <v>5075000</v>
      </c>
      <c r="VG26" s="12">
        <v>29841000</v>
      </c>
      <c r="VH26" s="12">
        <v>14742000</v>
      </c>
      <c r="VI26" s="12">
        <v>3264000</v>
      </c>
      <c r="VJ26" s="12">
        <v>137000</v>
      </c>
      <c r="VK26" s="12">
        <v>2452000</v>
      </c>
      <c r="VL26" s="12">
        <v>159000</v>
      </c>
      <c r="VM26" s="12">
        <v>11835000</v>
      </c>
    </row>
    <row r="27" spans="1:585" x14ac:dyDescent="0.25">
      <c r="A27" s="5" t="s">
        <v>19</v>
      </c>
      <c r="B27" s="7"/>
      <c r="C27" s="9">
        <v>894412</v>
      </c>
      <c r="D27" s="9">
        <v>809587</v>
      </c>
      <c r="E27" s="9">
        <v>84825</v>
      </c>
      <c r="F27" s="9">
        <v>69237</v>
      </c>
      <c r="G27" s="9">
        <v>16076</v>
      </c>
      <c r="H27" s="9">
        <v>3042</v>
      </c>
      <c r="I27" s="9">
        <v>12478</v>
      </c>
      <c r="J27" s="9">
        <v>1390</v>
      </c>
      <c r="K27" s="9">
        <v>10352</v>
      </c>
      <c r="L27" s="9">
        <v>43803</v>
      </c>
      <c r="M27" s="9">
        <v>237654</v>
      </c>
      <c r="N27" s="9">
        <v>315189</v>
      </c>
      <c r="O27" s="9">
        <v>671386</v>
      </c>
      <c r="P27" s="9">
        <v>664120</v>
      </c>
      <c r="Q27" s="9">
        <v>1826597</v>
      </c>
      <c r="R27" s="9">
        <v>217689</v>
      </c>
      <c r="S27" s="9">
        <v>6041</v>
      </c>
      <c r="T27" s="9">
        <v>381573</v>
      </c>
      <c r="U27" s="9">
        <v>958474</v>
      </c>
      <c r="V27" s="9">
        <v>1826597</v>
      </c>
      <c r="W27" s="12">
        <v>486550</v>
      </c>
      <c r="X27" s="10">
        <v>2.577</v>
      </c>
      <c r="Y27" s="9">
        <v>906.8492</v>
      </c>
      <c r="Z27" s="10">
        <v>33.04</v>
      </c>
      <c r="AA27" s="9">
        <v>26947</v>
      </c>
      <c r="AB27" s="9">
        <v>36563</v>
      </c>
      <c r="AC27" s="9" t="s">
        <v>53</v>
      </c>
      <c r="AD27" s="9">
        <v>941146</v>
      </c>
      <c r="AE27" s="10">
        <v>0.36</v>
      </c>
      <c r="AF27" s="9">
        <v>36563</v>
      </c>
      <c r="AG27" s="9" t="s">
        <v>53</v>
      </c>
      <c r="AH27" s="9">
        <v>-5119</v>
      </c>
      <c r="AI27" s="9">
        <v>941146</v>
      </c>
      <c r="AJ27" s="10">
        <v>0.1875</v>
      </c>
      <c r="AK27" s="10">
        <v>9.9757999999999996</v>
      </c>
      <c r="AL27" s="10">
        <v>3.5259999999999998</v>
      </c>
      <c r="AM27" s="10">
        <v>8.0754999999999999</v>
      </c>
      <c r="AN27" s="10">
        <v>11.1396</v>
      </c>
      <c r="AO27" s="10">
        <v>77.904300000000006</v>
      </c>
      <c r="AT27" s="5" t="s">
        <v>19</v>
      </c>
      <c r="AU27" s="7"/>
      <c r="AV27" s="13">
        <v>1.7595217690979184</v>
      </c>
      <c r="AW27" s="13">
        <v>0.93349634277058391</v>
      </c>
      <c r="AX27" s="13">
        <v>0.11479585819751398</v>
      </c>
      <c r="AY27" s="13">
        <v>0.15866280301566246</v>
      </c>
      <c r="AZ27" s="13">
        <v>147.93850076920975</v>
      </c>
      <c r="BA27" s="13">
        <v>0.47526794361317792</v>
      </c>
      <c r="BB27" s="13">
        <v>0.9057345321834499</v>
      </c>
      <c r="BC27" s="13">
        <v>1.90573453218345</v>
      </c>
      <c r="BD27" s="13">
        <v>0.33670721039927365</v>
      </c>
      <c r="BE27" s="13">
        <v>12.019395134779749</v>
      </c>
      <c r="BF27" s="13"/>
      <c r="BG27" s="13">
        <v>2.5685763145287432</v>
      </c>
      <c r="BH27" s="13">
        <v>142.10206562111298</v>
      </c>
      <c r="BI27" s="13">
        <v>3.7635049273313306</v>
      </c>
      <c r="BJ27" s="13">
        <v>96.984063272854115</v>
      </c>
      <c r="BK27" s="13">
        <v>3.0861693574822384</v>
      </c>
      <c r="BM27" s="5" t="s">
        <v>19</v>
      </c>
      <c r="BN27" s="7"/>
      <c r="BO27" s="14">
        <v>1.0800501630717161E-2</v>
      </c>
      <c r="BP27" s="14">
        <v>5.6673694306954405E-3</v>
      </c>
      <c r="BQ27" s="14">
        <v>8.8010655880853845E-3</v>
      </c>
      <c r="BR27" s="14">
        <v>1.1574084426416461E-2</v>
      </c>
      <c r="BS27" s="12">
        <v>10352</v>
      </c>
      <c r="BT27" s="12">
        <v>894412</v>
      </c>
      <c r="BU27" s="23">
        <v>0.36358320965160895</v>
      </c>
      <c r="BV27" s="23">
        <v>0.49646922665481219</v>
      </c>
      <c r="BW27" s="23" t="e">
        <v>#VALUE!</v>
      </c>
      <c r="BX27" s="23">
        <v>0.51524556319757453</v>
      </c>
      <c r="BY27" s="23">
        <v>0.52083333333333337</v>
      </c>
      <c r="BZ27" s="12">
        <v>884060</v>
      </c>
      <c r="CA27" s="12">
        <v>894412</v>
      </c>
      <c r="CB27" s="12">
        <v>809587</v>
      </c>
      <c r="CC27" s="12">
        <v>804</v>
      </c>
      <c r="CD27" s="12">
        <v>69237</v>
      </c>
      <c r="CE27" s="12">
        <v>3042</v>
      </c>
      <c r="CF27" s="12">
        <v>1390</v>
      </c>
      <c r="CH27" s="13">
        <v>1.90573453218345</v>
      </c>
      <c r="CI27" s="13">
        <v>0.48966028083917801</v>
      </c>
      <c r="CJ27" s="12">
        <v>894412</v>
      </c>
      <c r="CK27" s="12">
        <v>1826597</v>
      </c>
      <c r="CL27" s="12">
        <v>664120</v>
      </c>
      <c r="CM27" s="12">
        <v>671386</v>
      </c>
      <c r="CN27" s="12">
        <v>43803</v>
      </c>
      <c r="CO27" s="12">
        <v>237654</v>
      </c>
      <c r="CP27" s="12">
        <v>315189</v>
      </c>
      <c r="CQ27" s="12">
        <v>491091</v>
      </c>
      <c r="CU27" s="5" t="s">
        <v>19</v>
      </c>
      <c r="CV27" s="7"/>
      <c r="CW27" s="9">
        <v>1278098</v>
      </c>
      <c r="CX27" s="9">
        <v>891424</v>
      </c>
      <c r="CY27" s="9">
        <v>386674</v>
      </c>
      <c r="CZ27" s="9">
        <v>168899</v>
      </c>
      <c r="DA27" s="9">
        <v>127397</v>
      </c>
      <c r="DB27" s="9">
        <v>31813</v>
      </c>
      <c r="DC27" s="9">
        <v>99065</v>
      </c>
      <c r="DD27" s="9">
        <v>16591</v>
      </c>
      <c r="DE27" s="9">
        <v>82474</v>
      </c>
      <c r="DF27" s="9">
        <v>492603</v>
      </c>
      <c r="DG27" s="9">
        <v>964603</v>
      </c>
      <c r="DH27" s="9">
        <v>324994</v>
      </c>
      <c r="DI27" s="9">
        <v>2033761</v>
      </c>
      <c r="DJ27" s="9">
        <v>1980302</v>
      </c>
      <c r="DK27" s="9">
        <v>6129707</v>
      </c>
      <c r="DL27" s="9">
        <v>446629</v>
      </c>
      <c r="DM27" s="9" t="s">
        <v>53</v>
      </c>
      <c r="DN27" s="9">
        <v>1020094</v>
      </c>
      <c r="DO27" s="9">
        <v>1922322</v>
      </c>
      <c r="DP27" s="9">
        <v>6129707</v>
      </c>
      <c r="DQ27" s="12">
        <v>3187291</v>
      </c>
      <c r="DR27" s="10">
        <v>0.80449999999999999</v>
      </c>
      <c r="DS27" s="9">
        <v>6170.9587000000001</v>
      </c>
      <c r="DT27" s="10">
        <v>114.12</v>
      </c>
      <c r="DU27" s="9">
        <v>541</v>
      </c>
      <c r="DV27" s="9">
        <v>214431</v>
      </c>
      <c r="DW27" s="9">
        <v>74356</v>
      </c>
      <c r="DX27" s="9">
        <v>1584722</v>
      </c>
      <c r="DY27" s="10">
        <v>1.52</v>
      </c>
      <c r="DZ27" s="9">
        <v>214431</v>
      </c>
      <c r="EA27" s="9">
        <v>74356</v>
      </c>
      <c r="EB27" s="9">
        <v>0</v>
      </c>
      <c r="EC27" s="9">
        <v>1584722</v>
      </c>
      <c r="ED27" s="10">
        <v>0</v>
      </c>
      <c r="EE27" s="10">
        <v>8.1481999999999992</v>
      </c>
      <c r="EF27" s="10">
        <v>4.5366</v>
      </c>
      <c r="EG27" s="10">
        <v>7.0757000000000003</v>
      </c>
      <c r="EH27" s="10">
        <v>16.747599999999998</v>
      </c>
      <c r="EI27" s="10">
        <v>76.532600000000002</v>
      </c>
      <c r="EN27" s="5" t="s">
        <v>19</v>
      </c>
      <c r="EO27" s="7"/>
      <c r="EP27" s="13">
        <v>1.9936996002329197</v>
      </c>
      <c r="EQ27" s="13">
        <v>1.6751073920638686</v>
      </c>
      <c r="ER27" s="13">
        <v>0.48289961513350732</v>
      </c>
      <c r="ES27" s="13">
        <v>0.1653695682354801</v>
      </c>
      <c r="ET27" s="13">
        <v>588.21694427075522</v>
      </c>
      <c r="EU27" s="13">
        <v>0.68639251435672211</v>
      </c>
      <c r="EV27" s="13">
        <v>2.1886993958348291</v>
      </c>
      <c r="EW27" s="13">
        <v>3.1886993958348291</v>
      </c>
      <c r="EX27" s="13">
        <v>0.6237832493380614</v>
      </c>
      <c r="EY27" s="13">
        <v>6.740357715399365</v>
      </c>
      <c r="EZ27" s="13"/>
      <c r="FA27" s="13">
        <v>2.7428937149608914</v>
      </c>
      <c r="FB27" s="13">
        <v>133.07114235201206</v>
      </c>
      <c r="FC27" s="13">
        <v>1.3249989892214724</v>
      </c>
      <c r="FD27" s="13">
        <v>275.47190825742626</v>
      </c>
      <c r="FE27" s="13">
        <v>1.2608657478244827</v>
      </c>
      <c r="FG27" s="5" t="s">
        <v>19</v>
      </c>
      <c r="FH27" s="7"/>
      <c r="FI27" s="14">
        <v>4.2903322128134622E-2</v>
      </c>
      <c r="FJ27" s="14">
        <v>1.3454802978347905E-2</v>
      </c>
      <c r="FK27" s="14">
        <v>2.0783538267000363E-2</v>
      </c>
      <c r="FL27" s="14">
        <v>6.4528698112351318E-2</v>
      </c>
      <c r="FM27" s="12">
        <v>82474</v>
      </c>
      <c r="FN27" s="12">
        <v>1278098</v>
      </c>
      <c r="FO27" s="23">
        <v>0.32306633905992571</v>
      </c>
      <c r="FP27" s="23">
        <v>1.0067297996462148</v>
      </c>
      <c r="FQ27" s="23">
        <v>1.2130432988069413E-2</v>
      </c>
      <c r="FR27" s="23">
        <v>0.25853144367259318</v>
      </c>
      <c r="FS27" s="23">
        <v>0</v>
      </c>
      <c r="FT27" s="12">
        <v>1195624</v>
      </c>
      <c r="FU27" s="12">
        <v>1278098</v>
      </c>
      <c r="FV27" s="12">
        <v>891424</v>
      </c>
      <c r="FW27" s="12">
        <v>86897</v>
      </c>
      <c r="FX27" s="12">
        <v>168899</v>
      </c>
      <c r="FY27" s="12">
        <v>31813</v>
      </c>
      <c r="FZ27" s="12">
        <v>16591</v>
      </c>
      <c r="GB27" s="13">
        <v>3.1886993958348291</v>
      </c>
      <c r="GC27" s="13">
        <v>0.20850882432064044</v>
      </c>
      <c r="GD27" s="12">
        <v>1278098</v>
      </c>
      <c r="GE27" s="12">
        <v>6129707</v>
      </c>
      <c r="GF27" s="12">
        <v>1980302</v>
      </c>
      <c r="GG27" s="12">
        <v>2033761</v>
      </c>
      <c r="GH27" s="12">
        <v>492603</v>
      </c>
      <c r="GI27" s="12">
        <v>964603</v>
      </c>
      <c r="GJ27" s="12">
        <v>324994</v>
      </c>
      <c r="GK27" s="12">
        <v>2115644</v>
      </c>
      <c r="GO27" s="5" t="s">
        <v>19</v>
      </c>
      <c r="GP27" s="7"/>
      <c r="GQ27" s="9">
        <v>272127</v>
      </c>
      <c r="GR27" s="9">
        <v>184339</v>
      </c>
      <c r="GS27" s="9">
        <v>87788</v>
      </c>
      <c r="GT27" s="9">
        <v>35717</v>
      </c>
      <c r="GU27" s="9">
        <v>17219</v>
      </c>
      <c r="GV27" s="9">
        <v>6195</v>
      </c>
      <c r="GW27" s="9">
        <v>11631</v>
      </c>
      <c r="GX27" s="9">
        <v>3210</v>
      </c>
      <c r="GY27" s="9">
        <v>8421</v>
      </c>
      <c r="GZ27" s="9">
        <v>71152</v>
      </c>
      <c r="HA27" s="9">
        <v>100886</v>
      </c>
      <c r="HB27" s="9">
        <v>13472</v>
      </c>
      <c r="HC27" s="9">
        <v>207479</v>
      </c>
      <c r="HD27" s="9">
        <v>720550</v>
      </c>
      <c r="HE27" s="9">
        <v>1449215</v>
      </c>
      <c r="HF27" s="9">
        <v>74203</v>
      </c>
      <c r="HG27" s="9" t="s">
        <v>53</v>
      </c>
      <c r="HH27" s="9">
        <v>177600</v>
      </c>
      <c r="HI27" s="9">
        <v>497900</v>
      </c>
      <c r="HJ27" s="9">
        <v>1449215</v>
      </c>
      <c r="HK27" s="12">
        <v>773715</v>
      </c>
      <c r="HL27" s="10">
        <v>0.68200000000000005</v>
      </c>
      <c r="HM27" s="9">
        <v>4098.7609000000002</v>
      </c>
      <c r="HN27" s="10">
        <v>79.31</v>
      </c>
      <c r="HO27" s="9">
        <v>517</v>
      </c>
      <c r="HP27" s="9">
        <v>50464</v>
      </c>
      <c r="HQ27" s="9">
        <v>16652</v>
      </c>
      <c r="HR27" s="9">
        <v>-171920</v>
      </c>
      <c r="HS27" s="10">
        <v>0.16</v>
      </c>
      <c r="HT27" s="9">
        <v>50464</v>
      </c>
      <c r="HU27" s="9">
        <v>16652</v>
      </c>
      <c r="HV27" s="9">
        <v>0</v>
      </c>
      <c r="HW27" s="9">
        <v>-171920</v>
      </c>
      <c r="HX27" s="10">
        <v>0</v>
      </c>
      <c r="HY27" s="10">
        <v>7.3449999999999998</v>
      </c>
      <c r="HZ27" s="10">
        <v>4.3261000000000003</v>
      </c>
      <c r="IA27" s="10">
        <v>6.9272999999999998</v>
      </c>
      <c r="IB27" s="10">
        <v>27.598700000000001</v>
      </c>
      <c r="IC27" s="10">
        <v>70.804100000000005</v>
      </c>
      <c r="IH27" s="5" t="s">
        <v>19</v>
      </c>
      <c r="II27" s="7"/>
      <c r="IJ27" s="13">
        <v>1.1682376126126126</v>
      </c>
      <c r="IK27" s="13">
        <v>1.0923817567567569</v>
      </c>
      <c r="IL27" s="13">
        <v>0.40063063063063065</v>
      </c>
      <c r="IM27" s="13">
        <v>2.0617368713406914E-2</v>
      </c>
      <c r="IN27" s="13">
        <v>321.79333896826262</v>
      </c>
      <c r="IO27" s="13">
        <v>0.65643469050485947</v>
      </c>
      <c r="IP27" s="13">
        <v>1.910654749949789</v>
      </c>
      <c r="IQ27" s="13">
        <v>2.910654749949789</v>
      </c>
      <c r="IR27" s="13">
        <v>0.6084506709971178</v>
      </c>
      <c r="IS27" s="13">
        <v>8.1459241323648097</v>
      </c>
      <c r="IT27" s="13"/>
      <c r="IU27" s="13">
        <v>13.683120546318289</v>
      </c>
      <c r="IV27" s="13">
        <v>26.675201666494882</v>
      </c>
      <c r="IW27" s="13">
        <v>2.6973712903673452</v>
      </c>
      <c r="IX27" s="13">
        <v>135.31692922789728</v>
      </c>
      <c r="IY27" s="13">
        <v>9.1076341243013488</v>
      </c>
      <c r="JA27" s="5" t="s">
        <v>19</v>
      </c>
      <c r="JB27" s="7"/>
      <c r="JC27" s="14">
        <v>1.6913034745932917E-2</v>
      </c>
      <c r="JD27" s="14">
        <v>5.8107320169885077E-3</v>
      </c>
      <c r="JE27" s="14">
        <v>1.1881604868842788E-2</v>
      </c>
      <c r="JF27" s="14">
        <v>3.0945110187522738E-2</v>
      </c>
      <c r="JG27" s="12">
        <v>8421</v>
      </c>
      <c r="JH27" s="12">
        <v>272127</v>
      </c>
      <c r="JI27" s="23">
        <v>0.4972002083886794</v>
      </c>
      <c r="JJ27" s="23">
        <v>2.828262818146376</v>
      </c>
      <c r="JK27" s="23">
        <v>1.1490358573434584E-2</v>
      </c>
      <c r="JL27" s="23">
        <v>-0.11862974092870968</v>
      </c>
      <c r="JM27" s="23">
        <v>0</v>
      </c>
      <c r="JN27" s="12">
        <v>263706</v>
      </c>
      <c r="JO27" s="12">
        <v>272127</v>
      </c>
      <c r="JP27" s="12">
        <v>184339</v>
      </c>
      <c r="JQ27" s="12">
        <v>34245</v>
      </c>
      <c r="JR27" s="12">
        <v>35717</v>
      </c>
      <c r="JS27" s="12">
        <v>6195</v>
      </c>
      <c r="JT27" s="12">
        <v>3210</v>
      </c>
      <c r="JV27" s="13">
        <v>2.910654749949789</v>
      </c>
      <c r="JW27" s="13">
        <v>0.18777545084752781</v>
      </c>
      <c r="JX27" s="12">
        <v>272127</v>
      </c>
      <c r="JY27" s="12">
        <v>1449215</v>
      </c>
      <c r="JZ27" s="12">
        <v>720550</v>
      </c>
      <c r="KA27" s="12">
        <v>207479</v>
      </c>
      <c r="KB27" s="12">
        <v>71152</v>
      </c>
      <c r="KC27" s="12">
        <v>100886</v>
      </c>
      <c r="KD27" s="12">
        <v>13472</v>
      </c>
      <c r="KE27" s="12">
        <v>521186</v>
      </c>
      <c r="KI27" s="5" t="s">
        <v>19</v>
      </c>
      <c r="KJ27" s="7"/>
      <c r="KK27" s="9">
        <v>468302</v>
      </c>
      <c r="KL27" s="9">
        <v>380314</v>
      </c>
      <c r="KM27" s="9">
        <v>87988</v>
      </c>
      <c r="KN27" s="9">
        <v>66832</v>
      </c>
      <c r="KO27" s="9">
        <v>1789</v>
      </c>
      <c r="KP27" s="9">
        <v>23621</v>
      </c>
      <c r="KQ27" s="9">
        <v>-20461</v>
      </c>
      <c r="KR27" s="9">
        <v>2899</v>
      </c>
      <c r="KS27" s="9">
        <v>-36718</v>
      </c>
      <c r="KT27" s="9">
        <v>81332</v>
      </c>
      <c r="KU27" s="9">
        <v>264428</v>
      </c>
      <c r="KV27" s="9">
        <v>81375</v>
      </c>
      <c r="KW27" s="9">
        <v>767735</v>
      </c>
      <c r="KX27" s="9">
        <v>656875</v>
      </c>
      <c r="KY27" s="9">
        <v>2790854</v>
      </c>
      <c r="KZ27" s="9">
        <v>205577</v>
      </c>
      <c r="LA27" s="9">
        <v>7751</v>
      </c>
      <c r="LB27" s="9">
        <v>597281</v>
      </c>
      <c r="LC27" s="9">
        <v>623042</v>
      </c>
      <c r="LD27" s="9">
        <v>2790854</v>
      </c>
      <c r="LE27" s="12">
        <v>1570531</v>
      </c>
      <c r="LF27" s="10">
        <v>2.9645000000000001</v>
      </c>
      <c r="LG27" s="9">
        <v>499.8954</v>
      </c>
      <c r="LH27" s="10">
        <v>6.29</v>
      </c>
      <c r="LI27" s="9">
        <v>145448</v>
      </c>
      <c r="LJ27" s="9">
        <v>50741</v>
      </c>
      <c r="LK27" s="9">
        <v>31753</v>
      </c>
      <c r="LL27" s="9">
        <v>1614441</v>
      </c>
      <c r="LM27" s="10">
        <v>-0.46</v>
      </c>
      <c r="LN27" s="9">
        <v>50741</v>
      </c>
      <c r="LO27" s="9">
        <v>31753</v>
      </c>
      <c r="LP27" s="9">
        <v>0</v>
      </c>
      <c r="LQ27" s="9">
        <v>1614441</v>
      </c>
      <c r="LR27" s="10">
        <v>0</v>
      </c>
      <c r="LS27" s="10">
        <v>9.4050999999999991</v>
      </c>
      <c r="LT27" s="10">
        <v>6.4865000000000004</v>
      </c>
      <c r="LU27" s="10">
        <v>7.2320000000000002</v>
      </c>
      <c r="LV27" s="10" t="s">
        <v>53</v>
      </c>
      <c r="LW27" s="10">
        <v>146.44759999999999</v>
      </c>
      <c r="MB27" s="5" t="s">
        <v>19</v>
      </c>
      <c r="MC27" s="7"/>
      <c r="MD27" s="13">
        <v>1.2853832618147907</v>
      </c>
      <c r="ME27" s="13">
        <v>1.1491408566487131</v>
      </c>
      <c r="MF27" s="13">
        <v>0.1361704122515198</v>
      </c>
      <c r="MG27" s="13">
        <v>6.1075928730058973E-2</v>
      </c>
      <c r="MH27" s="13">
        <v>560.26756361456876</v>
      </c>
      <c r="MI27" s="13">
        <v>0.77675578872990136</v>
      </c>
      <c r="MJ27" s="13">
        <v>3.4793994626365476</v>
      </c>
      <c r="MK27" s="13">
        <v>4.4793994626365476</v>
      </c>
      <c r="ML27" s="13">
        <v>0.71596933404997232</v>
      </c>
      <c r="MM27" s="13">
        <v>2.1481309004699209</v>
      </c>
      <c r="MN27" s="13"/>
      <c r="MO27" s="13">
        <v>4.6735975422427032</v>
      </c>
      <c r="MP27" s="13">
        <v>78.098295093002108</v>
      </c>
      <c r="MQ27" s="13">
        <v>1.7710000453809733</v>
      </c>
      <c r="MR27" s="13">
        <v>206.09824429534785</v>
      </c>
      <c r="MS27" s="13">
        <v>2.747380524951013</v>
      </c>
      <c r="MU27" s="5" t="s">
        <v>19</v>
      </c>
      <c r="MV27" s="7"/>
      <c r="MW27" s="14">
        <v>-5.8933426638974579E-2</v>
      </c>
      <c r="MX27" s="14">
        <v>-1.3156546347462102E-2</v>
      </c>
      <c r="MY27" s="14">
        <v>6.4102242539380416E-4</v>
      </c>
      <c r="MZ27" s="14">
        <v>-7.8406669200644027E-2</v>
      </c>
      <c r="NA27" s="12">
        <v>-36718</v>
      </c>
      <c r="NB27" s="12">
        <v>468302</v>
      </c>
      <c r="NC27" s="23">
        <v>0.23536702385721359</v>
      </c>
      <c r="ND27" s="23">
        <v>0.17911915134220566</v>
      </c>
      <c r="NE27" s="23">
        <v>1.1377521002531841E-2</v>
      </c>
      <c r="NF27" s="23">
        <v>0.57847562072397907</v>
      </c>
      <c r="NG27" s="23">
        <v>0</v>
      </c>
      <c r="NH27" s="12">
        <v>505020</v>
      </c>
      <c r="NI27" s="12">
        <v>468302</v>
      </c>
      <c r="NJ27" s="12">
        <v>380314</v>
      </c>
      <c r="NK27" s="12">
        <v>31354</v>
      </c>
      <c r="NL27" s="12">
        <v>66832</v>
      </c>
      <c r="NM27" s="12">
        <v>23621</v>
      </c>
      <c r="NN27" s="12">
        <v>2899</v>
      </c>
      <c r="NP27" s="13">
        <v>4.4793994626365476</v>
      </c>
      <c r="NQ27" s="13">
        <v>0.16779881713626008</v>
      </c>
      <c r="NR27" s="12">
        <v>468302</v>
      </c>
      <c r="NS27" s="12">
        <v>2790854</v>
      </c>
      <c r="NT27" s="12">
        <v>656875</v>
      </c>
      <c r="NU27" s="12">
        <v>767735</v>
      </c>
      <c r="NV27" s="12">
        <v>81332</v>
      </c>
      <c r="NW27" s="12">
        <v>264428</v>
      </c>
      <c r="NX27" s="12">
        <v>81375</v>
      </c>
      <c r="NY27" s="12">
        <v>1366244</v>
      </c>
      <c r="OC27" s="5" t="s">
        <v>19</v>
      </c>
      <c r="OD27" s="7"/>
      <c r="OE27" s="9">
        <v>3529700</v>
      </c>
      <c r="OF27" s="9">
        <v>2181300</v>
      </c>
      <c r="OG27" s="9">
        <v>1348400</v>
      </c>
      <c r="OH27" s="9">
        <v>395300</v>
      </c>
      <c r="OI27" s="9">
        <v>577200</v>
      </c>
      <c r="OJ27" s="9">
        <v>112900</v>
      </c>
      <c r="OK27" s="9">
        <v>373400</v>
      </c>
      <c r="OL27" s="9">
        <v>26400</v>
      </c>
      <c r="OM27" s="9">
        <v>346800</v>
      </c>
      <c r="ON27" s="9">
        <v>143400</v>
      </c>
      <c r="OO27" s="9">
        <v>1677200</v>
      </c>
      <c r="OP27" s="9" t="s">
        <v>53</v>
      </c>
      <c r="OQ27" s="9">
        <v>2357100</v>
      </c>
      <c r="OR27" s="9">
        <v>10744000</v>
      </c>
      <c r="OS27" s="9">
        <v>29052900</v>
      </c>
      <c r="OT27" s="9">
        <v>1221800</v>
      </c>
      <c r="OU27" s="9" t="s">
        <v>53</v>
      </c>
      <c r="OV27" s="9">
        <v>3390700</v>
      </c>
      <c r="OW27" s="9">
        <v>9686800</v>
      </c>
      <c r="OX27" s="9">
        <v>29052900</v>
      </c>
      <c r="OY27" s="12">
        <v>15975400</v>
      </c>
      <c r="OZ27" s="10">
        <v>0.34539999999999998</v>
      </c>
      <c r="PA27" s="9">
        <v>40760.960700000003</v>
      </c>
      <c r="PB27" s="10">
        <v>128.99</v>
      </c>
      <c r="PC27" s="9">
        <v>3200</v>
      </c>
      <c r="PD27" s="9">
        <v>949700</v>
      </c>
      <c r="PE27" s="9">
        <v>318400</v>
      </c>
      <c r="PF27" s="9">
        <v>7356300</v>
      </c>
      <c r="PG27" s="10">
        <v>1.0900000000000001</v>
      </c>
      <c r="PH27" s="9">
        <v>949700</v>
      </c>
      <c r="PI27" s="9">
        <v>318400</v>
      </c>
      <c r="PJ27" s="9">
        <v>-156400</v>
      </c>
      <c r="PK27" s="9">
        <v>7356300</v>
      </c>
      <c r="PL27" s="10">
        <v>0.495</v>
      </c>
      <c r="PM27" s="10">
        <v>7.5128000000000004</v>
      </c>
      <c r="PN27" s="10">
        <v>4.3724999999999996</v>
      </c>
      <c r="PO27" s="10">
        <v>6.7949999999999999</v>
      </c>
      <c r="PP27" s="10">
        <v>7.0701999999999998</v>
      </c>
      <c r="PQ27" s="10">
        <v>81.222999999999999</v>
      </c>
      <c r="PV27" s="5" t="s">
        <v>19</v>
      </c>
      <c r="PW27" s="7"/>
      <c r="PX27" s="13">
        <v>0.69516618987229772</v>
      </c>
      <c r="PY27" s="13" t="e">
        <v>#VALUE!</v>
      </c>
      <c r="PZ27" s="13">
        <v>4.2292152062995844E-2</v>
      </c>
      <c r="QA27" s="13">
        <v>-3.5576482898436991E-2</v>
      </c>
      <c r="QB27" s="13" t="e">
        <v>#VALUE!</v>
      </c>
      <c r="QC27" s="13">
        <v>0.66658061673705549</v>
      </c>
      <c r="QD27" s="13">
        <v>1.9992257505058431</v>
      </c>
      <c r="QE27" s="13">
        <v>2.9992257505058428</v>
      </c>
      <c r="QF27" s="13">
        <v>0.62252651760176447</v>
      </c>
      <c r="QG27" s="13">
        <v>8.4118689105403011</v>
      </c>
      <c r="QH27" s="13"/>
      <c r="QI27" s="13" t="e">
        <v>#VALUE!</v>
      </c>
      <c r="QJ27" s="13" t="e">
        <v>#VALUE!</v>
      </c>
      <c r="QK27" s="13">
        <v>2.1045194371571667</v>
      </c>
      <c r="QL27" s="13">
        <v>173.43626937133467</v>
      </c>
      <c r="QM27" s="13">
        <v>-3.4149574303405572</v>
      </c>
      <c r="QO27" s="5" t="s">
        <v>19</v>
      </c>
      <c r="QP27" s="7"/>
      <c r="QQ27" s="14">
        <v>3.5801296609819545E-2</v>
      </c>
      <c r="QR27" s="14">
        <v>1.1936846235659779E-2</v>
      </c>
      <c r="QS27" s="14">
        <v>1.9867207748624063E-2</v>
      </c>
      <c r="QT27" s="14">
        <v>9.8251976088619436E-2</v>
      </c>
      <c r="QU27" s="12">
        <v>346800</v>
      </c>
      <c r="QV27" s="12">
        <v>3529700</v>
      </c>
      <c r="QW27" s="23">
        <v>0.36980817749691081</v>
      </c>
      <c r="QX27" s="23">
        <v>1.4029911196472642</v>
      </c>
      <c r="QY27" s="23">
        <v>1.095931903527703E-2</v>
      </c>
      <c r="QZ27" s="23">
        <v>0.25320363887942338</v>
      </c>
      <c r="RA27" s="23">
        <v>0.45412844036697242</v>
      </c>
      <c r="RB27" s="12">
        <v>3182900</v>
      </c>
      <c r="RC27" s="12">
        <v>3529700</v>
      </c>
      <c r="RD27" s="12">
        <v>2181300</v>
      </c>
      <c r="RE27" s="12">
        <v>467000</v>
      </c>
      <c r="RF27" s="12">
        <v>395300</v>
      </c>
      <c r="RG27" s="12">
        <v>112900</v>
      </c>
      <c r="RH27" s="12">
        <v>26400</v>
      </c>
      <c r="RJ27" s="13">
        <v>2.9992257505058428</v>
      </c>
      <c r="RK27" s="13">
        <v>0.12149217461940116</v>
      </c>
      <c r="RL27" s="12">
        <v>3529700</v>
      </c>
      <c r="RM27" s="12">
        <v>29052900</v>
      </c>
      <c r="RN27" s="12">
        <v>10744000</v>
      </c>
      <c r="RO27" s="12">
        <v>2357100</v>
      </c>
      <c r="RP27" s="12">
        <v>143400</v>
      </c>
      <c r="RQ27" s="12">
        <v>1677200</v>
      </c>
      <c r="RR27" s="12" t="s">
        <v>53</v>
      </c>
      <c r="RS27" s="12">
        <v>15951800</v>
      </c>
      <c r="RW27" s="5" t="s">
        <v>19</v>
      </c>
      <c r="RX27" s="7"/>
      <c r="RY27" s="9">
        <v>4935000</v>
      </c>
      <c r="RZ27" s="9">
        <v>3093000</v>
      </c>
      <c r="SA27" s="9">
        <v>1842000</v>
      </c>
      <c r="SB27" s="9">
        <v>487000</v>
      </c>
      <c r="SC27" s="9">
        <v>765000</v>
      </c>
      <c r="SD27" s="9">
        <v>109000</v>
      </c>
      <c r="SE27" s="9">
        <v>643000</v>
      </c>
      <c r="SF27" s="9">
        <v>143000</v>
      </c>
      <c r="SG27" s="9">
        <v>499000</v>
      </c>
      <c r="SH27" s="9">
        <v>351000</v>
      </c>
      <c r="SI27" s="9">
        <v>2461000</v>
      </c>
      <c r="SJ27" s="9">
        <v>164000</v>
      </c>
      <c r="SK27" s="9">
        <v>3551000</v>
      </c>
      <c r="SL27" s="9">
        <v>15719000</v>
      </c>
      <c r="SM27" s="9">
        <v>31367000</v>
      </c>
      <c r="SN27" s="9">
        <v>1766000</v>
      </c>
      <c r="SO27" s="9" t="s">
        <v>53</v>
      </c>
      <c r="SP27" s="9">
        <v>4394000</v>
      </c>
      <c r="SQ27" s="9">
        <v>6864000</v>
      </c>
      <c r="SR27" s="9">
        <v>31367000</v>
      </c>
      <c r="SS27" s="12">
        <v>20109000</v>
      </c>
      <c r="ST27" s="10">
        <v>0.40160000000000001</v>
      </c>
      <c r="SU27" s="9">
        <v>64395.646800000002</v>
      </c>
      <c r="SV27" s="10">
        <v>156.88</v>
      </c>
      <c r="SW27" s="9">
        <v>6000</v>
      </c>
      <c r="SX27" s="9">
        <v>1310000</v>
      </c>
      <c r="SY27" s="9">
        <v>511000</v>
      </c>
      <c r="SZ27" s="9">
        <v>13167000</v>
      </c>
      <c r="TA27" s="10">
        <v>1.21</v>
      </c>
      <c r="TB27" s="9">
        <v>1310000</v>
      </c>
      <c r="TC27" s="9">
        <v>511000</v>
      </c>
      <c r="TD27" s="9">
        <v>-266000</v>
      </c>
      <c r="TE27" s="9">
        <v>13167000</v>
      </c>
      <c r="TF27" s="10">
        <v>0.65</v>
      </c>
      <c r="TG27" s="10">
        <v>7.3616000000000001</v>
      </c>
      <c r="TH27" s="10">
        <v>3.9834000000000001</v>
      </c>
      <c r="TI27" s="10">
        <v>6.7026000000000003</v>
      </c>
      <c r="TJ27" s="10">
        <v>22.2395</v>
      </c>
      <c r="TK27" s="10">
        <v>76.696399999999997</v>
      </c>
      <c r="TP27" s="5" t="s">
        <v>19</v>
      </c>
      <c r="TQ27" s="7"/>
      <c r="TR27" s="13">
        <v>0.80814747382794716</v>
      </c>
      <c r="TS27" s="13">
        <v>0.77082385070550752</v>
      </c>
      <c r="TT27" s="13">
        <v>7.9881656804733733E-2</v>
      </c>
      <c r="TU27" s="13">
        <v>-2.6875378582586797E-2</v>
      </c>
      <c r="TV27" s="13">
        <v>345.32262569832403</v>
      </c>
      <c r="TW27" s="13">
        <v>0.78117129467274526</v>
      </c>
      <c r="TX27" s="13">
        <v>3.5697843822843822</v>
      </c>
      <c r="TY27" s="13">
        <v>4.5697843822843822</v>
      </c>
      <c r="TZ27" s="13">
        <v>0.74552330107885667</v>
      </c>
      <c r="UA27" s="13">
        <v>12.01834862385321</v>
      </c>
      <c r="UB27" s="13"/>
      <c r="UC27" s="13">
        <v>18.859756097560975</v>
      </c>
      <c r="UD27" s="13">
        <v>19.353378596831554</v>
      </c>
      <c r="UE27" s="13">
        <v>2.0052824055262088</v>
      </c>
      <c r="UF27" s="13">
        <v>182.0192502532928</v>
      </c>
      <c r="UG27" s="13">
        <v>-5.8540925266903914</v>
      </c>
      <c r="UI27" s="5" t="s">
        <v>19</v>
      </c>
      <c r="UJ27" s="7"/>
      <c r="UK27" s="14">
        <v>7.26981351981352E-2</v>
      </c>
      <c r="UL27" s="14">
        <v>1.5908438805113653E-2</v>
      </c>
      <c r="UM27" s="14">
        <v>2.4388688749322537E-2</v>
      </c>
      <c r="UN27" s="14">
        <v>0.1011144883485309</v>
      </c>
      <c r="UO27" s="12">
        <v>499000</v>
      </c>
      <c r="UP27" s="12">
        <v>4935000</v>
      </c>
      <c r="UQ27" s="23">
        <v>0.50113176268052417</v>
      </c>
      <c r="UR27" s="23">
        <v>2.0529743615902065</v>
      </c>
      <c r="US27" s="23">
        <v>1.6291006471769693E-2</v>
      </c>
      <c r="UT27" s="23">
        <v>0.41977237223833963</v>
      </c>
      <c r="UU27" s="23">
        <v>0.53719008264462809</v>
      </c>
      <c r="UV27" s="12">
        <v>4436000</v>
      </c>
      <c r="UW27" s="12">
        <v>4935000</v>
      </c>
      <c r="UX27" s="12">
        <v>3093000</v>
      </c>
      <c r="UY27" s="12">
        <v>604000</v>
      </c>
      <c r="UZ27" s="12">
        <v>487000</v>
      </c>
      <c r="VA27" s="12">
        <v>109000</v>
      </c>
      <c r="VB27" s="12">
        <v>143000</v>
      </c>
      <c r="VD27" s="13">
        <v>4.5697843822843822</v>
      </c>
      <c r="VE27" s="13">
        <v>0.15733095291229637</v>
      </c>
      <c r="VF27" s="12">
        <v>4935000</v>
      </c>
      <c r="VG27" s="12">
        <v>31367000</v>
      </c>
      <c r="VH27" s="12">
        <v>15719000</v>
      </c>
      <c r="VI27" s="12">
        <v>3551000</v>
      </c>
      <c r="VJ27" s="12">
        <v>351000</v>
      </c>
      <c r="VK27" s="12">
        <v>2461000</v>
      </c>
      <c r="VL27" s="12">
        <v>164000</v>
      </c>
      <c r="VM27" s="12">
        <v>12097000</v>
      </c>
    </row>
    <row r="28" spans="1:585" x14ac:dyDescent="0.25">
      <c r="A28" s="5" t="s">
        <v>20</v>
      </c>
      <c r="B28" s="7"/>
      <c r="C28" s="9">
        <v>598730</v>
      </c>
      <c r="D28" s="9">
        <v>550011</v>
      </c>
      <c r="E28" s="9">
        <v>48719</v>
      </c>
      <c r="F28" s="9">
        <v>64228</v>
      </c>
      <c r="G28" s="9">
        <v>-16311</v>
      </c>
      <c r="H28" s="9">
        <v>3324</v>
      </c>
      <c r="I28" s="9">
        <v>-23519</v>
      </c>
      <c r="J28" s="9">
        <v>-6032</v>
      </c>
      <c r="K28" s="9">
        <v>-17788</v>
      </c>
      <c r="L28" s="9">
        <v>3539</v>
      </c>
      <c r="M28" s="9">
        <v>218189</v>
      </c>
      <c r="N28" s="9">
        <v>345198</v>
      </c>
      <c r="O28" s="9">
        <v>634564</v>
      </c>
      <c r="P28" s="9">
        <v>682738</v>
      </c>
      <c r="Q28" s="9">
        <v>1822619</v>
      </c>
      <c r="R28" s="9">
        <v>185170</v>
      </c>
      <c r="S28" s="9">
        <v>6379</v>
      </c>
      <c r="T28" s="9">
        <v>309007</v>
      </c>
      <c r="U28" s="9">
        <v>928504</v>
      </c>
      <c r="V28" s="9">
        <v>1822619</v>
      </c>
      <c r="W28" s="12">
        <v>585108</v>
      </c>
      <c r="X28" s="10">
        <v>2.4994000000000001</v>
      </c>
      <c r="Y28" s="9">
        <v>925.10680000000002</v>
      </c>
      <c r="Z28" s="10">
        <v>34.33</v>
      </c>
      <c r="AA28" s="9">
        <v>27365</v>
      </c>
      <c r="AB28" s="9">
        <v>5140</v>
      </c>
      <c r="AC28" s="9">
        <v>21451</v>
      </c>
      <c r="AD28" s="9">
        <v>918094</v>
      </c>
      <c r="AE28" s="10">
        <v>-0.64</v>
      </c>
      <c r="AF28" s="9">
        <v>5140</v>
      </c>
      <c r="AG28" s="9">
        <v>21451</v>
      </c>
      <c r="AH28" s="9">
        <v>-5540</v>
      </c>
      <c r="AI28" s="9">
        <v>918094</v>
      </c>
      <c r="AJ28" s="10">
        <v>0.1875</v>
      </c>
      <c r="AK28" s="10">
        <v>9.6135999999999999</v>
      </c>
      <c r="AL28" s="10">
        <v>4.0094000000000003</v>
      </c>
      <c r="AM28" s="10">
        <v>7.7272999999999996</v>
      </c>
      <c r="AN28" s="10" t="s">
        <v>53</v>
      </c>
      <c r="AO28" s="10">
        <v>77.7804</v>
      </c>
      <c r="AT28" s="5" t="s">
        <v>20</v>
      </c>
      <c r="AU28" s="7"/>
      <c r="AV28" s="13">
        <v>2.0535586572472466</v>
      </c>
      <c r="AW28" s="13">
        <v>0.93643833311219482</v>
      </c>
      <c r="AX28" s="13">
        <v>1.1452814984773808E-2</v>
      </c>
      <c r="AY28" s="13">
        <v>0.17862043575755548</v>
      </c>
      <c r="AZ28" s="13">
        <v>171.95031575657032</v>
      </c>
      <c r="BA28" s="13">
        <v>0.4905660480879438</v>
      </c>
      <c r="BB28" s="13">
        <v>0.9629630028518994</v>
      </c>
      <c r="BC28" s="13">
        <v>1.9629630028518994</v>
      </c>
      <c r="BD28" s="13">
        <v>0.38656406001009508</v>
      </c>
      <c r="BE28" s="13">
        <v>1.5463297232250302</v>
      </c>
      <c r="BF28" s="13"/>
      <c r="BG28" s="13">
        <v>1.5933203552743642</v>
      </c>
      <c r="BH28" s="13">
        <v>229.08136382726892</v>
      </c>
      <c r="BI28" s="13">
        <v>2.7440888404090034</v>
      </c>
      <c r="BJ28" s="13">
        <v>133.01318624421691</v>
      </c>
      <c r="BK28" s="13">
        <v>1.8390942292747507</v>
      </c>
      <c r="BM28" s="5" t="s">
        <v>20</v>
      </c>
      <c r="BN28" s="7"/>
      <c r="BO28" s="14">
        <v>-1.9157698835977014E-2</v>
      </c>
      <c r="BP28" s="14">
        <v>-9.7595822275527693E-3</v>
      </c>
      <c r="BQ28" s="14">
        <v>-8.9492099006978423E-3</v>
      </c>
      <c r="BR28" s="14">
        <v>-2.9709551884822875E-2</v>
      </c>
      <c r="BS28" s="12">
        <v>-17788</v>
      </c>
      <c r="BT28" s="12">
        <v>598730</v>
      </c>
      <c r="BU28" s="23">
        <v>0.37459172761833381</v>
      </c>
      <c r="BV28" s="23">
        <v>0.50757004069418787</v>
      </c>
      <c r="BW28" s="23">
        <v>1.1769327544593797E-2</v>
      </c>
      <c r="BX28" s="23">
        <v>0.5037223906916366</v>
      </c>
      <c r="BY28" s="23">
        <v>-0.29296875</v>
      </c>
      <c r="BZ28" s="12">
        <v>616518</v>
      </c>
      <c r="CA28" s="12">
        <v>598730</v>
      </c>
      <c r="CB28" s="12">
        <v>550011</v>
      </c>
      <c r="CC28" s="12">
        <v>4987</v>
      </c>
      <c r="CD28" s="12">
        <v>64228</v>
      </c>
      <c r="CE28" s="12">
        <v>3324</v>
      </c>
      <c r="CF28" s="12">
        <v>-6032</v>
      </c>
      <c r="CH28" s="13">
        <v>1.9629630028518994</v>
      </c>
      <c r="CI28" s="13">
        <v>0.32849981263226158</v>
      </c>
      <c r="CJ28" s="12">
        <v>598730</v>
      </c>
      <c r="CK28" s="12">
        <v>1822619</v>
      </c>
      <c r="CL28" s="12">
        <v>682738</v>
      </c>
      <c r="CM28" s="12">
        <v>634564</v>
      </c>
      <c r="CN28" s="12">
        <v>3539</v>
      </c>
      <c r="CO28" s="12">
        <v>218189</v>
      </c>
      <c r="CP28" s="12">
        <v>345198</v>
      </c>
      <c r="CQ28" s="12">
        <v>505317</v>
      </c>
      <c r="CU28" s="5" t="s">
        <v>20</v>
      </c>
      <c r="CV28" s="7"/>
      <c r="CW28" s="9">
        <v>1307387</v>
      </c>
      <c r="CX28" s="9">
        <v>931514</v>
      </c>
      <c r="CY28" s="9">
        <v>375873</v>
      </c>
      <c r="CZ28" s="9">
        <v>166753</v>
      </c>
      <c r="DA28" s="9">
        <v>120955</v>
      </c>
      <c r="DB28" s="9">
        <v>23587</v>
      </c>
      <c r="DC28" s="9">
        <v>98077</v>
      </c>
      <c r="DD28" s="9">
        <v>25676</v>
      </c>
      <c r="DE28" s="9">
        <v>72401</v>
      </c>
      <c r="DF28" s="9">
        <v>304307</v>
      </c>
      <c r="DG28" s="9">
        <v>963659</v>
      </c>
      <c r="DH28" s="9">
        <v>322386</v>
      </c>
      <c r="DI28" s="9">
        <v>1903047</v>
      </c>
      <c r="DJ28" s="9">
        <v>2027513</v>
      </c>
      <c r="DK28" s="9">
        <v>6084008</v>
      </c>
      <c r="DL28" s="9">
        <v>427480</v>
      </c>
      <c r="DM28" s="9" t="s">
        <v>53</v>
      </c>
      <c r="DN28" s="9">
        <v>926837</v>
      </c>
      <c r="DO28" s="9">
        <v>1980044</v>
      </c>
      <c r="DP28" s="9">
        <v>6084008</v>
      </c>
      <c r="DQ28" s="12">
        <v>3177127</v>
      </c>
      <c r="DR28" s="10">
        <v>0.59930000000000005</v>
      </c>
      <c r="DS28" s="9">
        <v>7708.4907999999996</v>
      </c>
      <c r="DT28" s="10">
        <v>142.56</v>
      </c>
      <c r="DU28" s="9">
        <v>541</v>
      </c>
      <c r="DV28" s="9">
        <v>205713</v>
      </c>
      <c r="DW28" s="9">
        <v>72032</v>
      </c>
      <c r="DX28" s="9">
        <v>1657123</v>
      </c>
      <c r="DY28" s="10">
        <v>1.33</v>
      </c>
      <c r="DZ28" s="9">
        <v>205713</v>
      </c>
      <c r="EA28" s="9">
        <v>72032</v>
      </c>
      <c r="EB28" s="9">
        <v>0</v>
      </c>
      <c r="EC28" s="9">
        <v>1657123</v>
      </c>
      <c r="ED28" s="10">
        <v>0</v>
      </c>
      <c r="EE28" s="10">
        <v>8.4780999999999995</v>
      </c>
      <c r="EF28" s="10">
        <v>4.0601000000000003</v>
      </c>
      <c r="EG28" s="10">
        <v>7.3676000000000004</v>
      </c>
      <c r="EH28" s="10">
        <v>26.179400000000001</v>
      </c>
      <c r="EI28" s="10">
        <v>76.545400000000001</v>
      </c>
      <c r="EN28" s="5" t="s">
        <v>20</v>
      </c>
      <c r="EO28" s="7"/>
      <c r="EP28" s="13">
        <v>2.0532704240335677</v>
      </c>
      <c r="EQ28" s="13">
        <v>1.7054357993908313</v>
      </c>
      <c r="ER28" s="13">
        <v>0.32832849789121499</v>
      </c>
      <c r="ES28" s="13">
        <v>0.1604550815843766</v>
      </c>
      <c r="ET28" s="13">
        <v>525.31967636285174</v>
      </c>
      <c r="EU28" s="13">
        <v>0.67454940887651693</v>
      </c>
      <c r="EV28" s="13">
        <v>2.0726630317306078</v>
      </c>
      <c r="EW28" s="13">
        <v>3.0726630317306078</v>
      </c>
      <c r="EX28" s="13">
        <v>0.61606004532329839</v>
      </c>
      <c r="EY28" s="13">
        <v>8.7214567346419631</v>
      </c>
      <c r="EZ28" s="13"/>
      <c r="FA28" s="13">
        <v>2.8894368862171436</v>
      </c>
      <c r="FB28" s="13">
        <v>126.32219161494083</v>
      </c>
      <c r="FC28" s="13">
        <v>1.35669048906304</v>
      </c>
      <c r="FD28" s="13">
        <v>269.03704488418498</v>
      </c>
      <c r="FE28" s="13">
        <v>1.339247702850821</v>
      </c>
      <c r="FG28" s="5" t="s">
        <v>20</v>
      </c>
      <c r="FH28" s="7"/>
      <c r="FI28" s="14">
        <v>3.6565349052849333E-2</v>
      </c>
      <c r="FJ28" s="14">
        <v>1.1900214463886307E-2</v>
      </c>
      <c r="FK28" s="14">
        <v>1.9880808835228355E-2</v>
      </c>
      <c r="FL28" s="14">
        <v>5.5378399815815819E-2</v>
      </c>
      <c r="FM28" s="12">
        <v>72401</v>
      </c>
      <c r="FN28" s="12">
        <v>1307387</v>
      </c>
      <c r="FO28" s="23">
        <v>0.33325284910867969</v>
      </c>
      <c r="FP28" s="23">
        <v>1.2670086561358893</v>
      </c>
      <c r="FQ28" s="23">
        <v>1.1839563656063569E-2</v>
      </c>
      <c r="FR28" s="23">
        <v>0.27237357347327618</v>
      </c>
      <c r="FS28" s="23">
        <v>0</v>
      </c>
      <c r="FT28" s="12">
        <v>1234986</v>
      </c>
      <c r="FU28" s="12">
        <v>1307387</v>
      </c>
      <c r="FV28" s="12">
        <v>931514</v>
      </c>
      <c r="FW28" s="12">
        <v>87456</v>
      </c>
      <c r="FX28" s="12">
        <v>166753</v>
      </c>
      <c r="FY28" s="12">
        <v>23587</v>
      </c>
      <c r="FZ28" s="12">
        <v>25676</v>
      </c>
      <c r="GB28" s="13">
        <v>3.0726630317306078</v>
      </c>
      <c r="GC28" s="13">
        <v>0.21488909942261747</v>
      </c>
      <c r="GD28" s="12">
        <v>1307387</v>
      </c>
      <c r="GE28" s="12">
        <v>6084008</v>
      </c>
      <c r="GF28" s="12">
        <v>2027513</v>
      </c>
      <c r="GG28" s="12">
        <v>1903047</v>
      </c>
      <c r="GH28" s="12">
        <v>304307</v>
      </c>
      <c r="GI28" s="12">
        <v>963659</v>
      </c>
      <c r="GJ28" s="12">
        <v>322386</v>
      </c>
      <c r="GK28" s="12">
        <v>2153448</v>
      </c>
      <c r="GO28" s="5" t="s">
        <v>20</v>
      </c>
      <c r="GP28" s="7"/>
      <c r="GQ28" s="9">
        <v>262595</v>
      </c>
      <c r="GR28" s="9">
        <v>180243</v>
      </c>
      <c r="GS28" s="9">
        <v>82352</v>
      </c>
      <c r="GT28" s="9">
        <v>35679</v>
      </c>
      <c r="GU28" s="9">
        <v>10265</v>
      </c>
      <c r="GV28" s="9">
        <v>6959</v>
      </c>
      <c r="GW28" s="9">
        <v>4339</v>
      </c>
      <c r="GX28" s="9">
        <v>791</v>
      </c>
      <c r="GY28" s="9">
        <v>3548</v>
      </c>
      <c r="GZ28" s="9">
        <v>60226</v>
      </c>
      <c r="HA28" s="9">
        <v>95192</v>
      </c>
      <c r="HB28" s="9">
        <v>14175</v>
      </c>
      <c r="HC28" s="9">
        <v>187828</v>
      </c>
      <c r="HD28" s="9">
        <v>711440</v>
      </c>
      <c r="HE28" s="9">
        <v>1419890</v>
      </c>
      <c r="HF28" s="9">
        <v>66640</v>
      </c>
      <c r="HG28" s="9" t="s">
        <v>53</v>
      </c>
      <c r="HH28" s="9">
        <v>145122</v>
      </c>
      <c r="HI28" s="9">
        <v>501655</v>
      </c>
      <c r="HJ28" s="9">
        <v>1419890</v>
      </c>
      <c r="HK28" s="12">
        <v>773113</v>
      </c>
      <c r="HL28" s="10">
        <v>0.65139999999999998</v>
      </c>
      <c r="HM28" s="9">
        <v>4273.8455000000004</v>
      </c>
      <c r="HN28" s="10">
        <v>82.66</v>
      </c>
      <c r="HO28" s="9">
        <v>519</v>
      </c>
      <c r="HP28" s="9">
        <v>43700</v>
      </c>
      <c r="HQ28" s="9">
        <v>29364</v>
      </c>
      <c r="HR28" s="9">
        <v>-168372</v>
      </c>
      <c r="HS28" s="10">
        <v>7.0000000000000007E-2</v>
      </c>
      <c r="HT28" s="9">
        <v>43700</v>
      </c>
      <c r="HU28" s="9">
        <v>29364</v>
      </c>
      <c r="HV28" s="9">
        <v>0</v>
      </c>
      <c r="HW28" s="9">
        <v>-168372</v>
      </c>
      <c r="HX28" s="10">
        <v>0</v>
      </c>
      <c r="HY28" s="10">
        <v>7.3986999999999998</v>
      </c>
      <c r="HZ28" s="10">
        <v>3.8687</v>
      </c>
      <c r="IA28" s="10">
        <v>6.9287000000000001</v>
      </c>
      <c r="IB28" s="10">
        <v>18.23</v>
      </c>
      <c r="IC28" s="10">
        <v>70.710800000000006</v>
      </c>
      <c r="IH28" s="5" t="s">
        <v>20</v>
      </c>
      <c r="II28" s="7"/>
      <c r="IJ28" s="13">
        <v>1.2942765397389782</v>
      </c>
      <c r="IK28" s="13">
        <v>1.1966001019831589</v>
      </c>
      <c r="IL28" s="13">
        <v>0.41500254957897492</v>
      </c>
      <c r="IM28" s="13">
        <v>3.0076977794054469E-2</v>
      </c>
      <c r="IN28" s="13">
        <v>293.54741527032905</v>
      </c>
      <c r="IO28" s="13">
        <v>0.6466944622470755</v>
      </c>
      <c r="IP28" s="13">
        <v>1.8304113384696654</v>
      </c>
      <c r="IQ28" s="13">
        <v>2.8304113384696654</v>
      </c>
      <c r="IR28" s="13">
        <v>0.60647349164710751</v>
      </c>
      <c r="IS28" s="13">
        <v>6.2796378790056044</v>
      </c>
      <c r="IT28" s="13"/>
      <c r="IU28" s="13">
        <v>12.715555555555556</v>
      </c>
      <c r="IV28" s="13">
        <v>28.704998252359314</v>
      </c>
      <c r="IW28" s="13">
        <v>2.7585826540045382</v>
      </c>
      <c r="IX28" s="13">
        <v>132.31432433976275</v>
      </c>
      <c r="IY28" s="13">
        <v>6.1489017936589709</v>
      </c>
      <c r="JA28" s="5" t="s">
        <v>20</v>
      </c>
      <c r="JB28" s="7"/>
      <c r="JC28" s="14">
        <v>7.0725897280003187E-3</v>
      </c>
      <c r="JD28" s="14">
        <v>2.4987851171569628E-3</v>
      </c>
      <c r="JE28" s="14">
        <v>7.2294332659572219E-3</v>
      </c>
      <c r="JF28" s="14">
        <v>1.3511300672137702E-2</v>
      </c>
      <c r="JG28" s="12">
        <v>3548</v>
      </c>
      <c r="JH28" s="12">
        <v>262595</v>
      </c>
      <c r="JI28" s="23">
        <v>0.5010528984639655</v>
      </c>
      <c r="JJ28" s="23">
        <v>3.0099835198501292</v>
      </c>
      <c r="JK28" s="23">
        <v>2.0680475248082596E-2</v>
      </c>
      <c r="JL28" s="23">
        <v>-0.11858101683933263</v>
      </c>
      <c r="JM28" s="23">
        <v>0</v>
      </c>
      <c r="JN28" s="12">
        <v>259047</v>
      </c>
      <c r="JO28" s="12">
        <v>262595</v>
      </c>
      <c r="JP28" s="12">
        <v>180243</v>
      </c>
      <c r="JQ28" s="12">
        <v>35375</v>
      </c>
      <c r="JR28" s="12">
        <v>35679</v>
      </c>
      <c r="JS28" s="12">
        <v>6959</v>
      </c>
      <c r="JT28" s="12">
        <v>791</v>
      </c>
      <c r="JV28" s="13">
        <v>2.8304113384696654</v>
      </c>
      <c r="JW28" s="13">
        <v>0.18494038270570257</v>
      </c>
      <c r="JX28" s="12">
        <v>262595</v>
      </c>
      <c r="JY28" s="12">
        <v>1419890</v>
      </c>
      <c r="JZ28" s="12">
        <v>711440</v>
      </c>
      <c r="KA28" s="12">
        <v>187828</v>
      </c>
      <c r="KB28" s="12">
        <v>60226</v>
      </c>
      <c r="KC28" s="12">
        <v>95192</v>
      </c>
      <c r="KD28" s="12">
        <v>14175</v>
      </c>
      <c r="KE28" s="12">
        <v>520622</v>
      </c>
      <c r="KI28" s="5" t="s">
        <v>20</v>
      </c>
      <c r="KJ28" s="7"/>
      <c r="KK28" s="9">
        <v>495653</v>
      </c>
      <c r="KL28" s="9">
        <v>400688</v>
      </c>
      <c r="KM28" s="9">
        <v>94965</v>
      </c>
      <c r="KN28" s="9">
        <v>71935</v>
      </c>
      <c r="KO28" s="9">
        <v>29005</v>
      </c>
      <c r="KP28" s="9">
        <v>24328</v>
      </c>
      <c r="KQ28" s="9">
        <v>-1566</v>
      </c>
      <c r="KR28" s="9">
        <v>6923</v>
      </c>
      <c r="KS28" s="9">
        <v>-9525</v>
      </c>
      <c r="KT28" s="9">
        <v>91759</v>
      </c>
      <c r="KU28" s="9">
        <v>281777</v>
      </c>
      <c r="KV28" s="9">
        <v>84705</v>
      </c>
      <c r="KW28" s="9">
        <v>792660</v>
      </c>
      <c r="KX28" s="9">
        <v>665191</v>
      </c>
      <c r="KY28" s="9">
        <v>2824994</v>
      </c>
      <c r="KZ28" s="9">
        <v>225314</v>
      </c>
      <c r="LA28" s="9">
        <v>2142</v>
      </c>
      <c r="LB28" s="9">
        <v>618278</v>
      </c>
      <c r="LC28" s="9">
        <v>623952</v>
      </c>
      <c r="LD28" s="9">
        <v>2824994</v>
      </c>
      <c r="LE28" s="12">
        <v>1582764</v>
      </c>
      <c r="LF28" s="10">
        <v>2.8815</v>
      </c>
      <c r="LG28" s="9">
        <v>543.00080000000003</v>
      </c>
      <c r="LH28" s="10">
        <v>6.83</v>
      </c>
      <c r="LI28" s="9">
        <v>145843</v>
      </c>
      <c r="LJ28" s="9">
        <v>78561</v>
      </c>
      <c r="LK28" s="9">
        <v>33039</v>
      </c>
      <c r="LL28" s="9">
        <v>1604916</v>
      </c>
      <c r="LM28" s="10">
        <v>-0.12</v>
      </c>
      <c r="LN28" s="9">
        <v>78561</v>
      </c>
      <c r="LO28" s="9">
        <v>33039</v>
      </c>
      <c r="LP28" s="9">
        <v>0</v>
      </c>
      <c r="LQ28" s="9">
        <v>1604916</v>
      </c>
      <c r="LR28" s="10">
        <v>0</v>
      </c>
      <c r="LS28" s="10">
        <v>10.2767</v>
      </c>
      <c r="LT28" s="10">
        <v>5.8057999999999996</v>
      </c>
      <c r="LU28" s="10">
        <v>7.0193000000000003</v>
      </c>
      <c r="LV28" s="10" t="s">
        <v>53</v>
      </c>
      <c r="LW28" s="10">
        <v>125.1065</v>
      </c>
      <c r="MB28" s="5" t="s">
        <v>20</v>
      </c>
      <c r="MC28" s="7"/>
      <c r="MD28" s="13">
        <v>1.2820446465829287</v>
      </c>
      <c r="ME28" s="13">
        <v>1.1450431682835229</v>
      </c>
      <c r="MF28" s="13">
        <v>0.14841058552948674</v>
      </c>
      <c r="MG28" s="13">
        <v>6.1728272697216348E-2</v>
      </c>
      <c r="MH28" s="13">
        <v>546.74354612450088</v>
      </c>
      <c r="MI28" s="13">
        <v>0.77913156629713198</v>
      </c>
      <c r="MJ28" s="13">
        <v>3.5275822499166605</v>
      </c>
      <c r="MK28" s="13">
        <v>4.5275822499166605</v>
      </c>
      <c r="ML28" s="13">
        <v>0.71724861740251122</v>
      </c>
      <c r="MM28" s="13">
        <v>3.2292420256494574</v>
      </c>
      <c r="MN28" s="13"/>
      <c r="MO28" s="13">
        <v>4.7303937193790215</v>
      </c>
      <c r="MP28" s="13">
        <v>77.160596274408022</v>
      </c>
      <c r="MQ28" s="13">
        <v>1.7590257544086281</v>
      </c>
      <c r="MR28" s="13">
        <v>207.50122565585198</v>
      </c>
      <c r="MS28" s="13">
        <v>2.8423403791675748</v>
      </c>
      <c r="MU28" s="5" t="s">
        <v>20</v>
      </c>
      <c r="MV28" s="7"/>
      <c r="MW28" s="14">
        <v>-1.5265597353642588E-2</v>
      </c>
      <c r="MX28" s="14">
        <v>-3.3716885770376857E-3</v>
      </c>
      <c r="MY28" s="14">
        <v>1.0267278443777226E-2</v>
      </c>
      <c r="MZ28" s="14">
        <v>-1.9217073234702505E-2</v>
      </c>
      <c r="NA28" s="12">
        <v>-9525</v>
      </c>
      <c r="NB28" s="12">
        <v>495653</v>
      </c>
      <c r="NC28" s="23">
        <v>0.23546634081346721</v>
      </c>
      <c r="ND28" s="23">
        <v>0.19221308080654331</v>
      </c>
      <c r="NE28" s="23">
        <v>1.169524607839875E-2</v>
      </c>
      <c r="NF28" s="23">
        <v>0.56811306501889913</v>
      </c>
      <c r="NG28" s="23">
        <v>0</v>
      </c>
      <c r="NH28" s="12">
        <v>505178</v>
      </c>
      <c r="NI28" s="12">
        <v>495653</v>
      </c>
      <c r="NJ28" s="12">
        <v>400688</v>
      </c>
      <c r="NK28" s="12">
        <v>1304</v>
      </c>
      <c r="NL28" s="12">
        <v>71935</v>
      </c>
      <c r="NM28" s="12">
        <v>24328</v>
      </c>
      <c r="NN28" s="12">
        <v>6923</v>
      </c>
      <c r="NP28" s="13">
        <v>4.5275822499166605</v>
      </c>
      <c r="NQ28" s="13">
        <v>0.17545276202356536</v>
      </c>
      <c r="NR28" s="12">
        <v>495653</v>
      </c>
      <c r="NS28" s="12">
        <v>2824994</v>
      </c>
      <c r="NT28" s="12">
        <v>665191</v>
      </c>
      <c r="NU28" s="12">
        <v>792660</v>
      </c>
      <c r="NV28" s="12">
        <v>91759</v>
      </c>
      <c r="NW28" s="12">
        <v>281777</v>
      </c>
      <c r="NX28" s="12">
        <v>84705</v>
      </c>
      <c r="NY28" s="12">
        <v>1367143</v>
      </c>
      <c r="OC28" s="5" t="s">
        <v>20</v>
      </c>
      <c r="OD28" s="7"/>
      <c r="OE28" s="9">
        <v>3581100</v>
      </c>
      <c r="OF28" s="9">
        <v>2169500</v>
      </c>
      <c r="OG28" s="9">
        <v>1411600</v>
      </c>
      <c r="OH28" s="9">
        <v>379200</v>
      </c>
      <c r="OI28" s="9">
        <v>644100</v>
      </c>
      <c r="OJ28" s="9">
        <v>126700</v>
      </c>
      <c r="OK28" s="9">
        <v>522100</v>
      </c>
      <c r="OL28" s="9">
        <v>138200</v>
      </c>
      <c r="OM28" s="9">
        <v>383900</v>
      </c>
      <c r="ON28" s="9">
        <v>132200</v>
      </c>
      <c r="OO28" s="9">
        <v>1686400</v>
      </c>
      <c r="OP28" s="9" t="s">
        <v>53</v>
      </c>
      <c r="OQ28" s="9">
        <v>2241400</v>
      </c>
      <c r="OR28" s="9">
        <v>10658600</v>
      </c>
      <c r="OS28" s="9">
        <v>29081400</v>
      </c>
      <c r="OT28" s="9">
        <v>984200</v>
      </c>
      <c r="OU28" s="9" t="s">
        <v>53</v>
      </c>
      <c r="OV28" s="9">
        <v>3029300</v>
      </c>
      <c r="OW28" s="9">
        <v>9917300</v>
      </c>
      <c r="OX28" s="9">
        <v>29081400</v>
      </c>
      <c r="OY28" s="12">
        <v>16134800</v>
      </c>
      <c r="OZ28" s="10">
        <v>0.40629999999999999</v>
      </c>
      <c r="PA28" s="9">
        <v>42762.456200000001</v>
      </c>
      <c r="PB28" s="10">
        <v>135.22</v>
      </c>
      <c r="PC28" s="9">
        <v>3200</v>
      </c>
      <c r="PD28" s="9">
        <v>1026900</v>
      </c>
      <c r="PE28" s="9">
        <v>328300</v>
      </c>
      <c r="PF28" s="9">
        <v>7582700</v>
      </c>
      <c r="PG28" s="10">
        <v>1.21</v>
      </c>
      <c r="PH28" s="9">
        <v>1026900</v>
      </c>
      <c r="PI28" s="9">
        <v>328300</v>
      </c>
      <c r="PJ28" s="9">
        <v>-156400</v>
      </c>
      <c r="PK28" s="9">
        <v>7582700</v>
      </c>
      <c r="PL28" s="10">
        <v>0.495</v>
      </c>
      <c r="PM28" s="10">
        <v>7.6788999999999996</v>
      </c>
      <c r="PN28" s="10">
        <v>3.8940999999999999</v>
      </c>
      <c r="PO28" s="10">
        <v>6.8384</v>
      </c>
      <c r="PP28" s="10">
        <v>26.47</v>
      </c>
      <c r="PQ28" s="10">
        <v>80.764300000000006</v>
      </c>
      <c r="PV28" s="5" t="s">
        <v>20</v>
      </c>
      <c r="PW28" s="7"/>
      <c r="PX28" s="13">
        <v>0.73990690918694091</v>
      </c>
      <c r="PY28" s="13" t="e">
        <v>#VALUE!</v>
      </c>
      <c r="PZ28" s="13">
        <v>4.3640444987290791E-2</v>
      </c>
      <c r="QA28" s="13">
        <v>-2.7092918497733948E-2</v>
      </c>
      <c r="QB28" s="13" t="e">
        <v>#VALUE!</v>
      </c>
      <c r="QC28" s="13">
        <v>0.65898134202617475</v>
      </c>
      <c r="QD28" s="13">
        <v>1.9323908725157048</v>
      </c>
      <c r="QE28" s="13">
        <v>2.9323908725157048</v>
      </c>
      <c r="QF28" s="13">
        <v>0.61932819235301573</v>
      </c>
      <c r="QG28" s="13">
        <v>8.1049723756906076</v>
      </c>
      <c r="QH28" s="13"/>
      <c r="QI28" s="13" t="e">
        <v>#VALUE!</v>
      </c>
      <c r="QJ28" s="13" t="e">
        <v>#VALUE!</v>
      </c>
      <c r="QK28" s="13">
        <v>2.1235175521821632</v>
      </c>
      <c r="QL28" s="13">
        <v>171.88461645863003</v>
      </c>
      <c r="QM28" s="13">
        <v>-4.545119939078563</v>
      </c>
      <c r="QO28" s="5" t="s">
        <v>20</v>
      </c>
      <c r="QP28" s="7"/>
      <c r="QQ28" s="14">
        <v>3.871013279824146E-2</v>
      </c>
      <c r="QR28" s="14">
        <v>1.3200877536844857E-2</v>
      </c>
      <c r="QS28" s="14">
        <v>2.2148177185417485E-2</v>
      </c>
      <c r="QT28" s="14">
        <v>0.10720169780235124</v>
      </c>
      <c r="QU28" s="12">
        <v>383900</v>
      </c>
      <c r="QV28" s="12">
        <v>3581100</v>
      </c>
      <c r="QW28" s="23">
        <v>0.36650917768745661</v>
      </c>
      <c r="QX28" s="23">
        <v>1.4704400819767962</v>
      </c>
      <c r="QY28" s="23">
        <v>1.1289002592722495E-2</v>
      </c>
      <c r="QZ28" s="23">
        <v>0.26074054206468739</v>
      </c>
      <c r="RA28" s="23">
        <v>0.40909090909090912</v>
      </c>
      <c r="RB28" s="12">
        <v>3197200</v>
      </c>
      <c r="RC28" s="12">
        <v>3581100</v>
      </c>
      <c r="RD28" s="12">
        <v>2169500</v>
      </c>
      <c r="RE28" s="12">
        <v>383600</v>
      </c>
      <c r="RF28" s="12">
        <v>379200</v>
      </c>
      <c r="RG28" s="12">
        <v>126700</v>
      </c>
      <c r="RH28" s="12">
        <v>138200</v>
      </c>
      <c r="RJ28" s="13">
        <v>2.9323908725157048</v>
      </c>
      <c r="RK28" s="13">
        <v>0.123140564071881</v>
      </c>
      <c r="RL28" s="12">
        <v>3581100</v>
      </c>
      <c r="RM28" s="12">
        <v>29081400</v>
      </c>
      <c r="RN28" s="12">
        <v>10658600</v>
      </c>
      <c r="RO28" s="12">
        <v>2241400</v>
      </c>
      <c r="RP28" s="12">
        <v>132200</v>
      </c>
      <c r="RQ28" s="12">
        <v>1686400</v>
      </c>
      <c r="RR28" s="12" t="s">
        <v>53</v>
      </c>
      <c r="RS28" s="12">
        <v>16181400</v>
      </c>
      <c r="RW28" s="5" t="s">
        <v>20</v>
      </c>
      <c r="RX28" s="7"/>
      <c r="RY28" s="9">
        <v>4892000</v>
      </c>
      <c r="RZ28" s="9">
        <v>3086000</v>
      </c>
      <c r="SA28" s="9">
        <v>1806000</v>
      </c>
      <c r="SB28" s="9">
        <v>476000</v>
      </c>
      <c r="SC28" s="9">
        <v>825000</v>
      </c>
      <c r="SD28" s="9">
        <v>120000</v>
      </c>
      <c r="SE28" s="9">
        <v>696000</v>
      </c>
      <c r="SF28" s="9">
        <v>164000</v>
      </c>
      <c r="SG28" s="9">
        <v>533000</v>
      </c>
      <c r="SH28" s="9">
        <v>257000</v>
      </c>
      <c r="SI28" s="9">
        <v>2418000</v>
      </c>
      <c r="SJ28" s="9">
        <v>170000</v>
      </c>
      <c r="SK28" s="9">
        <v>3371000</v>
      </c>
      <c r="SL28" s="9">
        <v>15705000</v>
      </c>
      <c r="SM28" s="9">
        <v>31290000</v>
      </c>
      <c r="SN28" s="9">
        <v>1510000</v>
      </c>
      <c r="SO28" s="9" t="s">
        <v>53</v>
      </c>
      <c r="SP28" s="9">
        <v>3856000</v>
      </c>
      <c r="SQ28" s="9">
        <v>6808000</v>
      </c>
      <c r="SR28" s="9">
        <v>31290000</v>
      </c>
      <c r="SS28" s="12">
        <v>20626000</v>
      </c>
      <c r="ST28" s="10">
        <v>0.44390000000000002</v>
      </c>
      <c r="SU28" s="9">
        <v>66372.204700000002</v>
      </c>
      <c r="SV28" s="10">
        <v>163.16999999999999</v>
      </c>
      <c r="SW28" s="9">
        <v>6000</v>
      </c>
      <c r="SX28" s="9">
        <v>1330000</v>
      </c>
      <c r="SY28" s="9">
        <v>471000</v>
      </c>
      <c r="SZ28" s="9">
        <v>13414000</v>
      </c>
      <c r="TA28" s="10">
        <v>1.3</v>
      </c>
      <c r="TB28" s="9">
        <v>1330000</v>
      </c>
      <c r="TC28" s="9">
        <v>471000</v>
      </c>
      <c r="TD28" s="9">
        <v>-289000</v>
      </c>
      <c r="TE28" s="9">
        <v>13414000</v>
      </c>
      <c r="TF28" s="10">
        <v>0.7</v>
      </c>
      <c r="TG28" s="10">
        <v>7.4946999999999999</v>
      </c>
      <c r="TH28" s="10">
        <v>3.5598000000000001</v>
      </c>
      <c r="TI28" s="10">
        <v>6.7549000000000001</v>
      </c>
      <c r="TJ28" s="10">
        <v>23.563199999999998</v>
      </c>
      <c r="TK28" s="10">
        <v>76.724400000000003</v>
      </c>
      <c r="TP28" s="5" t="s">
        <v>20</v>
      </c>
      <c r="TQ28" s="7"/>
      <c r="TR28" s="13">
        <v>0.87422199170124482</v>
      </c>
      <c r="TS28" s="13">
        <v>0.83013485477178428</v>
      </c>
      <c r="TT28" s="13">
        <v>6.6649377593360995E-2</v>
      </c>
      <c r="TU28" s="13">
        <v>-1.5500159795461809E-2</v>
      </c>
      <c r="TV28" s="13">
        <v>328.00814149354295</v>
      </c>
      <c r="TW28" s="13">
        <v>0.78242249920102269</v>
      </c>
      <c r="TX28" s="13">
        <v>3.5960634547591068</v>
      </c>
      <c r="TY28" s="13">
        <v>4.5960634547591068</v>
      </c>
      <c r="TZ28" s="13">
        <v>0.75184078151199241</v>
      </c>
      <c r="UA28" s="13">
        <v>11.083333333333334</v>
      </c>
      <c r="UB28" s="13"/>
      <c r="UC28" s="13">
        <v>18.152941176470588</v>
      </c>
      <c r="UD28" s="13">
        <v>20.106934543097861</v>
      </c>
      <c r="UE28" s="13">
        <v>2.0231596360628621</v>
      </c>
      <c r="UF28" s="13">
        <v>180.4108748977923</v>
      </c>
      <c r="UG28" s="13">
        <v>-10.08659793814433</v>
      </c>
      <c r="UI28" s="5" t="s">
        <v>20</v>
      </c>
      <c r="UJ28" s="7"/>
      <c r="UK28" s="14">
        <v>7.829024676850764E-2</v>
      </c>
      <c r="UL28" s="14">
        <v>1.7034196228827101E-2</v>
      </c>
      <c r="UM28" s="14">
        <v>2.6366251198465963E-2</v>
      </c>
      <c r="UN28" s="14">
        <v>0.1089533932951758</v>
      </c>
      <c r="UO28" s="12">
        <v>533000</v>
      </c>
      <c r="UP28" s="12">
        <v>4892000</v>
      </c>
      <c r="UQ28" s="23">
        <v>0.50191754554170664</v>
      </c>
      <c r="UR28" s="23">
        <v>2.1211954202620649</v>
      </c>
      <c r="US28" s="23">
        <v>1.5052732502396932E-2</v>
      </c>
      <c r="UT28" s="23">
        <v>0.42869926494087568</v>
      </c>
      <c r="UU28" s="23">
        <v>0.53846153846153844</v>
      </c>
      <c r="UV28" s="12">
        <v>4359000</v>
      </c>
      <c r="UW28" s="12">
        <v>4892000</v>
      </c>
      <c r="UX28" s="12">
        <v>3086000</v>
      </c>
      <c r="UY28" s="12">
        <v>513000</v>
      </c>
      <c r="UZ28" s="12">
        <v>476000</v>
      </c>
      <c r="VA28" s="12">
        <v>120000</v>
      </c>
      <c r="VB28" s="12">
        <v>164000</v>
      </c>
      <c r="VD28" s="13">
        <v>4.5960634547591068</v>
      </c>
      <c r="VE28" s="13">
        <v>0.15634387983381273</v>
      </c>
      <c r="VF28" s="12">
        <v>4892000</v>
      </c>
      <c r="VG28" s="12">
        <v>31290000</v>
      </c>
      <c r="VH28" s="12">
        <v>15705000</v>
      </c>
      <c r="VI28" s="12">
        <v>3371000</v>
      </c>
      <c r="VJ28" s="12">
        <v>257000</v>
      </c>
      <c r="VK28" s="12">
        <v>2418000</v>
      </c>
      <c r="VL28" s="12">
        <v>170000</v>
      </c>
      <c r="VM28" s="12">
        <v>12214000</v>
      </c>
    </row>
    <row r="29" spans="1:585" x14ac:dyDescent="0.25">
      <c r="A29" s="5" t="s">
        <v>21</v>
      </c>
      <c r="B29" s="7"/>
      <c r="C29" s="9">
        <v>755953</v>
      </c>
      <c r="D29" s="9">
        <v>682937</v>
      </c>
      <c r="E29" s="9">
        <v>73016</v>
      </c>
      <c r="F29" s="9">
        <v>63957</v>
      </c>
      <c r="G29" s="9">
        <v>8542</v>
      </c>
      <c r="H29" s="9">
        <v>4908</v>
      </c>
      <c r="I29" s="9">
        <v>3535</v>
      </c>
      <c r="J29" s="9">
        <v>-513</v>
      </c>
      <c r="K29" s="9">
        <v>4353</v>
      </c>
      <c r="L29" s="9">
        <v>11459</v>
      </c>
      <c r="M29" s="9">
        <v>240632</v>
      </c>
      <c r="N29" s="9">
        <v>286733</v>
      </c>
      <c r="O29" s="9">
        <v>593490</v>
      </c>
      <c r="P29" s="9">
        <v>689374</v>
      </c>
      <c r="Q29" s="9">
        <v>1781095</v>
      </c>
      <c r="R29" s="9">
        <v>212598</v>
      </c>
      <c r="S29" s="9">
        <v>6527</v>
      </c>
      <c r="T29" s="9">
        <v>321215</v>
      </c>
      <c r="U29" s="9">
        <v>928438</v>
      </c>
      <c r="V29" s="9">
        <v>1781095</v>
      </c>
      <c r="W29" s="12">
        <v>531442</v>
      </c>
      <c r="X29" s="10">
        <v>2.1158999999999999</v>
      </c>
      <c r="Y29" s="9">
        <v>894.56769999999995</v>
      </c>
      <c r="Z29" s="10">
        <v>32.69</v>
      </c>
      <c r="AA29" s="9">
        <v>27455</v>
      </c>
      <c r="AB29" s="9">
        <v>30941</v>
      </c>
      <c r="AC29" s="9">
        <v>12987</v>
      </c>
      <c r="AD29" s="9">
        <v>917266</v>
      </c>
      <c r="AE29" s="10">
        <v>0.15</v>
      </c>
      <c r="AF29" s="9">
        <v>30941</v>
      </c>
      <c r="AG29" s="9">
        <v>12987</v>
      </c>
      <c r="AH29" s="9">
        <v>-5131</v>
      </c>
      <c r="AI29" s="9">
        <v>917266</v>
      </c>
      <c r="AJ29" s="10">
        <v>0.1875</v>
      </c>
      <c r="AK29" s="10">
        <v>10.4131</v>
      </c>
      <c r="AL29" s="10">
        <v>4.5644999999999998</v>
      </c>
      <c r="AM29" s="10">
        <v>8.5373999999999999</v>
      </c>
      <c r="AN29" s="10" t="s">
        <v>53</v>
      </c>
      <c r="AO29" s="10">
        <v>81.233199999999997</v>
      </c>
      <c r="AT29" s="5" t="s">
        <v>21</v>
      </c>
      <c r="AU29" s="7"/>
      <c r="AV29" s="13">
        <v>1.8476409881232196</v>
      </c>
      <c r="AW29" s="13">
        <v>0.95498964867767699</v>
      </c>
      <c r="AX29" s="13">
        <v>3.5673925563874664E-2</v>
      </c>
      <c r="AY29" s="13">
        <v>0.15286944267430991</v>
      </c>
      <c r="AZ29" s="13">
        <v>149.90923076099153</v>
      </c>
      <c r="BA29" s="13">
        <v>0.47872628916481152</v>
      </c>
      <c r="BB29" s="13">
        <v>0.9183779638489592</v>
      </c>
      <c r="BC29" s="13">
        <v>1.9183779638489593</v>
      </c>
      <c r="BD29" s="13">
        <v>0.36403129024303366</v>
      </c>
      <c r="BE29" s="13">
        <v>6.3041972290138553</v>
      </c>
      <c r="BF29" s="13"/>
      <c r="BG29" s="13">
        <v>2.3817872376043216</v>
      </c>
      <c r="BH29" s="13">
        <v>153.24626576097063</v>
      </c>
      <c r="BI29" s="13">
        <v>3.1415314671365406</v>
      </c>
      <c r="BJ29" s="13">
        <v>116.18537131276679</v>
      </c>
      <c r="BK29" s="13">
        <v>2.7764319162611328</v>
      </c>
      <c r="BM29" s="5" t="s">
        <v>21</v>
      </c>
      <c r="BN29" s="7"/>
      <c r="BO29" s="14">
        <v>4.688519858084223E-3</v>
      </c>
      <c r="BP29" s="14">
        <v>2.4440021447480341E-3</v>
      </c>
      <c r="BQ29" s="14">
        <v>4.7959261016397216E-3</v>
      </c>
      <c r="BR29" s="14">
        <v>5.7582944971446637E-3</v>
      </c>
      <c r="BS29" s="12">
        <v>4353</v>
      </c>
      <c r="BT29" s="12">
        <v>755953</v>
      </c>
      <c r="BU29" s="23">
        <v>0.38705066265415378</v>
      </c>
      <c r="BV29" s="23">
        <v>0.5022571507976834</v>
      </c>
      <c r="BW29" s="23">
        <v>7.2915818639657064E-3</v>
      </c>
      <c r="BX29" s="23">
        <v>0.51500116501365734</v>
      </c>
      <c r="BY29" s="23">
        <v>1.25</v>
      </c>
      <c r="BZ29" s="12">
        <v>751600</v>
      </c>
      <c r="CA29" s="12">
        <v>755953</v>
      </c>
      <c r="CB29" s="12">
        <v>682937</v>
      </c>
      <c r="CC29" s="12">
        <v>311</v>
      </c>
      <c r="CD29" s="12">
        <v>63957</v>
      </c>
      <c r="CE29" s="12">
        <v>4908</v>
      </c>
      <c r="CF29" s="12">
        <v>-513</v>
      </c>
      <c r="CH29" s="13">
        <v>1.9183779638489593</v>
      </c>
      <c r="CI29" s="13">
        <v>0.42443159966200567</v>
      </c>
      <c r="CJ29" s="12">
        <v>755953</v>
      </c>
      <c r="CK29" s="12">
        <v>1781095</v>
      </c>
      <c r="CL29" s="12">
        <v>689374</v>
      </c>
      <c r="CM29" s="12">
        <v>593490</v>
      </c>
      <c r="CN29" s="12">
        <v>11459</v>
      </c>
      <c r="CO29" s="12">
        <v>240632</v>
      </c>
      <c r="CP29" s="12">
        <v>286733</v>
      </c>
      <c r="CQ29" s="12">
        <v>498231</v>
      </c>
      <c r="CU29" s="5" t="s">
        <v>21</v>
      </c>
      <c r="CV29" s="7"/>
      <c r="CW29" s="9">
        <v>1397900</v>
      </c>
      <c r="CX29" s="9">
        <v>947512</v>
      </c>
      <c r="CY29" s="9">
        <v>450388</v>
      </c>
      <c r="CZ29" s="9">
        <v>167382</v>
      </c>
      <c r="DA29" s="9">
        <v>189823</v>
      </c>
      <c r="DB29" s="9">
        <v>32073</v>
      </c>
      <c r="DC29" s="9">
        <v>158468</v>
      </c>
      <c r="DD29" s="9">
        <v>42702</v>
      </c>
      <c r="DE29" s="9">
        <v>115766</v>
      </c>
      <c r="DF29" s="9">
        <v>238776</v>
      </c>
      <c r="DG29" s="9">
        <v>981233</v>
      </c>
      <c r="DH29" s="9">
        <v>325882</v>
      </c>
      <c r="DI29" s="9">
        <v>1848475</v>
      </c>
      <c r="DJ29" s="9">
        <v>2082693</v>
      </c>
      <c r="DK29" s="9">
        <v>6101337</v>
      </c>
      <c r="DL29" s="9">
        <v>374438</v>
      </c>
      <c r="DM29" s="9" t="s">
        <v>53</v>
      </c>
      <c r="DN29" s="9">
        <v>914415</v>
      </c>
      <c r="DO29" s="9">
        <v>2109886</v>
      </c>
      <c r="DP29" s="9">
        <v>6101337</v>
      </c>
      <c r="DQ29" s="12">
        <v>3077036</v>
      </c>
      <c r="DR29" s="10">
        <v>0.63260000000000005</v>
      </c>
      <c r="DS29" s="9">
        <v>8896.3405999999995</v>
      </c>
      <c r="DT29" s="10">
        <v>164.43</v>
      </c>
      <c r="DU29" s="9">
        <v>541</v>
      </c>
      <c r="DV29" s="9">
        <v>279520</v>
      </c>
      <c r="DW29" s="9">
        <v>77194</v>
      </c>
      <c r="DX29" s="9">
        <v>1772889</v>
      </c>
      <c r="DY29" s="10">
        <v>2.13</v>
      </c>
      <c r="DZ29" s="9">
        <v>279520</v>
      </c>
      <c r="EA29" s="9">
        <v>77194</v>
      </c>
      <c r="EB29" s="9">
        <v>0</v>
      </c>
      <c r="EC29" s="9">
        <v>1772889</v>
      </c>
      <c r="ED29" s="10">
        <v>0</v>
      </c>
      <c r="EE29" s="10">
        <v>9.4321999999999999</v>
      </c>
      <c r="EF29" s="10">
        <v>4.4587000000000003</v>
      </c>
      <c r="EG29" s="10">
        <v>8.3452000000000002</v>
      </c>
      <c r="EH29" s="10">
        <v>26.9468</v>
      </c>
      <c r="EI29" s="10">
        <v>75.726600000000005</v>
      </c>
      <c r="EN29" s="5" t="s">
        <v>21</v>
      </c>
      <c r="EO29" s="7"/>
      <c r="EP29" s="13">
        <v>2.0214836808232586</v>
      </c>
      <c r="EQ29" s="13">
        <v>1.6651006381128919</v>
      </c>
      <c r="ER29" s="13">
        <v>0.26112432538836305</v>
      </c>
      <c r="ES29" s="13">
        <v>0.15309103562055332</v>
      </c>
      <c r="ET29" s="13">
        <v>498.4746935583114</v>
      </c>
      <c r="EU29" s="13">
        <v>0.65419284330631133</v>
      </c>
      <c r="EV29" s="13">
        <v>1.8917851485814874</v>
      </c>
      <c r="EW29" s="13">
        <v>2.8917851485814872</v>
      </c>
      <c r="EX29" s="13">
        <v>0.59322966491495344</v>
      </c>
      <c r="EY29" s="13">
        <v>8.7151186356125088</v>
      </c>
      <c r="EZ29" s="13"/>
      <c r="FA29" s="13">
        <v>2.9075309467844188</v>
      </c>
      <c r="FB29" s="13">
        <v>125.53606708938779</v>
      </c>
      <c r="FC29" s="13">
        <v>1.4246361465625392</v>
      </c>
      <c r="FD29" s="13">
        <v>256.20576936833822</v>
      </c>
      <c r="FE29" s="13">
        <v>1.4965848018328587</v>
      </c>
      <c r="FG29" s="5" t="s">
        <v>21</v>
      </c>
      <c r="FH29" s="7"/>
      <c r="FI29" s="14">
        <v>5.4868367295673792E-2</v>
      </c>
      <c r="FJ29" s="14">
        <v>1.8973874086941928E-2</v>
      </c>
      <c r="FK29" s="14">
        <v>3.1111705516348301E-2</v>
      </c>
      <c r="FL29" s="14">
        <v>8.2814221331997992E-2</v>
      </c>
      <c r="FM29" s="12">
        <v>115766</v>
      </c>
      <c r="FN29" s="12">
        <v>1397900</v>
      </c>
      <c r="FO29" s="23">
        <v>0.3413502647042771</v>
      </c>
      <c r="FP29" s="23">
        <v>1.4580969056454347</v>
      </c>
      <c r="FQ29" s="23">
        <v>1.265198103300965E-2</v>
      </c>
      <c r="FR29" s="23">
        <v>0.29057385291125537</v>
      </c>
      <c r="FS29" s="23">
        <v>0</v>
      </c>
      <c r="FT29" s="12">
        <v>1282134</v>
      </c>
      <c r="FU29" s="12">
        <v>1397900</v>
      </c>
      <c r="FV29" s="12">
        <v>947512</v>
      </c>
      <c r="FW29" s="12">
        <v>92465</v>
      </c>
      <c r="FX29" s="12">
        <v>167382</v>
      </c>
      <c r="FY29" s="12">
        <v>32073</v>
      </c>
      <c r="FZ29" s="12">
        <v>42702</v>
      </c>
      <c r="GB29" s="13">
        <v>2.8917851485814872</v>
      </c>
      <c r="GC29" s="13">
        <v>0.22911371720657292</v>
      </c>
      <c r="GD29" s="12">
        <v>1397900</v>
      </c>
      <c r="GE29" s="12">
        <v>6101337</v>
      </c>
      <c r="GF29" s="12">
        <v>2082693</v>
      </c>
      <c r="GG29" s="12">
        <v>1848475</v>
      </c>
      <c r="GH29" s="12">
        <v>238776</v>
      </c>
      <c r="GI29" s="12">
        <v>981233</v>
      </c>
      <c r="GJ29" s="12">
        <v>325882</v>
      </c>
      <c r="GK29" s="12">
        <v>2170169</v>
      </c>
      <c r="GO29" s="5" t="s">
        <v>21</v>
      </c>
      <c r="GP29" s="7"/>
      <c r="GQ29" s="9">
        <v>289645</v>
      </c>
      <c r="GR29" s="9">
        <v>186319</v>
      </c>
      <c r="GS29" s="9">
        <v>103326</v>
      </c>
      <c r="GT29" s="9">
        <v>35865</v>
      </c>
      <c r="GU29" s="9">
        <v>22614</v>
      </c>
      <c r="GV29" s="9">
        <v>9001</v>
      </c>
      <c r="GW29" s="9">
        <v>7478</v>
      </c>
      <c r="GX29" s="9">
        <v>1988</v>
      </c>
      <c r="GY29" s="9">
        <v>5490</v>
      </c>
      <c r="GZ29" s="9">
        <v>465715</v>
      </c>
      <c r="HA29" s="9">
        <v>117682</v>
      </c>
      <c r="HB29" s="9">
        <v>16784</v>
      </c>
      <c r="HC29" s="9">
        <v>629387</v>
      </c>
      <c r="HD29" s="9">
        <v>818242</v>
      </c>
      <c r="HE29" s="9">
        <v>2417292</v>
      </c>
      <c r="HF29" s="9">
        <v>87602</v>
      </c>
      <c r="HG29" s="9" t="s">
        <v>53</v>
      </c>
      <c r="HH29" s="9">
        <v>219182</v>
      </c>
      <c r="HI29" s="9">
        <v>1008383</v>
      </c>
      <c r="HJ29" s="9">
        <v>2417292</v>
      </c>
      <c r="HK29" s="12">
        <v>1189727</v>
      </c>
      <c r="HL29" s="10">
        <v>0.68899999999999995</v>
      </c>
      <c r="HM29" s="9">
        <v>5240.5253000000002</v>
      </c>
      <c r="HN29" s="10">
        <v>90.45</v>
      </c>
      <c r="HO29" s="9">
        <v>580</v>
      </c>
      <c r="HP29" s="9">
        <v>57538</v>
      </c>
      <c r="HQ29" s="9">
        <v>30698</v>
      </c>
      <c r="HR29" s="9">
        <v>-162882</v>
      </c>
      <c r="HS29" s="10">
        <v>0.1</v>
      </c>
      <c r="HT29" s="9">
        <v>57538</v>
      </c>
      <c r="HU29" s="9">
        <v>30698</v>
      </c>
      <c r="HV29" s="9">
        <v>0</v>
      </c>
      <c r="HW29" s="9">
        <v>-162882</v>
      </c>
      <c r="HX29" s="10">
        <v>0</v>
      </c>
      <c r="HY29" s="10">
        <v>8.1524999999999999</v>
      </c>
      <c r="HZ29" s="10">
        <v>4.4238999999999997</v>
      </c>
      <c r="IA29" s="10">
        <v>7.508</v>
      </c>
      <c r="IB29" s="10">
        <v>26.584599999999998</v>
      </c>
      <c r="IC29" s="10">
        <v>72.622100000000003</v>
      </c>
      <c r="IH29" s="5" t="s">
        <v>21</v>
      </c>
      <c r="II29" s="7"/>
      <c r="IJ29" s="13">
        <v>2.8715268589573961</v>
      </c>
      <c r="IK29" s="13">
        <v>2.7949512277468038</v>
      </c>
      <c r="IL29" s="13">
        <v>2.1247867069376136</v>
      </c>
      <c r="IM29" s="13">
        <v>0.16969608967389954</v>
      </c>
      <c r="IN29" s="13">
        <v>1006.3735237460843</v>
      </c>
      <c r="IO29" s="13">
        <v>0.58284601115628565</v>
      </c>
      <c r="IP29" s="13">
        <v>1.3971963033886925</v>
      </c>
      <c r="IQ29" s="13">
        <v>2.3971963033886925</v>
      </c>
      <c r="IR29" s="13">
        <v>0.54124998293988924</v>
      </c>
      <c r="IS29" s="13">
        <v>6.3924008443506279</v>
      </c>
      <c r="IT29" s="13"/>
      <c r="IU29" s="13">
        <v>11.100989037178264</v>
      </c>
      <c r="IV29" s="13">
        <v>32.87995319854658</v>
      </c>
      <c r="IW29" s="13">
        <v>2.4612515083020341</v>
      </c>
      <c r="IX29" s="13">
        <v>148.29853786531791</v>
      </c>
      <c r="IY29" s="13">
        <v>0.70609817042698164</v>
      </c>
      <c r="JA29" s="5" t="s">
        <v>21</v>
      </c>
      <c r="JB29" s="7"/>
      <c r="JC29" s="14">
        <v>5.444359930700934E-3</v>
      </c>
      <c r="JD29" s="14">
        <v>2.2711364617927828E-3</v>
      </c>
      <c r="JE29" s="14">
        <v>9.3550965295049176E-3</v>
      </c>
      <c r="JF29" s="14">
        <v>1.895423708332614E-2</v>
      </c>
      <c r="JG29" s="12">
        <v>5490</v>
      </c>
      <c r="JH29" s="12">
        <v>289645</v>
      </c>
      <c r="JI29" s="23">
        <v>0.3384953079727232</v>
      </c>
      <c r="JJ29" s="23">
        <v>2.1679322564257855</v>
      </c>
      <c r="JK29" s="23">
        <v>1.2699334627343324E-2</v>
      </c>
      <c r="JL29" s="23">
        <v>-6.7382012599222607E-2</v>
      </c>
      <c r="JM29" s="23">
        <v>0</v>
      </c>
      <c r="JN29" s="12">
        <v>284155</v>
      </c>
      <c r="JO29" s="12">
        <v>289645</v>
      </c>
      <c r="JP29" s="12">
        <v>186319</v>
      </c>
      <c r="JQ29" s="12">
        <v>50982</v>
      </c>
      <c r="JR29" s="12">
        <v>35865</v>
      </c>
      <c r="JS29" s="12">
        <v>9001</v>
      </c>
      <c r="JT29" s="12">
        <v>1988</v>
      </c>
      <c r="JV29" s="13">
        <v>2.3971963033886925</v>
      </c>
      <c r="JW29" s="13">
        <v>0.11982209844735349</v>
      </c>
      <c r="JX29" s="12">
        <v>289645</v>
      </c>
      <c r="JY29" s="12">
        <v>2417292</v>
      </c>
      <c r="JZ29" s="12">
        <v>818242</v>
      </c>
      <c r="KA29" s="12">
        <v>629387</v>
      </c>
      <c r="KB29" s="12">
        <v>465715</v>
      </c>
      <c r="KC29" s="12">
        <v>117682</v>
      </c>
      <c r="KD29" s="12">
        <v>16784</v>
      </c>
      <c r="KE29" s="12">
        <v>969663</v>
      </c>
      <c r="KI29" s="5" t="s">
        <v>21</v>
      </c>
      <c r="KJ29" s="7"/>
      <c r="KK29" s="9">
        <v>520168</v>
      </c>
      <c r="KL29" s="9">
        <v>406627</v>
      </c>
      <c r="KM29" s="9">
        <v>113541</v>
      </c>
      <c r="KN29" s="9">
        <v>76850</v>
      </c>
      <c r="KO29" s="9">
        <v>24315</v>
      </c>
      <c r="KP29" s="9">
        <v>25724</v>
      </c>
      <c r="KQ29" s="9">
        <v>-7979</v>
      </c>
      <c r="KR29" s="9">
        <v>10319</v>
      </c>
      <c r="KS29" s="9">
        <v>-11439</v>
      </c>
      <c r="KT29" s="9">
        <v>85484</v>
      </c>
      <c r="KU29" s="9">
        <v>296521</v>
      </c>
      <c r="KV29" s="9">
        <v>84644</v>
      </c>
      <c r="KW29" s="9">
        <v>824924</v>
      </c>
      <c r="KX29" s="9">
        <v>649662</v>
      </c>
      <c r="KY29" s="9">
        <v>2852637</v>
      </c>
      <c r="KZ29" s="9">
        <v>212570</v>
      </c>
      <c r="LA29" s="9">
        <v>3853</v>
      </c>
      <c r="LB29" s="9">
        <v>606967</v>
      </c>
      <c r="LC29" s="9">
        <v>627407</v>
      </c>
      <c r="LD29" s="9">
        <v>2852637</v>
      </c>
      <c r="LE29" s="12">
        <v>1618263</v>
      </c>
      <c r="LF29" s="10">
        <v>3.2629999999999999</v>
      </c>
      <c r="LG29" s="9">
        <v>787.01769999999999</v>
      </c>
      <c r="LH29" s="10">
        <v>9.8699999999999992</v>
      </c>
      <c r="LI29" s="9">
        <v>145966</v>
      </c>
      <c r="LJ29" s="9">
        <v>75965</v>
      </c>
      <c r="LK29" s="9">
        <v>34457</v>
      </c>
      <c r="LL29" s="9">
        <v>1593477</v>
      </c>
      <c r="LM29" s="10">
        <v>-0.14000000000000001</v>
      </c>
      <c r="LN29" s="9">
        <v>75965</v>
      </c>
      <c r="LO29" s="9">
        <v>34457</v>
      </c>
      <c r="LP29" s="9">
        <v>0</v>
      </c>
      <c r="LQ29" s="9">
        <v>1593477</v>
      </c>
      <c r="LR29" s="10">
        <v>0</v>
      </c>
      <c r="LS29" s="10">
        <v>11.2637</v>
      </c>
      <c r="LT29" s="10">
        <v>6.4469000000000003</v>
      </c>
      <c r="LU29" s="10">
        <v>8.1043000000000003</v>
      </c>
      <c r="LV29" s="10" t="s">
        <v>53</v>
      </c>
      <c r="LW29" s="10">
        <v>291.49669999999998</v>
      </c>
      <c r="MB29" s="5" t="s">
        <v>21</v>
      </c>
      <c r="MC29" s="7"/>
      <c r="MD29" s="13">
        <v>1.3590920099445274</v>
      </c>
      <c r="ME29" s="13">
        <v>1.2196379704333185</v>
      </c>
      <c r="MF29" s="13">
        <v>0.14083796977430404</v>
      </c>
      <c r="MG29" s="13">
        <v>7.6405445207364267E-2</v>
      </c>
      <c r="MH29" s="13">
        <v>558.87291432684492</v>
      </c>
      <c r="MI29" s="13">
        <v>0.78006069471860595</v>
      </c>
      <c r="MJ29" s="13">
        <v>3.5467089146279847</v>
      </c>
      <c r="MK29" s="13">
        <v>4.5467089146279847</v>
      </c>
      <c r="ML29" s="13">
        <v>0.72061478311595206</v>
      </c>
      <c r="MM29" s="13">
        <v>2.9530788368838441</v>
      </c>
      <c r="MN29" s="13"/>
      <c r="MO29" s="13">
        <v>4.8039672038183454</v>
      </c>
      <c r="MP29" s="13">
        <v>75.978870070113388</v>
      </c>
      <c r="MQ29" s="13">
        <v>1.7542366307951207</v>
      </c>
      <c r="MR29" s="13">
        <v>208.06771081650544</v>
      </c>
      <c r="MS29" s="13">
        <v>2.3865624870960787</v>
      </c>
      <c r="MU29" s="5" t="s">
        <v>21</v>
      </c>
      <c r="MV29" s="7"/>
      <c r="MW29" s="14">
        <v>-1.823218421216212E-2</v>
      </c>
      <c r="MX29" s="14">
        <v>-4.0099739293853369E-3</v>
      </c>
      <c r="MY29" s="14">
        <v>8.5236922889242485E-3</v>
      </c>
      <c r="MZ29" s="14">
        <v>-2.1990972147460052E-2</v>
      </c>
      <c r="NA29" s="12">
        <v>-11439</v>
      </c>
      <c r="NB29" s="12">
        <v>520168</v>
      </c>
      <c r="NC29" s="23">
        <v>0.22774085872124633</v>
      </c>
      <c r="ND29" s="23">
        <v>0.27589128935788182</v>
      </c>
      <c r="NE29" s="23">
        <v>1.2078999185665754E-2</v>
      </c>
      <c r="NF29" s="23">
        <v>0.55859788679737377</v>
      </c>
      <c r="NG29" s="23">
        <v>0</v>
      </c>
      <c r="NH29" s="12">
        <v>531607</v>
      </c>
      <c r="NI29" s="12">
        <v>520168</v>
      </c>
      <c r="NJ29" s="12">
        <v>406627</v>
      </c>
      <c r="NK29" s="12">
        <v>12087</v>
      </c>
      <c r="NL29" s="12">
        <v>76850</v>
      </c>
      <c r="NM29" s="12">
        <v>25724</v>
      </c>
      <c r="NN29" s="12">
        <v>10319</v>
      </c>
      <c r="NP29" s="13">
        <v>4.5467089146279847</v>
      </c>
      <c r="NQ29" s="13">
        <v>0.18234636934177043</v>
      </c>
      <c r="NR29" s="12">
        <v>520168</v>
      </c>
      <c r="NS29" s="12">
        <v>2852637</v>
      </c>
      <c r="NT29" s="12">
        <v>649662</v>
      </c>
      <c r="NU29" s="12">
        <v>824924</v>
      </c>
      <c r="NV29" s="12">
        <v>85484</v>
      </c>
      <c r="NW29" s="12">
        <v>296521</v>
      </c>
      <c r="NX29" s="12">
        <v>84644</v>
      </c>
      <c r="NY29" s="12">
        <v>1378051</v>
      </c>
      <c r="OC29" s="5" t="s">
        <v>21</v>
      </c>
      <c r="OD29" s="7"/>
      <c r="OE29" s="9">
        <v>3725900</v>
      </c>
      <c r="OF29" s="9">
        <v>2224400</v>
      </c>
      <c r="OG29" s="9">
        <v>1501500</v>
      </c>
      <c r="OH29" s="9">
        <v>396000</v>
      </c>
      <c r="OI29" s="9">
        <v>707200</v>
      </c>
      <c r="OJ29" s="9">
        <v>124400</v>
      </c>
      <c r="OK29" s="9">
        <v>580200</v>
      </c>
      <c r="OL29" s="9">
        <v>152600</v>
      </c>
      <c r="OM29" s="9">
        <v>427400</v>
      </c>
      <c r="ON29" s="9">
        <v>181600</v>
      </c>
      <c r="OO29" s="9">
        <v>1740000</v>
      </c>
      <c r="OP29" s="9" t="s">
        <v>53</v>
      </c>
      <c r="OQ29" s="9">
        <v>2261700</v>
      </c>
      <c r="OR29" s="9">
        <v>10561700</v>
      </c>
      <c r="OS29" s="9">
        <v>29823300</v>
      </c>
      <c r="OT29" s="9">
        <v>1098400</v>
      </c>
      <c r="OU29" s="9" t="s">
        <v>53</v>
      </c>
      <c r="OV29" s="9">
        <v>2987900</v>
      </c>
      <c r="OW29" s="9">
        <v>10204700</v>
      </c>
      <c r="OX29" s="9">
        <v>29823300</v>
      </c>
      <c r="OY29" s="12">
        <v>16630700</v>
      </c>
      <c r="OZ29" s="10">
        <v>0.48920000000000002</v>
      </c>
      <c r="PA29" s="9">
        <v>48444.963400000001</v>
      </c>
      <c r="PB29" s="10">
        <v>153.16999999999999</v>
      </c>
      <c r="PC29" s="9">
        <v>3200</v>
      </c>
      <c r="PD29" s="9">
        <v>1090000</v>
      </c>
      <c r="PE29" s="9">
        <v>343400</v>
      </c>
      <c r="PF29" s="9">
        <v>7852700</v>
      </c>
      <c r="PG29" s="10">
        <v>1.35</v>
      </c>
      <c r="PH29" s="9">
        <v>1090000</v>
      </c>
      <c r="PI29" s="9">
        <v>343400</v>
      </c>
      <c r="PJ29" s="9">
        <v>-156600</v>
      </c>
      <c r="PK29" s="9">
        <v>7852700</v>
      </c>
      <c r="PL29" s="10">
        <v>0.495</v>
      </c>
      <c r="PM29" s="10">
        <v>8.4863</v>
      </c>
      <c r="PN29" s="10">
        <v>4.2272999999999996</v>
      </c>
      <c r="PO29" s="10">
        <v>7.6207000000000003</v>
      </c>
      <c r="PP29" s="10">
        <v>26.301300000000001</v>
      </c>
      <c r="PQ29" s="10">
        <v>79.405100000000004</v>
      </c>
      <c r="PV29" s="5" t="s">
        <v>21</v>
      </c>
      <c r="PW29" s="7"/>
      <c r="PX29" s="13">
        <v>0.75695304394390706</v>
      </c>
      <c r="PY29" s="13" t="e">
        <v>#VALUE!</v>
      </c>
      <c r="PZ29" s="13">
        <v>6.0778473175139729E-2</v>
      </c>
      <c r="QA29" s="13">
        <v>-2.4350088689045143E-2</v>
      </c>
      <c r="QB29" s="13" t="e">
        <v>#VALUE!</v>
      </c>
      <c r="QC29" s="13">
        <v>0.65782793989934041</v>
      </c>
      <c r="QD29" s="13">
        <v>1.9225062961184551</v>
      </c>
      <c r="QE29" s="13">
        <v>2.9225062961184554</v>
      </c>
      <c r="QF29" s="13">
        <v>0.6197299090007975</v>
      </c>
      <c r="QG29" s="13">
        <v>8.7620578778135041</v>
      </c>
      <c r="QH29" s="13"/>
      <c r="QI29" s="13" t="e">
        <v>#VALUE!</v>
      </c>
      <c r="QJ29" s="13" t="e">
        <v>#VALUE!</v>
      </c>
      <c r="QK29" s="13">
        <v>2.1413218390804598</v>
      </c>
      <c r="QL29" s="13">
        <v>170.45546042566897</v>
      </c>
      <c r="QM29" s="13">
        <v>-5.1306802533737264</v>
      </c>
      <c r="QO29" s="5" t="s">
        <v>21</v>
      </c>
      <c r="QP29" s="7"/>
      <c r="QQ29" s="14">
        <v>4.1882661910688214E-2</v>
      </c>
      <c r="QR29" s="14">
        <v>1.4331076708479612E-2</v>
      </c>
      <c r="QS29" s="14">
        <v>2.3713002920535287E-2</v>
      </c>
      <c r="QT29" s="14">
        <v>0.11471053973536595</v>
      </c>
      <c r="QU29" s="12">
        <v>427400</v>
      </c>
      <c r="QV29" s="12">
        <v>3725900</v>
      </c>
      <c r="QW29" s="23">
        <v>0.35414256638266056</v>
      </c>
      <c r="QX29" s="23">
        <v>1.6243998283221508</v>
      </c>
      <c r="QY29" s="23">
        <v>1.1514486995067614E-2</v>
      </c>
      <c r="QZ29" s="23">
        <v>0.26330754812512364</v>
      </c>
      <c r="RA29" s="23">
        <v>0.36666666666666664</v>
      </c>
      <c r="RB29" s="12">
        <v>3298500</v>
      </c>
      <c r="RC29" s="12">
        <v>3725900</v>
      </c>
      <c r="RD29" s="12">
        <v>2224400</v>
      </c>
      <c r="RE29" s="12">
        <v>401100</v>
      </c>
      <c r="RF29" s="12">
        <v>396000</v>
      </c>
      <c r="RG29" s="12">
        <v>124400</v>
      </c>
      <c r="RH29" s="12">
        <v>152600</v>
      </c>
      <c r="RJ29" s="13">
        <v>2.9225062961184554</v>
      </c>
      <c r="RK29" s="13">
        <v>0.12493251920478284</v>
      </c>
      <c r="RL29" s="12">
        <v>3725900</v>
      </c>
      <c r="RM29" s="12">
        <v>29823300</v>
      </c>
      <c r="RN29" s="12">
        <v>10561700</v>
      </c>
      <c r="RO29" s="12">
        <v>2261700</v>
      </c>
      <c r="RP29" s="12">
        <v>181600</v>
      </c>
      <c r="RQ29" s="12">
        <v>1740000</v>
      </c>
      <c r="RR29" s="12" t="s">
        <v>53</v>
      </c>
      <c r="RS29" s="12">
        <v>16999900</v>
      </c>
      <c r="RW29" s="5" t="s">
        <v>21</v>
      </c>
      <c r="RX29" s="7"/>
      <c r="RY29" s="9">
        <v>5119000</v>
      </c>
      <c r="RZ29" s="9">
        <v>3186000</v>
      </c>
      <c r="SA29" s="9">
        <v>1933000</v>
      </c>
      <c r="SB29" s="9">
        <v>467000</v>
      </c>
      <c r="SC29" s="9">
        <v>944000</v>
      </c>
      <c r="SD29" s="9" t="s">
        <v>53</v>
      </c>
      <c r="SE29" s="9">
        <v>809000</v>
      </c>
      <c r="SF29" s="9">
        <v>196000</v>
      </c>
      <c r="SG29" s="9">
        <v>615000</v>
      </c>
      <c r="SH29" s="9">
        <v>144000</v>
      </c>
      <c r="SI29" s="9">
        <v>2576000</v>
      </c>
      <c r="SJ29" s="9">
        <v>170000</v>
      </c>
      <c r="SK29" s="9">
        <v>3480000</v>
      </c>
      <c r="SL29" s="9">
        <v>15917000</v>
      </c>
      <c r="SM29" s="9">
        <v>31614000</v>
      </c>
      <c r="SN29" s="9">
        <v>1626000</v>
      </c>
      <c r="SO29" s="9" t="s">
        <v>53</v>
      </c>
      <c r="SP29" s="9">
        <v>4251000</v>
      </c>
      <c r="SQ29" s="9">
        <v>6928000</v>
      </c>
      <c r="SR29" s="9">
        <v>31614000</v>
      </c>
      <c r="SS29" s="12">
        <v>20435000</v>
      </c>
      <c r="ST29" s="10">
        <v>0.4143</v>
      </c>
      <c r="SU29" s="9">
        <v>70541.568499999994</v>
      </c>
      <c r="SV29" s="10">
        <v>173.42</v>
      </c>
      <c r="SW29" s="9">
        <v>6000</v>
      </c>
      <c r="SX29" s="9">
        <v>1465000</v>
      </c>
      <c r="SY29" s="9">
        <v>491000</v>
      </c>
      <c r="SZ29" s="9">
        <v>13744000</v>
      </c>
      <c r="TA29" s="10">
        <v>1.51</v>
      </c>
      <c r="TB29" s="9">
        <v>1465000</v>
      </c>
      <c r="TC29" s="9">
        <v>491000</v>
      </c>
      <c r="TD29" s="9">
        <v>-283000</v>
      </c>
      <c r="TE29" s="9">
        <v>13744000</v>
      </c>
      <c r="TF29" s="10">
        <v>0.7</v>
      </c>
      <c r="TG29" s="10">
        <v>8.2941000000000003</v>
      </c>
      <c r="TH29" s="10">
        <v>3.9622000000000002</v>
      </c>
      <c r="TI29" s="10">
        <v>7.5162000000000004</v>
      </c>
      <c r="TJ29" s="10">
        <v>24.227399999999999</v>
      </c>
      <c r="TK29" s="10">
        <v>76.814499999999995</v>
      </c>
      <c r="TP29" s="5" t="s">
        <v>21</v>
      </c>
      <c r="TQ29" s="7"/>
      <c r="TR29" s="13">
        <v>0.81863091037402969</v>
      </c>
      <c r="TS29" s="13">
        <v>0.7786403199247236</v>
      </c>
      <c r="TT29" s="13">
        <v>3.3874382498235711E-2</v>
      </c>
      <c r="TU29" s="13">
        <v>-2.438792939836781E-2</v>
      </c>
      <c r="TV29" s="13">
        <v>330.72816862852449</v>
      </c>
      <c r="TW29" s="13">
        <v>0.78085658252672863</v>
      </c>
      <c r="TX29" s="13">
        <v>3.5632217090069283</v>
      </c>
      <c r="TY29" s="13">
        <v>4.5632217090069283</v>
      </c>
      <c r="TZ29" s="13">
        <v>0.74681138764024413</v>
      </c>
      <c r="UA29" s="13" t="e">
        <v>#VALUE!</v>
      </c>
      <c r="UB29" s="13"/>
      <c r="UC29" s="13">
        <v>18.741176470588236</v>
      </c>
      <c r="UD29" s="13">
        <v>19.475831763967356</v>
      </c>
      <c r="UE29" s="13">
        <v>1.9871894409937889</v>
      </c>
      <c r="UF29" s="13">
        <v>183.6764993162727</v>
      </c>
      <c r="UG29" s="13">
        <v>-6.6394293125810639</v>
      </c>
      <c r="UI29" s="5" t="s">
        <v>21</v>
      </c>
      <c r="UJ29" s="7"/>
      <c r="UK29" s="14">
        <v>8.8770207852194E-2</v>
      </c>
      <c r="UL29" s="14">
        <v>1.9453406718542419E-2</v>
      </c>
      <c r="UM29" s="14">
        <v>2.9860188524071615E-2</v>
      </c>
      <c r="UN29" s="14">
        <v>0.12014065247118579</v>
      </c>
      <c r="UO29" s="12">
        <v>615000</v>
      </c>
      <c r="UP29" s="12">
        <v>5119000</v>
      </c>
      <c r="UQ29" s="23">
        <v>0.50347947112038971</v>
      </c>
      <c r="UR29" s="23">
        <v>2.2313395489340166</v>
      </c>
      <c r="US29" s="23">
        <v>1.5531093819194028E-2</v>
      </c>
      <c r="UT29" s="23">
        <v>0.43474410071487318</v>
      </c>
      <c r="UU29" s="23">
        <v>0.46357615894039733</v>
      </c>
      <c r="UV29" s="12">
        <v>4504000</v>
      </c>
      <c r="UW29" s="12">
        <v>5119000</v>
      </c>
      <c r="UX29" s="12">
        <v>3186000</v>
      </c>
      <c r="UY29" s="12" t="e">
        <v>#VALUE!</v>
      </c>
      <c r="UZ29" s="12">
        <v>467000</v>
      </c>
      <c r="VA29" s="12" t="s">
        <v>53</v>
      </c>
      <c r="VB29" s="12">
        <v>196000</v>
      </c>
      <c r="VD29" s="13">
        <v>4.5632217090069283</v>
      </c>
      <c r="VE29" s="13">
        <v>0.16192193332068072</v>
      </c>
      <c r="VF29" s="12">
        <v>5119000</v>
      </c>
      <c r="VG29" s="12">
        <v>31614000</v>
      </c>
      <c r="VH29" s="12">
        <v>15917000</v>
      </c>
      <c r="VI29" s="12">
        <v>3480000</v>
      </c>
      <c r="VJ29" s="12">
        <v>144000</v>
      </c>
      <c r="VK29" s="12">
        <v>2576000</v>
      </c>
      <c r="VL29" s="12">
        <v>170000</v>
      </c>
      <c r="VM29" s="12">
        <v>12217000</v>
      </c>
    </row>
    <row r="30" spans="1:585" x14ac:dyDescent="0.25">
      <c r="A30" s="5" t="s">
        <v>22</v>
      </c>
      <c r="B30" s="7"/>
      <c r="C30" s="9">
        <v>809610</v>
      </c>
      <c r="D30" s="9">
        <v>713685</v>
      </c>
      <c r="E30" s="9">
        <v>95925</v>
      </c>
      <c r="F30" s="9">
        <v>68527</v>
      </c>
      <c r="G30" s="9">
        <v>27514</v>
      </c>
      <c r="H30" s="9">
        <v>5146</v>
      </c>
      <c r="I30" s="9">
        <v>21062</v>
      </c>
      <c r="J30" s="9">
        <v>7221</v>
      </c>
      <c r="K30" s="9">
        <v>13460</v>
      </c>
      <c r="L30" s="9">
        <v>4511</v>
      </c>
      <c r="M30" s="9">
        <v>297444</v>
      </c>
      <c r="N30" s="9">
        <v>298979</v>
      </c>
      <c r="O30" s="9">
        <v>659375</v>
      </c>
      <c r="P30" s="9">
        <v>697396</v>
      </c>
      <c r="Q30" s="9">
        <v>1866428</v>
      </c>
      <c r="R30" s="9">
        <v>209795</v>
      </c>
      <c r="S30" s="9">
        <v>6724</v>
      </c>
      <c r="T30" s="9">
        <v>342156</v>
      </c>
      <c r="U30" s="9">
        <v>939592</v>
      </c>
      <c r="V30" s="9">
        <v>1866428</v>
      </c>
      <c r="W30" s="12">
        <v>584680</v>
      </c>
      <c r="X30" s="10">
        <v>1.8085</v>
      </c>
      <c r="Y30" s="9">
        <v>755.28589999999997</v>
      </c>
      <c r="Z30" s="10">
        <v>27.51</v>
      </c>
      <c r="AA30" s="9">
        <v>27511</v>
      </c>
      <c r="AB30" s="9">
        <v>50054</v>
      </c>
      <c r="AC30" s="9" t="s">
        <v>53</v>
      </c>
      <c r="AD30" s="9">
        <v>925399</v>
      </c>
      <c r="AE30" s="10">
        <v>0.47</v>
      </c>
      <c r="AF30" s="9">
        <v>50054</v>
      </c>
      <c r="AG30" s="9" t="s">
        <v>53</v>
      </c>
      <c r="AH30" s="9">
        <v>-5352</v>
      </c>
      <c r="AI30" s="9">
        <v>925399</v>
      </c>
      <c r="AJ30" s="10">
        <v>0.1875</v>
      </c>
      <c r="AK30" s="10">
        <v>10.4049</v>
      </c>
      <c r="AL30" s="10">
        <v>4.3150000000000004</v>
      </c>
      <c r="AM30" s="10">
        <v>8.0739000000000001</v>
      </c>
      <c r="AN30" s="10">
        <v>34.284500000000001</v>
      </c>
      <c r="AO30" s="10">
        <v>76.549099999999996</v>
      </c>
      <c r="AT30" s="5" t="s">
        <v>22</v>
      </c>
      <c r="AU30" s="7"/>
      <c r="AV30" s="13">
        <v>1.9271180397245702</v>
      </c>
      <c r="AW30" s="13">
        <v>1.0533090169396415</v>
      </c>
      <c r="AX30" s="13">
        <v>1.3184044704754556E-2</v>
      </c>
      <c r="AY30" s="13">
        <v>0.169960480661456</v>
      </c>
      <c r="AZ30" s="13">
        <v>168.1699334707215</v>
      </c>
      <c r="BA30" s="13">
        <v>0.49658277736939221</v>
      </c>
      <c r="BB30" s="13">
        <v>0.98642389462660385</v>
      </c>
      <c r="BC30" s="13">
        <v>1.986423894626604</v>
      </c>
      <c r="BD30" s="13">
        <v>0.38357983352052655</v>
      </c>
      <c r="BE30" s="13">
        <v>9.7267780800621839</v>
      </c>
      <c r="BF30" s="13"/>
      <c r="BG30" s="13">
        <v>2.387074008542406</v>
      </c>
      <c r="BH30" s="13">
        <v>152.90686367234844</v>
      </c>
      <c r="BI30" s="13">
        <v>2.7218905071206683</v>
      </c>
      <c r="BJ30" s="13">
        <v>134.09797309815838</v>
      </c>
      <c r="BK30" s="13">
        <v>2.5522115636200859</v>
      </c>
      <c r="BM30" s="5" t="s">
        <v>22</v>
      </c>
      <c r="BN30" s="7"/>
      <c r="BO30" s="14">
        <v>1.4325366754931929E-2</v>
      </c>
      <c r="BP30" s="14">
        <v>7.2116363449326731E-3</v>
      </c>
      <c r="BQ30" s="14">
        <v>1.4741527666751677E-2</v>
      </c>
      <c r="BR30" s="14">
        <v>1.662528871925989E-2</v>
      </c>
      <c r="BS30" s="12">
        <v>13460</v>
      </c>
      <c r="BT30" s="12">
        <v>809610</v>
      </c>
      <c r="BU30" s="23">
        <v>0.3736527741761268</v>
      </c>
      <c r="BV30" s="23">
        <v>0.4046691862745308</v>
      </c>
      <c r="BW30" s="23" t="e">
        <v>#VALUE!</v>
      </c>
      <c r="BX30" s="23">
        <v>0.49581285750106618</v>
      </c>
      <c r="BY30" s="23">
        <v>0.39893617021276601</v>
      </c>
      <c r="BZ30" s="12">
        <v>796150</v>
      </c>
      <c r="CA30" s="12">
        <v>809610</v>
      </c>
      <c r="CB30" s="12">
        <v>713685</v>
      </c>
      <c r="CC30" s="12">
        <v>1571</v>
      </c>
      <c r="CD30" s="12">
        <v>68527</v>
      </c>
      <c r="CE30" s="12">
        <v>5146</v>
      </c>
      <c r="CF30" s="12">
        <v>7221</v>
      </c>
      <c r="CH30" s="13">
        <v>1.986423894626604</v>
      </c>
      <c r="CI30" s="13">
        <v>0.43377510410259595</v>
      </c>
      <c r="CJ30" s="12">
        <v>809610</v>
      </c>
      <c r="CK30" s="12">
        <v>1866428</v>
      </c>
      <c r="CL30" s="12">
        <v>697396</v>
      </c>
      <c r="CM30" s="12">
        <v>659375</v>
      </c>
      <c r="CN30" s="12">
        <v>4511</v>
      </c>
      <c r="CO30" s="12">
        <v>297444</v>
      </c>
      <c r="CP30" s="12">
        <v>298979</v>
      </c>
      <c r="CQ30" s="12">
        <v>509657</v>
      </c>
      <c r="CU30" s="5" t="s">
        <v>22</v>
      </c>
      <c r="CV30" s="7"/>
      <c r="CW30" s="9">
        <v>1365696</v>
      </c>
      <c r="CX30" s="9">
        <v>943951</v>
      </c>
      <c r="CY30" s="9">
        <v>421745</v>
      </c>
      <c r="CZ30" s="9">
        <v>171019</v>
      </c>
      <c r="DA30" s="9">
        <v>154368</v>
      </c>
      <c r="DB30" s="9">
        <v>32573</v>
      </c>
      <c r="DC30" s="9">
        <v>125006</v>
      </c>
      <c r="DD30" s="9">
        <v>33666</v>
      </c>
      <c r="DE30" s="9">
        <v>91340</v>
      </c>
      <c r="DF30" s="9">
        <v>335965</v>
      </c>
      <c r="DG30" s="9">
        <v>1010335</v>
      </c>
      <c r="DH30" s="9">
        <v>311512</v>
      </c>
      <c r="DI30" s="9">
        <v>1950752</v>
      </c>
      <c r="DJ30" s="9">
        <v>2128508</v>
      </c>
      <c r="DK30" s="9">
        <v>6248179</v>
      </c>
      <c r="DL30" s="9">
        <v>414963</v>
      </c>
      <c r="DM30" s="9" t="s">
        <v>53</v>
      </c>
      <c r="DN30" s="9">
        <v>975387</v>
      </c>
      <c r="DO30" s="9">
        <v>2185794</v>
      </c>
      <c r="DP30" s="9">
        <v>6248179</v>
      </c>
      <c r="DQ30" s="12">
        <v>3086998</v>
      </c>
      <c r="DR30" s="10">
        <v>0.68140000000000001</v>
      </c>
      <c r="DS30" s="9">
        <v>9062.6828999999998</v>
      </c>
      <c r="DT30" s="10">
        <v>167.36</v>
      </c>
      <c r="DU30" s="9">
        <v>541</v>
      </c>
      <c r="DV30" s="9">
        <v>247338</v>
      </c>
      <c r="DW30" s="9">
        <v>80432</v>
      </c>
      <c r="DX30" s="9">
        <v>1864229</v>
      </c>
      <c r="DY30" s="10">
        <v>1.68</v>
      </c>
      <c r="DZ30" s="9">
        <v>247338</v>
      </c>
      <c r="EA30" s="9">
        <v>80432</v>
      </c>
      <c r="EB30" s="9">
        <v>0</v>
      </c>
      <c r="EC30" s="9">
        <v>1864229</v>
      </c>
      <c r="ED30" s="10">
        <v>0</v>
      </c>
      <c r="EE30" s="10">
        <v>9.5489999999999995</v>
      </c>
      <c r="EF30" s="10">
        <v>5.2606999999999999</v>
      </c>
      <c r="EG30" s="10">
        <v>8.6232000000000006</v>
      </c>
      <c r="EH30" s="10">
        <v>26.9315</v>
      </c>
      <c r="EI30" s="10">
        <v>75.316100000000006</v>
      </c>
      <c r="EN30" s="5" t="s">
        <v>22</v>
      </c>
      <c r="EO30" s="7"/>
      <c r="EP30" s="13">
        <v>1.9999774448500953</v>
      </c>
      <c r="EQ30" s="13">
        <v>1.6806047240736242</v>
      </c>
      <c r="ER30" s="13">
        <v>0.34444276989543637</v>
      </c>
      <c r="ES30" s="13">
        <v>0.15610388242718398</v>
      </c>
      <c r="ET30" s="13">
        <v>536.62663569423387</v>
      </c>
      <c r="EU30" s="13">
        <v>0.65017103383241737</v>
      </c>
      <c r="EV30" s="13">
        <v>1.8585397343025005</v>
      </c>
      <c r="EW30" s="13">
        <v>2.8585397343025005</v>
      </c>
      <c r="EX30" s="13">
        <v>0.58545795092998165</v>
      </c>
      <c r="EY30" s="13">
        <v>7.5933441807632089</v>
      </c>
      <c r="EZ30" s="13"/>
      <c r="FA30" s="13">
        <v>3.0302235547908265</v>
      </c>
      <c r="FB30" s="13">
        <v>120.4531591152507</v>
      </c>
      <c r="FC30" s="13">
        <v>1.3517259126923249</v>
      </c>
      <c r="FD30" s="13">
        <v>270.02515567154035</v>
      </c>
      <c r="FE30" s="13">
        <v>1.4001896725841096</v>
      </c>
      <c r="FG30" s="5" t="s">
        <v>22</v>
      </c>
      <c r="FH30" s="7"/>
      <c r="FI30" s="14">
        <v>4.1788018450046073E-2</v>
      </c>
      <c r="FJ30" s="14">
        <v>1.4618659292571484E-2</v>
      </c>
      <c r="FK30" s="14">
        <v>2.4706078362991841E-2</v>
      </c>
      <c r="FL30" s="14">
        <v>6.6881648624584095E-2</v>
      </c>
      <c r="FM30" s="12">
        <v>91340</v>
      </c>
      <c r="FN30" s="12">
        <v>1365696</v>
      </c>
      <c r="FO30" s="23">
        <v>0.34066053485343489</v>
      </c>
      <c r="FP30" s="23">
        <v>1.4504518676561604</v>
      </c>
      <c r="FQ30" s="23">
        <v>1.2872870639589551E-2</v>
      </c>
      <c r="FR30" s="23">
        <v>0.29836357121010776</v>
      </c>
      <c r="FS30" s="23">
        <v>0</v>
      </c>
      <c r="FT30" s="12">
        <v>1274356</v>
      </c>
      <c r="FU30" s="12">
        <v>1365696</v>
      </c>
      <c r="FV30" s="12">
        <v>943951</v>
      </c>
      <c r="FW30" s="12">
        <v>93147</v>
      </c>
      <c r="FX30" s="12">
        <v>171019</v>
      </c>
      <c r="FY30" s="12">
        <v>32573</v>
      </c>
      <c r="FZ30" s="12">
        <v>33666</v>
      </c>
      <c r="GB30" s="13">
        <v>2.8585397343025005</v>
      </c>
      <c r="GC30" s="13">
        <v>0.21857504402482708</v>
      </c>
      <c r="GD30" s="12">
        <v>1365696</v>
      </c>
      <c r="GE30" s="12">
        <v>6248179</v>
      </c>
      <c r="GF30" s="12">
        <v>2128508</v>
      </c>
      <c r="GG30" s="12">
        <v>1950752</v>
      </c>
      <c r="GH30" s="12">
        <v>335965</v>
      </c>
      <c r="GI30" s="12">
        <v>1010335</v>
      </c>
      <c r="GJ30" s="12">
        <v>311512</v>
      </c>
      <c r="GK30" s="12">
        <v>2168919</v>
      </c>
      <c r="GO30" s="5" t="s">
        <v>22</v>
      </c>
      <c r="GP30" s="7"/>
      <c r="GQ30" s="9">
        <v>352735</v>
      </c>
      <c r="GR30" s="9">
        <v>226303</v>
      </c>
      <c r="GS30" s="9">
        <v>126432</v>
      </c>
      <c r="GT30" s="9">
        <v>41177</v>
      </c>
      <c r="GU30" s="9">
        <v>34188</v>
      </c>
      <c r="GV30" s="9">
        <v>15748</v>
      </c>
      <c r="GW30" s="9">
        <v>24190</v>
      </c>
      <c r="GX30" s="9">
        <v>6018</v>
      </c>
      <c r="GY30" s="9">
        <v>18172</v>
      </c>
      <c r="GZ30" s="9">
        <v>219089</v>
      </c>
      <c r="HA30" s="9">
        <v>140332</v>
      </c>
      <c r="HB30" s="9">
        <v>17519</v>
      </c>
      <c r="HC30" s="9">
        <v>413341</v>
      </c>
      <c r="HD30" s="9">
        <v>935402</v>
      </c>
      <c r="HE30" s="9">
        <v>2498015</v>
      </c>
      <c r="HF30" s="9">
        <v>100108</v>
      </c>
      <c r="HG30" s="9" t="s">
        <v>53</v>
      </c>
      <c r="HH30" s="9">
        <v>253184</v>
      </c>
      <c r="HI30" s="9">
        <v>1030867</v>
      </c>
      <c r="HJ30" s="9">
        <v>2498015</v>
      </c>
      <c r="HK30" s="12">
        <v>1213964</v>
      </c>
      <c r="HL30" s="10">
        <v>0.91169999999999995</v>
      </c>
      <c r="HM30" s="9">
        <v>4422.5195999999996</v>
      </c>
      <c r="HN30" s="10">
        <v>76.3</v>
      </c>
      <c r="HO30" s="9">
        <v>580</v>
      </c>
      <c r="HP30" s="9">
        <v>81924</v>
      </c>
      <c r="HQ30" s="9">
        <v>37627</v>
      </c>
      <c r="HR30" s="9">
        <v>-144710</v>
      </c>
      <c r="HS30" s="10">
        <v>0.31</v>
      </c>
      <c r="HT30" s="9">
        <v>81924</v>
      </c>
      <c r="HU30" s="9">
        <v>37627</v>
      </c>
      <c r="HV30" s="9">
        <v>0</v>
      </c>
      <c r="HW30" s="9">
        <v>-144710</v>
      </c>
      <c r="HX30" s="10">
        <v>0</v>
      </c>
      <c r="HY30" s="10">
        <v>8.5038999999999998</v>
      </c>
      <c r="HZ30" s="10">
        <v>5.3936999999999999</v>
      </c>
      <c r="IA30" s="10">
        <v>7.8741000000000003</v>
      </c>
      <c r="IB30" s="10">
        <v>24.878</v>
      </c>
      <c r="IC30" s="10">
        <v>74.795299999999997</v>
      </c>
      <c r="IH30" s="5" t="s">
        <v>22</v>
      </c>
      <c r="II30" s="7"/>
      <c r="IJ30" s="13">
        <v>1.6325715685035389</v>
      </c>
      <c r="IK30" s="13">
        <v>1.5633768326592519</v>
      </c>
      <c r="IL30" s="13">
        <v>0.86533509226491401</v>
      </c>
      <c r="IM30" s="13">
        <v>6.4113706282788535E-2</v>
      </c>
      <c r="IN30" s="13">
        <v>540.13395394048155</v>
      </c>
      <c r="IO30" s="13">
        <v>0.58732553647596186</v>
      </c>
      <c r="IP30" s="13">
        <v>1.4232175440672754</v>
      </c>
      <c r="IQ30" s="13">
        <v>2.4232175440672754</v>
      </c>
      <c r="IR30" s="13">
        <v>0.54078191186775304</v>
      </c>
      <c r="IS30" s="13">
        <v>5.2021844043688086</v>
      </c>
      <c r="IT30" s="13"/>
      <c r="IU30" s="13">
        <v>12.917575204064159</v>
      </c>
      <c r="IV30" s="13">
        <v>28.256077029469342</v>
      </c>
      <c r="IW30" s="13">
        <v>2.5135749508308867</v>
      </c>
      <c r="IX30" s="13">
        <v>145.21150438714616</v>
      </c>
      <c r="IY30" s="13">
        <v>2.202432612998495</v>
      </c>
      <c r="JA30" s="5" t="s">
        <v>22</v>
      </c>
      <c r="JB30" s="7"/>
      <c r="JC30" s="14">
        <v>1.7627880221211853E-2</v>
      </c>
      <c r="JD30" s="14">
        <v>7.2745760133546035E-3</v>
      </c>
      <c r="JE30" s="14">
        <v>1.368606673698917E-2</v>
      </c>
      <c r="JF30" s="14">
        <v>5.1517428097580337E-2</v>
      </c>
      <c r="JG30" s="12">
        <v>18172</v>
      </c>
      <c r="JH30" s="12">
        <v>352735</v>
      </c>
      <c r="JI30" s="23">
        <v>0.37445811974707915</v>
      </c>
      <c r="JJ30" s="23">
        <v>1.7704135483573957</v>
      </c>
      <c r="JK30" s="23">
        <v>1.5062759831306057E-2</v>
      </c>
      <c r="JL30" s="23">
        <v>-5.7929996417155225E-2</v>
      </c>
      <c r="JM30" s="23">
        <v>0</v>
      </c>
      <c r="JN30" s="12">
        <v>334563</v>
      </c>
      <c r="JO30" s="12">
        <v>352735</v>
      </c>
      <c r="JP30" s="12">
        <v>226303</v>
      </c>
      <c r="JQ30" s="12">
        <v>45317</v>
      </c>
      <c r="JR30" s="12">
        <v>41177</v>
      </c>
      <c r="JS30" s="12">
        <v>15748</v>
      </c>
      <c r="JT30" s="12">
        <v>6018</v>
      </c>
      <c r="JV30" s="13">
        <v>2.4232175440672754</v>
      </c>
      <c r="JW30" s="13">
        <v>0.14120611765742</v>
      </c>
      <c r="JX30" s="12">
        <v>352735</v>
      </c>
      <c r="JY30" s="12">
        <v>2498015</v>
      </c>
      <c r="JZ30" s="12">
        <v>935402</v>
      </c>
      <c r="KA30" s="12">
        <v>413341</v>
      </c>
      <c r="KB30" s="12">
        <v>219089</v>
      </c>
      <c r="KC30" s="12">
        <v>140332</v>
      </c>
      <c r="KD30" s="12">
        <v>17519</v>
      </c>
      <c r="KE30" s="12">
        <v>1149272</v>
      </c>
      <c r="KI30" s="5" t="s">
        <v>22</v>
      </c>
      <c r="KJ30" s="7"/>
      <c r="KK30" s="9">
        <v>524588</v>
      </c>
      <c r="KL30" s="9">
        <v>408743</v>
      </c>
      <c r="KM30" s="9">
        <v>115845</v>
      </c>
      <c r="KN30" s="9">
        <v>84389</v>
      </c>
      <c r="KO30" s="9">
        <v>29775</v>
      </c>
      <c r="KP30" s="9">
        <v>26739</v>
      </c>
      <c r="KQ30" s="9">
        <v>-3527</v>
      </c>
      <c r="KR30" s="9">
        <v>4109</v>
      </c>
      <c r="KS30" s="9">
        <v>-10802</v>
      </c>
      <c r="KT30" s="9">
        <v>95592</v>
      </c>
      <c r="KU30" s="9">
        <v>288030</v>
      </c>
      <c r="KV30" s="9">
        <v>84569</v>
      </c>
      <c r="KW30" s="9">
        <v>831397</v>
      </c>
      <c r="KX30" s="9">
        <v>641434</v>
      </c>
      <c r="KY30" s="9">
        <v>2837435</v>
      </c>
      <c r="KZ30" s="9">
        <v>202067</v>
      </c>
      <c r="LA30" s="9">
        <v>14006</v>
      </c>
      <c r="LB30" s="9">
        <v>592889</v>
      </c>
      <c r="LC30" s="9">
        <v>613765</v>
      </c>
      <c r="LD30" s="9">
        <v>2837435</v>
      </c>
      <c r="LE30" s="12">
        <v>1630781</v>
      </c>
      <c r="LF30" s="10">
        <v>3.3656999999999999</v>
      </c>
      <c r="LG30" s="9">
        <v>575.83159999999998</v>
      </c>
      <c r="LH30" s="10">
        <v>7.22</v>
      </c>
      <c r="LI30" s="9">
        <v>146079</v>
      </c>
      <c r="LJ30" s="9">
        <v>81889</v>
      </c>
      <c r="LK30" s="9">
        <v>35397</v>
      </c>
      <c r="LL30" s="9">
        <v>1582675</v>
      </c>
      <c r="LM30" s="10">
        <v>-0.14000000000000001</v>
      </c>
      <c r="LN30" s="9">
        <v>81889</v>
      </c>
      <c r="LO30" s="9">
        <v>35397</v>
      </c>
      <c r="LP30" s="9">
        <v>0</v>
      </c>
      <c r="LQ30" s="9">
        <v>1582675</v>
      </c>
      <c r="LR30" s="10">
        <v>0</v>
      </c>
      <c r="LS30" s="10">
        <v>11.546900000000001</v>
      </c>
      <c r="LT30" s="10">
        <v>7.6466000000000003</v>
      </c>
      <c r="LU30" s="10">
        <v>8.7142999999999997</v>
      </c>
      <c r="LV30" s="10" t="s">
        <v>53</v>
      </c>
      <c r="LW30" s="10">
        <v>204.2287</v>
      </c>
      <c r="MB30" s="5" t="s">
        <v>22</v>
      </c>
      <c r="MC30" s="7"/>
      <c r="MD30" s="13">
        <v>1.4022810340552785</v>
      </c>
      <c r="ME30" s="13">
        <v>1.2596421927207284</v>
      </c>
      <c r="MF30" s="13">
        <v>0.16123085434204379</v>
      </c>
      <c r="MG30" s="13">
        <v>8.4057608368121206E-2</v>
      </c>
      <c r="MH30" s="13">
        <v>552.77739023222989</v>
      </c>
      <c r="MI30" s="13">
        <v>0.78369019907063953</v>
      </c>
      <c r="MJ30" s="13">
        <v>3.6229990305735909</v>
      </c>
      <c r="MK30" s="13">
        <v>4.6229990305735909</v>
      </c>
      <c r="ML30" s="13">
        <v>0.7265527193472533</v>
      </c>
      <c r="MM30" s="13">
        <v>3.0625303863270879</v>
      </c>
      <c r="MN30" s="13"/>
      <c r="MO30" s="13">
        <v>4.8332485899088322</v>
      </c>
      <c r="MP30" s="13">
        <v>75.518565455555191</v>
      </c>
      <c r="MQ30" s="13">
        <v>1.8212963927368677</v>
      </c>
      <c r="MR30" s="13">
        <v>200.40670011513797</v>
      </c>
      <c r="MS30" s="13">
        <v>2.1994566220001008</v>
      </c>
      <c r="MU30" s="5" t="s">
        <v>22</v>
      </c>
      <c r="MV30" s="7"/>
      <c r="MW30" s="14">
        <v>-1.75995698679462E-2</v>
      </c>
      <c r="MX30" s="14">
        <v>-3.8069594545778141E-3</v>
      </c>
      <c r="MY30" s="14">
        <v>1.0493632453254435E-2</v>
      </c>
      <c r="MZ30" s="14">
        <v>-2.059139743951444E-2</v>
      </c>
      <c r="NA30" s="12">
        <v>-10802</v>
      </c>
      <c r="NB30" s="12">
        <v>524588</v>
      </c>
      <c r="NC30" s="23">
        <v>0.22606121373705476</v>
      </c>
      <c r="ND30" s="23">
        <v>0.2029408955623653</v>
      </c>
      <c r="NE30" s="23">
        <v>1.2474999427299656E-2</v>
      </c>
      <c r="NF30" s="23">
        <v>0.55778370253415499</v>
      </c>
      <c r="NG30" s="23">
        <v>0</v>
      </c>
      <c r="NH30" s="12">
        <v>535390</v>
      </c>
      <c r="NI30" s="12">
        <v>524588</v>
      </c>
      <c r="NJ30" s="12">
        <v>408743</v>
      </c>
      <c r="NK30" s="12">
        <v>11410</v>
      </c>
      <c r="NL30" s="12">
        <v>84389</v>
      </c>
      <c r="NM30" s="12">
        <v>26739</v>
      </c>
      <c r="NN30" s="12">
        <v>4109</v>
      </c>
      <c r="NP30" s="13">
        <v>4.6229990305735909</v>
      </c>
      <c r="NQ30" s="13">
        <v>0.18488106335475527</v>
      </c>
      <c r="NR30" s="12">
        <v>524588</v>
      </c>
      <c r="NS30" s="12">
        <v>2837435</v>
      </c>
      <c r="NT30" s="12">
        <v>641434</v>
      </c>
      <c r="NU30" s="12">
        <v>831397</v>
      </c>
      <c r="NV30" s="12">
        <v>95592</v>
      </c>
      <c r="NW30" s="12">
        <v>288030</v>
      </c>
      <c r="NX30" s="12">
        <v>84569</v>
      </c>
      <c r="NY30" s="12">
        <v>1364604</v>
      </c>
      <c r="OC30" s="5" t="s">
        <v>22</v>
      </c>
      <c r="OD30" s="7"/>
      <c r="OE30" s="9">
        <v>3825900</v>
      </c>
      <c r="OF30" s="9">
        <v>2284300</v>
      </c>
      <c r="OG30" s="9">
        <v>1541600</v>
      </c>
      <c r="OH30" s="9">
        <v>402100</v>
      </c>
      <c r="OI30" s="9">
        <v>727800</v>
      </c>
      <c r="OJ30" s="9">
        <v>127600</v>
      </c>
      <c r="OK30" s="9">
        <v>606300</v>
      </c>
      <c r="OL30" s="9">
        <v>126000</v>
      </c>
      <c r="OM30" s="9">
        <v>480200</v>
      </c>
      <c r="ON30" s="9">
        <v>157500</v>
      </c>
      <c r="OO30" s="9">
        <v>1829700</v>
      </c>
      <c r="OP30" s="9" t="s">
        <v>53</v>
      </c>
      <c r="OQ30" s="9">
        <v>2348400</v>
      </c>
      <c r="OR30" s="9">
        <v>10701400</v>
      </c>
      <c r="OS30" s="9">
        <v>30042800</v>
      </c>
      <c r="OT30" s="9">
        <v>1198200</v>
      </c>
      <c r="OU30" s="9" t="s">
        <v>53</v>
      </c>
      <c r="OV30" s="9">
        <v>4068800</v>
      </c>
      <c r="OW30" s="9">
        <v>10332400</v>
      </c>
      <c r="OX30" s="9">
        <v>30042800</v>
      </c>
      <c r="OY30" s="12">
        <v>15641600</v>
      </c>
      <c r="OZ30" s="10">
        <v>0.52090000000000003</v>
      </c>
      <c r="PA30" s="9">
        <v>45079.614399999999</v>
      </c>
      <c r="PB30" s="10">
        <v>142.51</v>
      </c>
      <c r="PC30" s="9">
        <v>3200</v>
      </c>
      <c r="PD30" s="9">
        <v>1134800</v>
      </c>
      <c r="PE30" s="9">
        <v>365000</v>
      </c>
      <c r="PF30" s="9">
        <v>8163500</v>
      </c>
      <c r="PG30" s="10">
        <v>1.52</v>
      </c>
      <c r="PH30" s="9">
        <v>1134800</v>
      </c>
      <c r="PI30" s="9">
        <v>365000</v>
      </c>
      <c r="PJ30" s="9">
        <v>-156500</v>
      </c>
      <c r="PK30" s="9">
        <v>8163500</v>
      </c>
      <c r="PL30" s="10">
        <v>0.53500000000000003</v>
      </c>
      <c r="PM30" s="10">
        <v>8.7443000000000008</v>
      </c>
      <c r="PN30" s="10">
        <v>5.0103</v>
      </c>
      <c r="PO30" s="10">
        <v>7.9478999999999997</v>
      </c>
      <c r="PP30" s="10">
        <v>20.7818</v>
      </c>
      <c r="PQ30" s="10">
        <v>78.688800000000001</v>
      </c>
      <c r="PV30" s="5" t="s">
        <v>22</v>
      </c>
      <c r="PW30" s="7"/>
      <c r="PX30" s="13">
        <v>0.57717263075108138</v>
      </c>
      <c r="PY30" s="13" t="e">
        <v>#VALUE!</v>
      </c>
      <c r="PZ30" s="13">
        <v>3.8709201730239874E-2</v>
      </c>
      <c r="QA30" s="13">
        <v>-5.7264968644733516E-2</v>
      </c>
      <c r="QB30" s="13" t="e">
        <v>#VALUE!</v>
      </c>
      <c r="QC30" s="13">
        <v>0.65607732967632848</v>
      </c>
      <c r="QD30" s="13">
        <v>1.9076303666137586</v>
      </c>
      <c r="QE30" s="13">
        <v>2.9076303666137586</v>
      </c>
      <c r="QF30" s="13">
        <v>0.60220220220220222</v>
      </c>
      <c r="QG30" s="13">
        <v>8.8934169278996862</v>
      </c>
      <c r="QH30" s="13"/>
      <c r="QI30" s="13" t="e">
        <v>#VALUE!</v>
      </c>
      <c r="QJ30" s="13" t="e">
        <v>#VALUE!</v>
      </c>
      <c r="QK30" s="13">
        <v>2.0909985243482536</v>
      </c>
      <c r="QL30" s="13">
        <v>174.55775111738416</v>
      </c>
      <c r="QM30" s="13">
        <v>-2.2238432922576146</v>
      </c>
      <c r="QO30" s="5" t="s">
        <v>22</v>
      </c>
      <c r="QP30" s="7"/>
      <c r="QQ30" s="14">
        <v>4.6475165498819249E-2</v>
      </c>
      <c r="QR30" s="14">
        <v>1.5983863022088488E-2</v>
      </c>
      <c r="QS30" s="14">
        <v>2.422543837458559E-2</v>
      </c>
      <c r="QT30" s="14">
        <v>0.1255129512010246</v>
      </c>
      <c r="QU30" s="12">
        <v>480200</v>
      </c>
      <c r="QV30" s="12">
        <v>3825900</v>
      </c>
      <c r="QW30" s="23">
        <v>0.35620514732315228</v>
      </c>
      <c r="QX30" s="23">
        <v>1.500513081337292</v>
      </c>
      <c r="QY30" s="23">
        <v>1.2149333617372549E-2</v>
      </c>
      <c r="QZ30" s="23">
        <v>0.271728999960057</v>
      </c>
      <c r="RA30" s="23">
        <v>0.35197368421052633</v>
      </c>
      <c r="RB30" s="12">
        <v>3345700</v>
      </c>
      <c r="RC30" s="12">
        <v>3825900</v>
      </c>
      <c r="RD30" s="12">
        <v>2284300</v>
      </c>
      <c r="RE30" s="12">
        <v>405700</v>
      </c>
      <c r="RF30" s="12">
        <v>402100</v>
      </c>
      <c r="RG30" s="12">
        <v>127600</v>
      </c>
      <c r="RH30" s="12">
        <v>126000</v>
      </c>
      <c r="RJ30" s="13">
        <v>2.9076303666137586</v>
      </c>
      <c r="RK30" s="13">
        <v>0.12734831640193325</v>
      </c>
      <c r="RL30" s="12">
        <v>3825900</v>
      </c>
      <c r="RM30" s="12">
        <v>30042800</v>
      </c>
      <c r="RN30" s="12">
        <v>10701400</v>
      </c>
      <c r="RO30" s="12">
        <v>2348400</v>
      </c>
      <c r="RP30" s="12">
        <v>157500</v>
      </c>
      <c r="RQ30" s="12">
        <v>1829700</v>
      </c>
      <c r="RR30" s="12" t="s">
        <v>53</v>
      </c>
      <c r="RS30" s="12">
        <v>16993000</v>
      </c>
      <c r="RW30" s="5" t="s">
        <v>22</v>
      </c>
      <c r="RX30" s="7"/>
      <c r="RY30" s="9">
        <v>5198000</v>
      </c>
      <c r="RZ30" s="9">
        <v>3188000</v>
      </c>
      <c r="SA30" s="9">
        <v>2010000</v>
      </c>
      <c r="SB30" s="9">
        <v>470000</v>
      </c>
      <c r="SC30" s="9">
        <v>1021000</v>
      </c>
      <c r="SD30" s="9" t="s">
        <v>53</v>
      </c>
      <c r="SE30" s="9">
        <v>872000</v>
      </c>
      <c r="SF30" s="9">
        <v>210000</v>
      </c>
      <c r="SG30" s="9">
        <v>663000</v>
      </c>
      <c r="SH30" s="9">
        <v>150000</v>
      </c>
      <c r="SI30" s="9">
        <v>2646000</v>
      </c>
      <c r="SJ30" s="9">
        <v>175000</v>
      </c>
      <c r="SK30" s="9">
        <v>3562000</v>
      </c>
      <c r="SL30" s="9">
        <v>16229000</v>
      </c>
      <c r="SM30" s="9">
        <v>31935000</v>
      </c>
      <c r="SN30" s="9">
        <v>1738000</v>
      </c>
      <c r="SO30" s="9" t="s">
        <v>53</v>
      </c>
      <c r="SP30" s="9">
        <v>4218000</v>
      </c>
      <c r="SQ30" s="9">
        <v>6966000</v>
      </c>
      <c r="SR30" s="9">
        <v>31935000</v>
      </c>
      <c r="SS30" s="12">
        <v>20751000</v>
      </c>
      <c r="ST30" s="10">
        <v>0.47010000000000002</v>
      </c>
      <c r="SU30" s="9">
        <v>61747.263599999998</v>
      </c>
      <c r="SV30" s="10">
        <v>152.44</v>
      </c>
      <c r="SW30" s="9">
        <v>6000</v>
      </c>
      <c r="SX30" s="9">
        <v>1540000</v>
      </c>
      <c r="SY30" s="9">
        <v>298000</v>
      </c>
      <c r="SZ30" s="9">
        <v>14124000</v>
      </c>
      <c r="TA30" s="10">
        <v>1.63</v>
      </c>
      <c r="TB30" s="9">
        <v>1540000</v>
      </c>
      <c r="TC30" s="9">
        <v>298000</v>
      </c>
      <c r="TD30" s="9">
        <v>-283000</v>
      </c>
      <c r="TE30" s="9">
        <v>14124000</v>
      </c>
      <c r="TF30" s="10">
        <v>0.7</v>
      </c>
      <c r="TG30" s="10">
        <v>8.5655999999999999</v>
      </c>
      <c r="TH30" s="10">
        <v>4.6650999999999998</v>
      </c>
      <c r="TI30" s="10">
        <v>7.7824</v>
      </c>
      <c r="TJ30" s="10">
        <v>24.082599999999999</v>
      </c>
      <c r="TK30" s="10">
        <v>76.490099999999998</v>
      </c>
      <c r="TP30" s="5" t="s">
        <v>22</v>
      </c>
      <c r="TQ30" s="7"/>
      <c r="TR30" s="13">
        <v>0.84447605500237077</v>
      </c>
      <c r="TS30" s="13">
        <v>0.80298719772403981</v>
      </c>
      <c r="TT30" s="13">
        <v>3.5561877667140827E-2</v>
      </c>
      <c r="TU30" s="13">
        <v>-2.054172537967747E-2</v>
      </c>
      <c r="TV30" s="13">
        <v>337.95926735921273</v>
      </c>
      <c r="TW30" s="13">
        <v>0.78186942226397371</v>
      </c>
      <c r="TX30" s="13">
        <v>3.5844099913867358</v>
      </c>
      <c r="TY30" s="13">
        <v>4.5844099913867353</v>
      </c>
      <c r="TZ30" s="13">
        <v>0.74867409892845549</v>
      </c>
      <c r="UA30" s="13" t="e">
        <v>#VALUE!</v>
      </c>
      <c r="UB30" s="13"/>
      <c r="UC30" s="13">
        <v>18.217142857142857</v>
      </c>
      <c r="UD30" s="13">
        <v>20.036072772898368</v>
      </c>
      <c r="UE30" s="13">
        <v>1.9644746787603931</v>
      </c>
      <c r="UF30" s="13">
        <v>185.80030781069641</v>
      </c>
      <c r="UG30" s="13">
        <v>-7.9237804878048781</v>
      </c>
      <c r="UI30" s="5" t="s">
        <v>22</v>
      </c>
      <c r="UJ30" s="7"/>
      <c r="UK30" s="14">
        <v>9.5176571920757971E-2</v>
      </c>
      <c r="UL30" s="14">
        <v>2.0760920620009393E-2</v>
      </c>
      <c r="UM30" s="14">
        <v>3.1971191482699231E-2</v>
      </c>
      <c r="UN30" s="14">
        <v>0.1275490573297422</v>
      </c>
      <c r="UO30" s="12">
        <v>663000</v>
      </c>
      <c r="UP30" s="12">
        <v>5198000</v>
      </c>
      <c r="UQ30" s="23">
        <v>0.50818850790668546</v>
      </c>
      <c r="UR30" s="23">
        <v>1.9335294692343823</v>
      </c>
      <c r="US30" s="23">
        <v>9.331454516987631E-3</v>
      </c>
      <c r="UT30" s="23">
        <v>0.44227336777829968</v>
      </c>
      <c r="UU30" s="23">
        <v>0.42944785276073622</v>
      </c>
      <c r="UV30" s="12">
        <v>4535000</v>
      </c>
      <c r="UW30" s="12">
        <v>5198000</v>
      </c>
      <c r="UX30" s="12">
        <v>3188000</v>
      </c>
      <c r="UY30" s="12" t="e">
        <v>#VALUE!</v>
      </c>
      <c r="UZ30" s="12">
        <v>470000</v>
      </c>
      <c r="VA30" s="12" t="s">
        <v>53</v>
      </c>
      <c r="VB30" s="12">
        <v>210000</v>
      </c>
      <c r="VD30" s="13">
        <v>4.5844099913867353</v>
      </c>
      <c r="VE30" s="13">
        <v>0.16276812274933458</v>
      </c>
      <c r="VF30" s="12">
        <v>5198000</v>
      </c>
      <c r="VG30" s="12">
        <v>31935000</v>
      </c>
      <c r="VH30" s="12">
        <v>16229000</v>
      </c>
      <c r="VI30" s="12">
        <v>3562000</v>
      </c>
      <c r="VJ30" s="12">
        <v>150000</v>
      </c>
      <c r="VK30" s="12">
        <v>2646000</v>
      </c>
      <c r="VL30" s="12">
        <v>175000</v>
      </c>
      <c r="VM30" s="12">
        <v>12144000</v>
      </c>
    </row>
    <row r="31" spans="1:585" x14ac:dyDescent="0.25">
      <c r="A31" s="5" t="s">
        <v>23</v>
      </c>
      <c r="B31" s="7"/>
      <c r="C31" s="9">
        <v>717931</v>
      </c>
      <c r="D31" s="9">
        <v>627880</v>
      </c>
      <c r="E31" s="9">
        <v>90051</v>
      </c>
      <c r="F31" s="9">
        <v>69217</v>
      </c>
      <c r="G31" s="9">
        <v>-23670</v>
      </c>
      <c r="H31" s="9">
        <v>5211</v>
      </c>
      <c r="I31" s="9">
        <v>-29154</v>
      </c>
      <c r="J31" s="9">
        <v>-3423</v>
      </c>
      <c r="K31" s="9">
        <v>-25816</v>
      </c>
      <c r="L31" s="9">
        <v>6032</v>
      </c>
      <c r="M31" s="9">
        <v>210442</v>
      </c>
      <c r="N31" s="9">
        <v>278642</v>
      </c>
      <c r="O31" s="9">
        <v>550340</v>
      </c>
      <c r="P31" s="9">
        <v>706805</v>
      </c>
      <c r="Q31" s="9">
        <v>1715949</v>
      </c>
      <c r="R31" s="9">
        <v>209423</v>
      </c>
      <c r="S31" s="9">
        <v>5813</v>
      </c>
      <c r="T31" s="9">
        <v>323930</v>
      </c>
      <c r="U31" s="9">
        <v>911659</v>
      </c>
      <c r="V31" s="9">
        <v>1715949</v>
      </c>
      <c r="W31" s="12">
        <v>480360</v>
      </c>
      <c r="X31" s="10">
        <v>1.5707</v>
      </c>
      <c r="Y31" s="9">
        <v>913.3682</v>
      </c>
      <c r="Z31" s="10">
        <v>33.200000000000003</v>
      </c>
      <c r="AA31" s="9">
        <v>27512</v>
      </c>
      <c r="AB31" s="9">
        <v>-300</v>
      </c>
      <c r="AC31" s="9" t="s">
        <v>53</v>
      </c>
      <c r="AD31" s="9">
        <v>894316</v>
      </c>
      <c r="AE31" s="10">
        <v>-0.92</v>
      </c>
      <c r="AF31" s="9">
        <v>-300</v>
      </c>
      <c r="AG31" s="9" t="s">
        <v>53</v>
      </c>
      <c r="AH31" s="9">
        <v>-5163</v>
      </c>
      <c r="AI31" s="9">
        <v>894316</v>
      </c>
      <c r="AJ31" s="10">
        <v>0.1875</v>
      </c>
      <c r="AK31" s="10">
        <v>11.0379</v>
      </c>
      <c r="AL31" s="10">
        <v>5.7462999999999997</v>
      </c>
      <c r="AM31" s="10">
        <v>9.5260999999999996</v>
      </c>
      <c r="AN31" s="10" t="s">
        <v>53</v>
      </c>
      <c r="AO31" s="10">
        <v>91.861400000000003</v>
      </c>
      <c r="AT31" s="5" t="s">
        <v>23</v>
      </c>
      <c r="AU31" s="7"/>
      <c r="AV31" s="13">
        <v>1.6989473034297533</v>
      </c>
      <c r="AW31" s="13">
        <v>0.83875528663600163</v>
      </c>
      <c r="AX31" s="13">
        <v>1.8621307072515667E-2</v>
      </c>
      <c r="AY31" s="13">
        <v>0.13194448086743837</v>
      </c>
      <c r="AZ31" s="13">
        <v>142.26107700936885</v>
      </c>
      <c r="BA31" s="13">
        <v>0.46871439652343982</v>
      </c>
      <c r="BB31" s="13">
        <v>0.88222679751968669</v>
      </c>
      <c r="BC31" s="13">
        <v>1.8822267975196867</v>
      </c>
      <c r="BD31" s="13">
        <v>0.34508149673244404</v>
      </c>
      <c r="BE31" s="13">
        <v>-5.7570523891767415E-2</v>
      </c>
      <c r="BF31" s="13"/>
      <c r="BG31" s="13">
        <v>2.2533573545983736</v>
      </c>
      <c r="BH31" s="13">
        <v>161.98052175574949</v>
      </c>
      <c r="BI31" s="13">
        <v>3.4115385711977648</v>
      </c>
      <c r="BJ31" s="13">
        <v>106.98984999951249</v>
      </c>
      <c r="BK31" s="13">
        <v>3.1709332626650766</v>
      </c>
      <c r="BM31" s="5" t="s">
        <v>23</v>
      </c>
      <c r="BN31" s="7"/>
      <c r="BO31" s="14">
        <v>-2.8317605595951995E-2</v>
      </c>
      <c r="BP31" s="14">
        <v>-1.5044736178056574E-2</v>
      </c>
      <c r="BQ31" s="14">
        <v>-1.3794116258699996E-2</v>
      </c>
      <c r="BR31" s="14">
        <v>-3.5958887413971539E-2</v>
      </c>
      <c r="BS31" s="12">
        <v>-25816</v>
      </c>
      <c r="BT31" s="12">
        <v>717931</v>
      </c>
      <c r="BU31" s="23">
        <v>0.41190326752135409</v>
      </c>
      <c r="BV31" s="23">
        <v>0.53228167037598439</v>
      </c>
      <c r="BW31" s="23" t="e">
        <v>#VALUE!</v>
      </c>
      <c r="BX31" s="23">
        <v>0.52117865973872179</v>
      </c>
      <c r="BY31" s="23">
        <v>-0.20380434782608695</v>
      </c>
      <c r="BZ31" s="12">
        <v>743747</v>
      </c>
      <c r="CA31" s="12">
        <v>717931</v>
      </c>
      <c r="CB31" s="12">
        <v>627880</v>
      </c>
      <c r="CC31" s="12">
        <v>44862</v>
      </c>
      <c r="CD31" s="12">
        <v>69217</v>
      </c>
      <c r="CE31" s="12">
        <v>5211</v>
      </c>
      <c r="CF31" s="12">
        <v>-3423</v>
      </c>
      <c r="CH31" s="13">
        <v>1.8822267975196867</v>
      </c>
      <c r="CI31" s="13">
        <v>0.41838714320763615</v>
      </c>
      <c r="CJ31" s="12">
        <v>717931</v>
      </c>
      <c r="CK31" s="12">
        <v>1715949</v>
      </c>
      <c r="CL31" s="12">
        <v>706805</v>
      </c>
      <c r="CM31" s="12">
        <v>550340</v>
      </c>
      <c r="CN31" s="12">
        <v>6032</v>
      </c>
      <c r="CO31" s="12">
        <v>210442</v>
      </c>
      <c r="CP31" s="12">
        <v>278642</v>
      </c>
      <c r="CQ31" s="12">
        <v>458804</v>
      </c>
      <c r="CU31" s="5" t="s">
        <v>23</v>
      </c>
      <c r="CV31" s="7"/>
      <c r="CW31" s="9"/>
      <c r="CX31" s="9"/>
      <c r="CY31" s="9"/>
      <c r="CZ31" s="9"/>
      <c r="DA31" s="9"/>
      <c r="DB31" s="9"/>
      <c r="DC31" s="9"/>
      <c r="DD31" s="9"/>
      <c r="DE31" s="9"/>
      <c r="DF31" s="9"/>
      <c r="DG31" s="9"/>
      <c r="DH31" s="9"/>
      <c r="DI31" s="9"/>
      <c r="DJ31" s="9"/>
      <c r="DK31" s="9"/>
      <c r="DL31" s="9"/>
      <c r="DM31" s="9"/>
      <c r="DN31" s="9"/>
      <c r="DO31" s="9"/>
      <c r="DP31" s="9"/>
      <c r="DQ31" s="12"/>
      <c r="DR31" s="10"/>
      <c r="DS31" s="9"/>
      <c r="DT31" s="10"/>
      <c r="DU31" s="9"/>
      <c r="DV31" s="9"/>
      <c r="DW31" s="9"/>
      <c r="DX31" s="9"/>
      <c r="DY31" s="10"/>
      <c r="DZ31" s="9"/>
      <c r="EA31" s="9"/>
      <c r="EB31" s="9"/>
      <c r="EC31" s="9"/>
      <c r="ED31" s="10"/>
      <c r="EE31" s="10"/>
      <c r="EF31" s="10"/>
      <c r="EG31" s="10"/>
      <c r="EH31" s="10"/>
      <c r="EI31" s="10"/>
      <c r="EN31" s="5" t="s">
        <v>23</v>
      </c>
      <c r="EO31" s="7"/>
      <c r="EP31" s="13"/>
      <c r="EQ31" s="13"/>
      <c r="ER31" s="13"/>
      <c r="ES31" s="13"/>
      <c r="ET31" s="13"/>
      <c r="EU31" s="13"/>
      <c r="EV31" s="13"/>
      <c r="EW31" s="13"/>
      <c r="EX31" s="13"/>
      <c r="EY31" s="13"/>
      <c r="EZ31" s="13"/>
      <c r="FA31" s="13"/>
      <c r="FB31" s="13"/>
      <c r="FC31" s="13"/>
      <c r="FD31" s="13"/>
      <c r="FE31" s="13"/>
      <c r="FG31" s="5" t="s">
        <v>23</v>
      </c>
      <c r="FH31" s="7"/>
      <c r="FI31" s="14"/>
      <c r="FJ31" s="14"/>
      <c r="FK31" s="14"/>
      <c r="FL31" s="14"/>
      <c r="FM31" s="12"/>
      <c r="FN31" s="12"/>
      <c r="FO31" s="23"/>
      <c r="FP31" s="23"/>
      <c r="FQ31" s="23"/>
      <c r="FR31" s="23"/>
      <c r="FS31" s="23"/>
      <c r="FT31" s="12"/>
      <c r="FU31" s="12"/>
      <c r="FV31" s="12"/>
      <c r="FW31" s="12"/>
      <c r="FX31" s="12"/>
      <c r="FY31" s="12"/>
      <c r="FZ31" s="12"/>
      <c r="GB31" s="13"/>
      <c r="GC31" s="13"/>
      <c r="GD31" s="12"/>
      <c r="GE31" s="12"/>
      <c r="GF31" s="12"/>
      <c r="GG31" s="12"/>
      <c r="GH31" s="12"/>
      <c r="GI31" s="12"/>
      <c r="GJ31" s="12"/>
      <c r="GK31" s="12"/>
      <c r="GO31" s="5" t="s">
        <v>23</v>
      </c>
      <c r="GP31" s="7"/>
      <c r="GQ31" s="9"/>
      <c r="GR31" s="9"/>
      <c r="GS31" s="9"/>
      <c r="GT31" s="9"/>
      <c r="GU31" s="9"/>
      <c r="GV31" s="9"/>
      <c r="GW31" s="9"/>
      <c r="GX31" s="9"/>
      <c r="GY31" s="9"/>
      <c r="GZ31" s="9"/>
      <c r="HA31" s="9"/>
      <c r="HB31" s="9"/>
      <c r="HC31" s="9"/>
      <c r="HD31" s="9"/>
      <c r="HE31" s="9"/>
      <c r="HF31" s="9"/>
      <c r="HG31" s="9"/>
      <c r="HH31" s="9"/>
      <c r="HI31" s="9"/>
      <c r="HJ31" s="9"/>
      <c r="HK31" s="12"/>
      <c r="HL31" s="10"/>
      <c r="HM31" s="9"/>
      <c r="HN31" s="10"/>
      <c r="HO31" s="9"/>
      <c r="HP31" s="9"/>
      <c r="HQ31" s="9"/>
      <c r="HR31" s="9"/>
      <c r="HS31" s="10"/>
      <c r="HT31" s="9"/>
      <c r="HU31" s="9"/>
      <c r="HV31" s="9"/>
      <c r="HW31" s="9"/>
      <c r="HX31" s="10"/>
      <c r="HY31" s="10"/>
      <c r="HZ31" s="10"/>
      <c r="IA31" s="10"/>
      <c r="IB31" s="10"/>
      <c r="IC31" s="10"/>
      <c r="IH31" s="5" t="s">
        <v>23</v>
      </c>
      <c r="II31" s="7"/>
      <c r="IJ31" s="13"/>
      <c r="IK31" s="13"/>
      <c r="IL31" s="13"/>
      <c r="IM31" s="13"/>
      <c r="IN31" s="13"/>
      <c r="IO31" s="13"/>
      <c r="IP31" s="13"/>
      <c r="IQ31" s="13"/>
      <c r="IR31" s="13"/>
      <c r="IS31" s="13"/>
      <c r="IT31" s="13"/>
      <c r="IU31" s="13"/>
      <c r="IV31" s="13"/>
      <c r="IW31" s="13"/>
      <c r="IX31" s="13"/>
      <c r="IY31" s="13"/>
      <c r="JA31" s="5" t="s">
        <v>23</v>
      </c>
      <c r="JB31" s="7"/>
      <c r="JC31" s="14"/>
      <c r="JD31" s="14"/>
      <c r="JE31" s="14"/>
      <c r="JF31" s="14"/>
      <c r="JG31" s="12"/>
      <c r="JH31" s="12"/>
      <c r="JI31" s="23"/>
      <c r="JJ31" s="23"/>
      <c r="JK31" s="23"/>
      <c r="JL31" s="23"/>
      <c r="JM31" s="23"/>
      <c r="JN31" s="12"/>
      <c r="JO31" s="12"/>
      <c r="JP31" s="12"/>
      <c r="JQ31" s="12"/>
      <c r="JR31" s="12"/>
      <c r="JS31" s="12"/>
      <c r="JT31" s="12"/>
      <c r="JV31" s="13"/>
      <c r="JW31" s="13"/>
      <c r="JX31" s="12"/>
      <c r="JY31" s="12"/>
      <c r="JZ31" s="12"/>
      <c r="KA31" s="12"/>
      <c r="KB31" s="12"/>
      <c r="KC31" s="12"/>
      <c r="KD31" s="12"/>
      <c r="KE31" s="12"/>
      <c r="KI31" s="5" t="s">
        <v>23</v>
      </c>
      <c r="KJ31" s="7"/>
      <c r="KK31" s="9"/>
      <c r="KL31" s="9"/>
      <c r="KM31" s="9"/>
      <c r="KN31" s="9"/>
      <c r="KO31" s="9"/>
      <c r="KP31" s="9"/>
      <c r="KQ31" s="9"/>
      <c r="KR31" s="9"/>
      <c r="KS31" s="9"/>
      <c r="KT31" s="9"/>
      <c r="KU31" s="9"/>
      <c r="KV31" s="9"/>
      <c r="KW31" s="9"/>
      <c r="KX31" s="9"/>
      <c r="KY31" s="9"/>
      <c r="KZ31" s="9"/>
      <c r="LA31" s="9"/>
      <c r="LB31" s="9"/>
      <c r="LC31" s="9"/>
      <c r="LD31" s="9"/>
      <c r="LE31" s="12"/>
      <c r="LF31" s="10"/>
      <c r="LG31" s="9"/>
      <c r="LH31" s="10"/>
      <c r="LI31" s="9"/>
      <c r="LJ31" s="9"/>
      <c r="LK31" s="9"/>
      <c r="LL31" s="9"/>
      <c r="LM31" s="10"/>
      <c r="LN31" s="9"/>
      <c r="LO31" s="9"/>
      <c r="LP31" s="9"/>
      <c r="LQ31" s="9"/>
      <c r="LR31" s="10"/>
      <c r="LS31" s="10"/>
      <c r="LT31" s="10"/>
      <c r="LU31" s="10"/>
      <c r="LV31" s="10"/>
      <c r="LW31" s="10"/>
      <c r="MB31" s="5" t="s">
        <v>23</v>
      </c>
      <c r="MC31" s="7"/>
      <c r="MD31" s="13"/>
      <c r="ME31" s="13"/>
      <c r="MF31" s="13"/>
      <c r="MG31" s="13"/>
      <c r="MH31" s="13"/>
      <c r="MI31" s="13"/>
      <c r="MJ31" s="13"/>
      <c r="MK31" s="13"/>
      <c r="ML31" s="13"/>
      <c r="MM31" s="13"/>
      <c r="MN31" s="13"/>
      <c r="MO31" s="13"/>
      <c r="MP31" s="13"/>
      <c r="MQ31" s="13"/>
      <c r="MR31" s="13"/>
      <c r="MS31" s="13"/>
      <c r="MU31" s="5" t="s">
        <v>23</v>
      </c>
      <c r="MV31" s="7"/>
      <c r="MW31" s="14"/>
      <c r="MX31" s="14"/>
      <c r="MY31" s="14"/>
      <c r="MZ31" s="14"/>
      <c r="NA31" s="12"/>
      <c r="NB31" s="12"/>
      <c r="NC31" s="23"/>
      <c r="ND31" s="23"/>
      <c r="NE31" s="23"/>
      <c r="NF31" s="23"/>
      <c r="NG31" s="23"/>
      <c r="NH31" s="12"/>
      <c r="NI31" s="12"/>
      <c r="NJ31" s="12"/>
      <c r="NK31" s="12"/>
      <c r="NL31" s="12"/>
      <c r="NM31" s="12"/>
      <c r="NN31" s="12"/>
      <c r="NP31" s="13"/>
      <c r="NQ31" s="13"/>
      <c r="NR31" s="12"/>
      <c r="NS31" s="12"/>
      <c r="NT31" s="12"/>
      <c r="NU31" s="12"/>
      <c r="NV31" s="12"/>
      <c r="NW31" s="12"/>
      <c r="NX31" s="12"/>
      <c r="NY31" s="12"/>
      <c r="OC31" s="5" t="s">
        <v>23</v>
      </c>
      <c r="OD31" s="7"/>
      <c r="OE31" s="9"/>
      <c r="OF31" s="9"/>
      <c r="OG31" s="9"/>
      <c r="OH31" s="9"/>
      <c r="OI31" s="9"/>
      <c r="OJ31" s="9"/>
      <c r="OK31" s="9"/>
      <c r="OL31" s="9"/>
      <c r="OM31" s="9"/>
      <c r="ON31" s="9"/>
      <c r="OO31" s="9"/>
      <c r="OP31" s="9"/>
      <c r="OQ31" s="9"/>
      <c r="OR31" s="9"/>
      <c r="OS31" s="9"/>
      <c r="OT31" s="9"/>
      <c r="OU31" s="9"/>
      <c r="OV31" s="9"/>
      <c r="OW31" s="9"/>
      <c r="OX31" s="9"/>
      <c r="OY31" s="12"/>
      <c r="OZ31" s="10"/>
      <c r="PA31" s="9"/>
      <c r="PB31" s="10"/>
      <c r="PC31" s="9"/>
      <c r="PD31" s="9"/>
      <c r="PE31" s="9"/>
      <c r="PF31" s="9"/>
      <c r="PG31" s="10"/>
      <c r="PH31" s="9"/>
      <c r="PI31" s="9"/>
      <c r="PJ31" s="9"/>
      <c r="PK31" s="9"/>
      <c r="PL31" s="10"/>
      <c r="PM31" s="10"/>
      <c r="PN31" s="10"/>
      <c r="PO31" s="10"/>
      <c r="PP31" s="10"/>
      <c r="PQ31" s="10"/>
      <c r="PV31" s="5" t="s">
        <v>23</v>
      </c>
      <c r="PW31" s="7"/>
      <c r="PX31" s="13"/>
      <c r="PY31" s="13"/>
      <c r="PZ31" s="13"/>
      <c r="QA31" s="13"/>
      <c r="QB31" s="13"/>
      <c r="QC31" s="13"/>
      <c r="QD31" s="13"/>
      <c r="QE31" s="13"/>
      <c r="QF31" s="13"/>
      <c r="QG31" s="13"/>
      <c r="QH31" s="13"/>
      <c r="QI31" s="13"/>
      <c r="QJ31" s="13"/>
      <c r="QK31" s="13"/>
      <c r="QL31" s="13"/>
      <c r="QM31" s="13"/>
      <c r="QO31" s="5" t="s">
        <v>23</v>
      </c>
      <c r="QP31" s="7"/>
      <c r="QQ31" s="14"/>
      <c r="QR31" s="14"/>
      <c r="QS31" s="14"/>
      <c r="QT31" s="14"/>
      <c r="QU31" s="12"/>
      <c r="QV31" s="12"/>
      <c r="QW31" s="23"/>
      <c r="QX31" s="23"/>
      <c r="QY31" s="23"/>
      <c r="QZ31" s="23"/>
      <c r="RA31" s="23"/>
      <c r="RB31" s="12"/>
      <c r="RC31" s="12"/>
      <c r="RD31" s="12"/>
      <c r="RE31" s="12"/>
      <c r="RF31" s="12"/>
      <c r="RG31" s="12"/>
      <c r="RH31" s="12"/>
      <c r="RJ31" s="13"/>
      <c r="RK31" s="13"/>
      <c r="RL31" s="12"/>
      <c r="RM31" s="12"/>
      <c r="RN31" s="12"/>
      <c r="RO31" s="12"/>
      <c r="RP31" s="12"/>
      <c r="RQ31" s="12"/>
      <c r="RR31" s="12"/>
      <c r="RS31" s="12"/>
      <c r="RW31" s="5" t="s">
        <v>23</v>
      </c>
      <c r="RX31" s="7"/>
      <c r="RY31" s="9">
        <v>5217000</v>
      </c>
      <c r="RZ31" s="9">
        <v>3146000</v>
      </c>
      <c r="SA31" s="9">
        <v>2071000</v>
      </c>
      <c r="SB31" s="9">
        <v>513000</v>
      </c>
      <c r="SC31" s="9">
        <v>785000</v>
      </c>
      <c r="SD31" s="9">
        <v>128000</v>
      </c>
      <c r="SE31" s="9">
        <v>644000</v>
      </c>
      <c r="SF31" s="9">
        <v>175000</v>
      </c>
      <c r="SG31" s="9">
        <v>493000</v>
      </c>
      <c r="SH31" s="9">
        <v>458000</v>
      </c>
      <c r="SI31" s="9">
        <v>2633000</v>
      </c>
      <c r="SJ31" s="9">
        <v>173000</v>
      </c>
      <c r="SK31" s="9">
        <v>3804000</v>
      </c>
      <c r="SL31" s="9">
        <v>16968000</v>
      </c>
      <c r="SM31" s="9">
        <v>32823000</v>
      </c>
      <c r="SN31" s="9">
        <v>1709000</v>
      </c>
      <c r="SO31" s="9" t="s">
        <v>53</v>
      </c>
      <c r="SP31" s="9">
        <v>4226000</v>
      </c>
      <c r="SQ31" s="9">
        <v>6896000</v>
      </c>
      <c r="SR31" s="9">
        <v>32823000</v>
      </c>
      <c r="SS31" s="12">
        <v>21701000</v>
      </c>
      <c r="ST31" s="10">
        <v>0.62990000000000002</v>
      </c>
      <c r="SU31" s="9">
        <v>72137.078999999998</v>
      </c>
      <c r="SV31" s="10">
        <v>179.1</v>
      </c>
      <c r="SW31" s="9">
        <v>6000</v>
      </c>
      <c r="SX31" s="9">
        <v>1311000</v>
      </c>
      <c r="SY31" s="9">
        <v>494000</v>
      </c>
      <c r="SZ31" s="9">
        <v>14334000</v>
      </c>
      <c r="TA31" s="10">
        <v>1.22</v>
      </c>
      <c r="TB31" s="9">
        <v>1311000</v>
      </c>
      <c r="TC31" s="9">
        <v>494000</v>
      </c>
      <c r="TD31" s="9">
        <v>-281000</v>
      </c>
      <c r="TE31" s="9">
        <v>14334000</v>
      </c>
      <c r="TF31" s="10">
        <v>0.7</v>
      </c>
      <c r="TG31" s="10">
        <v>8.5951000000000004</v>
      </c>
      <c r="TH31" s="10">
        <v>3.9066000000000001</v>
      </c>
      <c r="TI31" s="10">
        <v>7.7070999999999996</v>
      </c>
      <c r="TJ31" s="10">
        <v>27.1739</v>
      </c>
      <c r="TK31" s="10">
        <v>76.266099999999994</v>
      </c>
      <c r="TP31" s="5" t="s">
        <v>23</v>
      </c>
      <c r="TQ31" s="7"/>
      <c r="TR31" s="13">
        <v>0.90014197823000475</v>
      </c>
      <c r="TS31" s="13">
        <v>0.85920492191197351</v>
      </c>
      <c r="TT31" s="13">
        <v>0.10837671557027923</v>
      </c>
      <c r="TU31" s="13">
        <v>-1.2856838192730707E-2</v>
      </c>
      <c r="TV31" s="13">
        <v>362.20688712763052</v>
      </c>
      <c r="TW31" s="13">
        <v>0.78990342138134839</v>
      </c>
      <c r="TX31" s="13">
        <v>3.7597157772621808</v>
      </c>
      <c r="TY31" s="13">
        <v>4.7597157772621808</v>
      </c>
      <c r="TZ31" s="13">
        <v>0.75885582403748642</v>
      </c>
      <c r="UA31" s="13">
        <v>10.2421875</v>
      </c>
      <c r="UB31" s="13"/>
      <c r="UC31" s="13">
        <v>18.184971098265898</v>
      </c>
      <c r="UD31" s="13">
        <v>20.071519389701205</v>
      </c>
      <c r="UE31" s="13">
        <v>1.9813900493733383</v>
      </c>
      <c r="UF31" s="13">
        <v>184.21410772474604</v>
      </c>
      <c r="UG31" s="13">
        <v>-12.362559241706162</v>
      </c>
      <c r="UI31" s="5" t="s">
        <v>23</v>
      </c>
      <c r="UJ31" s="7"/>
      <c r="UK31" s="14">
        <v>7.1490719257540608E-2</v>
      </c>
      <c r="UL31" s="14">
        <v>1.5019955518995825E-2</v>
      </c>
      <c r="UM31" s="14">
        <v>2.3916156353776315E-2</v>
      </c>
      <c r="UN31" s="14">
        <v>9.4498754073222155E-2</v>
      </c>
      <c r="UO31" s="12">
        <v>493000</v>
      </c>
      <c r="UP31" s="12">
        <v>5217000</v>
      </c>
      <c r="UQ31" s="23">
        <v>0.51695457453614846</v>
      </c>
      <c r="UR31" s="23">
        <v>2.1977600767754319</v>
      </c>
      <c r="US31" s="23">
        <v>1.5050421960210827E-2</v>
      </c>
      <c r="UT31" s="23">
        <v>0.43670596837583403</v>
      </c>
      <c r="UU31" s="23">
        <v>0.57377049180327866</v>
      </c>
      <c r="UV31" s="12">
        <v>4724000</v>
      </c>
      <c r="UW31" s="12">
        <v>5217000</v>
      </c>
      <c r="UX31" s="12">
        <v>3146000</v>
      </c>
      <c r="UY31" s="12">
        <v>762000</v>
      </c>
      <c r="UZ31" s="12">
        <v>513000</v>
      </c>
      <c r="VA31" s="12">
        <v>128000</v>
      </c>
      <c r="VB31" s="12">
        <v>175000</v>
      </c>
      <c r="VD31" s="13">
        <v>4.7597157772621808</v>
      </c>
      <c r="VE31" s="13">
        <v>0.15894342381866375</v>
      </c>
      <c r="VF31" s="12">
        <v>5217000</v>
      </c>
      <c r="VG31" s="12">
        <v>32823000</v>
      </c>
      <c r="VH31" s="12">
        <v>16968000</v>
      </c>
      <c r="VI31" s="12">
        <v>3804000</v>
      </c>
      <c r="VJ31" s="12">
        <v>458000</v>
      </c>
      <c r="VK31" s="12">
        <v>2633000</v>
      </c>
      <c r="VL31" s="12">
        <v>173000</v>
      </c>
      <c r="VM31" s="12">
        <v>12051000</v>
      </c>
    </row>
    <row r="32" spans="1:585" x14ac:dyDescent="0.25">
      <c r="A32" s="5" t="s">
        <v>24</v>
      </c>
      <c r="B32" s="7"/>
      <c r="C32" s="9">
        <v>672897</v>
      </c>
      <c r="D32" s="9">
        <v>633420</v>
      </c>
      <c r="E32" s="9">
        <v>39477</v>
      </c>
      <c r="F32" s="9">
        <v>63102</v>
      </c>
      <c r="G32" s="9">
        <v>-22987</v>
      </c>
      <c r="H32" s="9">
        <v>4810</v>
      </c>
      <c r="I32" s="9">
        <v>-27967</v>
      </c>
      <c r="J32" s="9">
        <v>-10170</v>
      </c>
      <c r="K32" s="9">
        <v>-17964</v>
      </c>
      <c r="L32" s="9">
        <v>4408</v>
      </c>
      <c r="M32" s="9">
        <v>191415</v>
      </c>
      <c r="N32" s="9">
        <v>281062</v>
      </c>
      <c r="O32" s="9">
        <v>535447</v>
      </c>
      <c r="P32" s="9">
        <v>698715</v>
      </c>
      <c r="Q32" s="9">
        <v>1692654</v>
      </c>
      <c r="R32" s="9">
        <v>200569</v>
      </c>
      <c r="S32" s="9">
        <v>5641</v>
      </c>
      <c r="T32" s="9">
        <v>305159</v>
      </c>
      <c r="U32" s="9">
        <v>884276</v>
      </c>
      <c r="V32" s="9">
        <v>1692654</v>
      </c>
      <c r="W32" s="12">
        <v>503219</v>
      </c>
      <c r="X32" s="10">
        <v>1.4189000000000001</v>
      </c>
      <c r="Y32" s="9">
        <v>705.13850000000002</v>
      </c>
      <c r="Z32" s="10">
        <v>25.63</v>
      </c>
      <c r="AA32" s="9">
        <v>27863</v>
      </c>
      <c r="AB32" s="9">
        <v>484</v>
      </c>
      <c r="AC32" s="9">
        <v>23471</v>
      </c>
      <c r="AD32" s="9">
        <v>870975</v>
      </c>
      <c r="AE32" s="10" t="s">
        <v>53</v>
      </c>
      <c r="AF32" s="9">
        <v>484</v>
      </c>
      <c r="AG32" s="9">
        <v>23471</v>
      </c>
      <c r="AH32" s="9">
        <v>-5551</v>
      </c>
      <c r="AI32" s="9">
        <v>870975</v>
      </c>
      <c r="AJ32" s="10">
        <v>0.1875</v>
      </c>
      <c r="AK32" s="10">
        <v>12.1852</v>
      </c>
      <c r="AL32" s="10">
        <v>6.0057999999999998</v>
      </c>
      <c r="AM32" s="10">
        <v>9.9697999999999993</v>
      </c>
      <c r="AN32" s="10" t="s">
        <v>53</v>
      </c>
      <c r="AO32" s="10">
        <v>79.839500000000001</v>
      </c>
      <c r="AT32" s="5" t="s">
        <v>24</v>
      </c>
      <c r="AU32" s="7"/>
      <c r="AV32" s="13">
        <v>1.7546492156547897</v>
      </c>
      <c r="AW32" s="13">
        <v>0.83361460746692706</v>
      </c>
      <c r="AX32" s="13">
        <v>1.4444928709295811E-2</v>
      </c>
      <c r="AY32" s="13">
        <v>0.1360514316570309</v>
      </c>
      <c r="AZ32" s="13">
        <v>133.30594726369017</v>
      </c>
      <c r="BA32" s="13">
        <v>0.47758017881977061</v>
      </c>
      <c r="BB32" s="13">
        <v>0.91416933174710158</v>
      </c>
      <c r="BC32" s="13">
        <v>1.9141693317471016</v>
      </c>
      <c r="BD32" s="13">
        <v>0.36268166732132368</v>
      </c>
      <c r="BE32" s="13">
        <v>0.10062370062370063</v>
      </c>
      <c r="BF32" s="13"/>
      <c r="BG32" s="13">
        <v>2.2536664508186806</v>
      </c>
      <c r="BH32" s="13">
        <v>161.95830570553503</v>
      </c>
      <c r="BI32" s="13">
        <v>3.5153828069900479</v>
      </c>
      <c r="BJ32" s="13">
        <v>103.8293750752344</v>
      </c>
      <c r="BK32" s="13">
        <v>2.9219803029250331</v>
      </c>
      <c r="BM32" s="5" t="s">
        <v>24</v>
      </c>
      <c r="BN32" s="7"/>
      <c r="BO32" s="14">
        <v>-2.031492429965305E-2</v>
      </c>
      <c r="BP32" s="14">
        <v>-1.0612919119914643E-2</v>
      </c>
      <c r="BQ32" s="14">
        <v>-1.3580448219187146E-2</v>
      </c>
      <c r="BR32" s="14">
        <v>-2.6696507786481437E-2</v>
      </c>
      <c r="BS32" s="12">
        <v>-17964</v>
      </c>
      <c r="BT32" s="12">
        <v>672897</v>
      </c>
      <c r="BU32" s="23">
        <v>0.41279257308345357</v>
      </c>
      <c r="BV32" s="23">
        <v>0.41658750104864906</v>
      </c>
      <c r="BW32" s="23">
        <v>1.3866389705161243E-2</v>
      </c>
      <c r="BX32" s="23">
        <v>0.51456174740968919</v>
      </c>
      <c r="BY32" s="23" t="e">
        <v>#VALUE!</v>
      </c>
      <c r="BZ32" s="12">
        <v>690861</v>
      </c>
      <c r="CA32" s="12">
        <v>672897</v>
      </c>
      <c r="CB32" s="12">
        <v>633420</v>
      </c>
      <c r="CC32" s="12">
        <v>-301</v>
      </c>
      <c r="CD32" s="12">
        <v>63102</v>
      </c>
      <c r="CE32" s="12">
        <v>4810</v>
      </c>
      <c r="CF32" s="12">
        <v>-10170</v>
      </c>
      <c r="CH32" s="13">
        <v>1.9141693317471016</v>
      </c>
      <c r="CI32" s="13">
        <v>0.39753960348659562</v>
      </c>
      <c r="CJ32" s="12">
        <v>672897</v>
      </c>
      <c r="CK32" s="12">
        <v>1692654</v>
      </c>
      <c r="CL32" s="12">
        <v>698715</v>
      </c>
      <c r="CM32" s="12">
        <v>535447</v>
      </c>
      <c r="CN32" s="12">
        <v>4408</v>
      </c>
      <c r="CO32" s="12">
        <v>191415</v>
      </c>
      <c r="CP32" s="12">
        <v>281062</v>
      </c>
      <c r="CQ32" s="12">
        <v>458492</v>
      </c>
      <c r="CU32" s="5" t="s">
        <v>24</v>
      </c>
      <c r="CV32" s="7"/>
      <c r="CW32" s="9"/>
      <c r="CX32" s="9"/>
      <c r="CY32" s="9"/>
      <c r="CZ32" s="9"/>
      <c r="DA32" s="9"/>
      <c r="DB32" s="9"/>
      <c r="DC32" s="9"/>
      <c r="DD32" s="9"/>
      <c r="DE32" s="9"/>
      <c r="DF32" s="9"/>
      <c r="DG32" s="9"/>
      <c r="DH32" s="9"/>
      <c r="DI32" s="9"/>
      <c r="DJ32" s="9"/>
      <c r="DK32" s="9"/>
      <c r="DL32" s="9"/>
      <c r="DM32" s="9"/>
      <c r="DN32" s="9"/>
      <c r="DO32" s="9"/>
      <c r="DP32" s="9"/>
      <c r="DQ32" s="12"/>
      <c r="DR32" s="10"/>
      <c r="DS32" s="9"/>
      <c r="DT32" s="10"/>
      <c r="DU32" s="9"/>
      <c r="DV32" s="9"/>
      <c r="DW32" s="9"/>
      <c r="DX32" s="9"/>
      <c r="DY32" s="10"/>
      <c r="DZ32" s="9"/>
      <c r="EA32" s="9"/>
      <c r="EB32" s="9"/>
      <c r="EC32" s="9"/>
      <c r="ED32" s="10"/>
      <c r="EE32" s="10"/>
      <c r="EF32" s="10"/>
      <c r="EG32" s="10"/>
      <c r="EH32" s="10"/>
      <c r="EI32" s="10"/>
      <c r="EN32" s="5" t="s">
        <v>24</v>
      </c>
      <c r="EO32" s="7"/>
      <c r="EP32" s="13"/>
      <c r="EQ32" s="13"/>
      <c r="ER32" s="13"/>
      <c r="ES32" s="13"/>
      <c r="ET32" s="13"/>
      <c r="EU32" s="13"/>
      <c r="EV32" s="13"/>
      <c r="EW32" s="13"/>
      <c r="EX32" s="13"/>
      <c r="EY32" s="13"/>
      <c r="EZ32" s="13"/>
      <c r="FA32" s="13"/>
      <c r="FB32" s="13"/>
      <c r="FC32" s="13"/>
      <c r="FD32" s="13"/>
      <c r="FE32" s="13"/>
      <c r="FG32" s="5" t="s">
        <v>24</v>
      </c>
      <c r="FH32" s="7"/>
      <c r="FI32" s="14"/>
      <c r="FJ32" s="14"/>
      <c r="FK32" s="14"/>
      <c r="FL32" s="14"/>
      <c r="FM32" s="12"/>
      <c r="FN32" s="12"/>
      <c r="FO32" s="23"/>
      <c r="FP32" s="23"/>
      <c r="FQ32" s="23"/>
      <c r="FR32" s="23"/>
      <c r="FS32" s="23"/>
      <c r="FT32" s="12"/>
      <c r="FU32" s="12"/>
      <c r="FV32" s="12"/>
      <c r="FW32" s="12"/>
      <c r="FX32" s="12"/>
      <c r="FY32" s="12"/>
      <c r="FZ32" s="12"/>
      <c r="GB32" s="13"/>
      <c r="GC32" s="13"/>
      <c r="GD32" s="12"/>
      <c r="GE32" s="12"/>
      <c r="GF32" s="12"/>
      <c r="GG32" s="12"/>
      <c r="GH32" s="12"/>
      <c r="GI32" s="12"/>
      <c r="GJ32" s="12"/>
      <c r="GK32" s="12"/>
      <c r="GO32" s="5" t="s">
        <v>24</v>
      </c>
      <c r="GP32" s="7"/>
      <c r="GQ32" s="9"/>
      <c r="GR32" s="9"/>
      <c r="GS32" s="9"/>
      <c r="GT32" s="9"/>
      <c r="GU32" s="9"/>
      <c r="GV32" s="9"/>
      <c r="GW32" s="9"/>
      <c r="GX32" s="9"/>
      <c r="GY32" s="9"/>
      <c r="GZ32" s="9"/>
      <c r="HA32" s="9"/>
      <c r="HB32" s="9"/>
      <c r="HC32" s="9"/>
      <c r="HD32" s="9"/>
      <c r="HE32" s="9"/>
      <c r="HF32" s="9"/>
      <c r="HG32" s="9"/>
      <c r="HH32" s="9"/>
      <c r="HI32" s="9"/>
      <c r="HJ32" s="9"/>
      <c r="HK32" s="12"/>
      <c r="HL32" s="10"/>
      <c r="HM32" s="9"/>
      <c r="HN32" s="10"/>
      <c r="HO32" s="9"/>
      <c r="HP32" s="9"/>
      <c r="HQ32" s="9"/>
      <c r="HR32" s="9"/>
      <c r="HS32" s="10"/>
      <c r="HT32" s="9"/>
      <c r="HU32" s="9"/>
      <c r="HV32" s="9"/>
      <c r="HW32" s="9"/>
      <c r="HX32" s="10"/>
      <c r="HY32" s="10"/>
      <c r="HZ32" s="10"/>
      <c r="IA32" s="10"/>
      <c r="IB32" s="10"/>
      <c r="IC32" s="10"/>
      <c r="IH32" s="5" t="s">
        <v>24</v>
      </c>
      <c r="II32" s="7"/>
      <c r="IJ32" s="13"/>
      <c r="IK32" s="13"/>
      <c r="IL32" s="13"/>
      <c r="IM32" s="13"/>
      <c r="IN32" s="13"/>
      <c r="IO32" s="13"/>
      <c r="IP32" s="13"/>
      <c r="IQ32" s="13"/>
      <c r="IR32" s="13"/>
      <c r="IS32" s="13"/>
      <c r="IT32" s="13"/>
      <c r="IU32" s="13"/>
      <c r="IV32" s="13"/>
      <c r="IW32" s="13"/>
      <c r="IX32" s="13"/>
      <c r="IY32" s="13"/>
      <c r="JA32" s="5" t="s">
        <v>24</v>
      </c>
      <c r="JB32" s="7"/>
      <c r="JC32" s="14"/>
      <c r="JD32" s="14"/>
      <c r="JE32" s="14"/>
      <c r="JF32" s="14"/>
      <c r="JG32" s="12"/>
      <c r="JH32" s="12"/>
      <c r="JI32" s="23"/>
      <c r="JJ32" s="23"/>
      <c r="JK32" s="23"/>
      <c r="JL32" s="23"/>
      <c r="JM32" s="23"/>
      <c r="JN32" s="12"/>
      <c r="JO32" s="12"/>
      <c r="JP32" s="12"/>
      <c r="JQ32" s="12"/>
      <c r="JR32" s="12"/>
      <c r="JS32" s="12"/>
      <c r="JT32" s="12"/>
      <c r="JV32" s="13"/>
      <c r="JW32" s="13"/>
      <c r="JX32" s="12"/>
      <c r="JY32" s="12"/>
      <c r="JZ32" s="12"/>
      <c r="KA32" s="12"/>
      <c r="KB32" s="12"/>
      <c r="KC32" s="12"/>
      <c r="KD32" s="12"/>
      <c r="KE32" s="12"/>
      <c r="KI32" s="5" t="s">
        <v>24</v>
      </c>
      <c r="KJ32" s="7"/>
      <c r="KK32" s="9"/>
      <c r="KL32" s="9"/>
      <c r="KM32" s="9"/>
      <c r="KN32" s="9"/>
      <c r="KO32" s="9"/>
      <c r="KP32" s="9"/>
      <c r="KQ32" s="9"/>
      <c r="KR32" s="9"/>
      <c r="KS32" s="9"/>
      <c r="KT32" s="9"/>
      <c r="KU32" s="9"/>
      <c r="KV32" s="9"/>
      <c r="KW32" s="9"/>
      <c r="KX32" s="9"/>
      <c r="KY32" s="9"/>
      <c r="KZ32" s="9"/>
      <c r="LA32" s="9"/>
      <c r="LB32" s="9"/>
      <c r="LC32" s="9"/>
      <c r="LD32" s="9"/>
      <c r="LE32" s="12"/>
      <c r="LF32" s="10"/>
      <c r="LG32" s="9"/>
      <c r="LH32" s="10"/>
      <c r="LI32" s="9"/>
      <c r="LJ32" s="9"/>
      <c r="LK32" s="9"/>
      <c r="LL32" s="9"/>
      <c r="LM32" s="10"/>
      <c r="LN32" s="9"/>
      <c r="LO32" s="9"/>
      <c r="LP32" s="9"/>
      <c r="LQ32" s="9"/>
      <c r="LR32" s="10"/>
      <c r="LS32" s="10"/>
      <c r="LT32" s="10"/>
      <c r="LU32" s="10"/>
      <c r="LV32" s="10"/>
      <c r="LW32" s="10"/>
      <c r="MB32" s="5" t="s">
        <v>24</v>
      </c>
      <c r="MC32" s="7"/>
      <c r="MD32" s="13"/>
      <c r="ME32" s="13"/>
      <c r="MF32" s="13"/>
      <c r="MG32" s="13"/>
      <c r="MH32" s="13"/>
      <c r="MI32" s="13"/>
      <c r="MJ32" s="13"/>
      <c r="MK32" s="13"/>
      <c r="ML32" s="13"/>
      <c r="MM32" s="13"/>
      <c r="MN32" s="13"/>
      <c r="MO32" s="13"/>
      <c r="MP32" s="13"/>
      <c r="MQ32" s="13"/>
      <c r="MR32" s="13"/>
      <c r="MS32" s="13"/>
      <c r="MU32" s="5" t="s">
        <v>24</v>
      </c>
      <c r="MV32" s="7"/>
      <c r="MW32" s="14"/>
      <c r="MX32" s="14"/>
      <c r="MY32" s="14"/>
      <c r="MZ32" s="14"/>
      <c r="NA32" s="12"/>
      <c r="NB32" s="12"/>
      <c r="NC32" s="23"/>
      <c r="ND32" s="23"/>
      <c r="NE32" s="23"/>
      <c r="NF32" s="23"/>
      <c r="NG32" s="23"/>
      <c r="NH32" s="12"/>
      <c r="NI32" s="12"/>
      <c r="NJ32" s="12"/>
      <c r="NK32" s="12"/>
      <c r="NL32" s="12"/>
      <c r="NM32" s="12"/>
      <c r="NN32" s="12"/>
      <c r="NP32" s="13"/>
      <c r="NQ32" s="13"/>
      <c r="NR32" s="12"/>
      <c r="NS32" s="12"/>
      <c r="NT32" s="12"/>
      <c r="NU32" s="12"/>
      <c r="NV32" s="12"/>
      <c r="NW32" s="12"/>
      <c r="NX32" s="12"/>
      <c r="NY32" s="12"/>
      <c r="OC32" s="5" t="s">
        <v>24</v>
      </c>
      <c r="OD32" s="7"/>
      <c r="OE32" s="9"/>
      <c r="OF32" s="9"/>
      <c r="OG32" s="9"/>
      <c r="OH32" s="9"/>
      <c r="OI32" s="9"/>
      <c r="OJ32" s="9"/>
      <c r="OK32" s="9"/>
      <c r="OL32" s="9"/>
      <c r="OM32" s="9"/>
      <c r="ON32" s="9"/>
      <c r="OO32" s="9"/>
      <c r="OP32" s="9"/>
      <c r="OQ32" s="9"/>
      <c r="OR32" s="9"/>
      <c r="OS32" s="9"/>
      <c r="OT32" s="9"/>
      <c r="OU32" s="9"/>
      <c r="OV32" s="9"/>
      <c r="OW32" s="9"/>
      <c r="OX32" s="9"/>
      <c r="OY32" s="12"/>
      <c r="OZ32" s="10"/>
      <c r="PA32" s="9"/>
      <c r="PB32" s="10"/>
      <c r="PC32" s="9"/>
      <c r="PD32" s="9"/>
      <c r="PE32" s="9"/>
      <c r="PF32" s="9"/>
      <c r="PG32" s="10"/>
      <c r="PH32" s="9"/>
      <c r="PI32" s="9"/>
      <c r="PJ32" s="9"/>
      <c r="PK32" s="9"/>
      <c r="PL32" s="10"/>
      <c r="PM32" s="10"/>
      <c r="PN32" s="10"/>
      <c r="PO32" s="10"/>
      <c r="PP32" s="10"/>
      <c r="PQ32" s="10"/>
      <c r="PV32" s="5" t="s">
        <v>24</v>
      </c>
      <c r="PW32" s="7"/>
      <c r="PX32" s="13"/>
      <c r="PY32" s="13"/>
      <c r="PZ32" s="13"/>
      <c r="QA32" s="13"/>
      <c r="QB32" s="13"/>
      <c r="QC32" s="13"/>
      <c r="QD32" s="13"/>
      <c r="QE32" s="13"/>
      <c r="QF32" s="13"/>
      <c r="QG32" s="13"/>
      <c r="QH32" s="13"/>
      <c r="QI32" s="13"/>
      <c r="QJ32" s="13"/>
      <c r="QK32" s="13"/>
      <c r="QL32" s="13"/>
      <c r="QM32" s="13"/>
      <c r="QO32" s="5" t="s">
        <v>24</v>
      </c>
      <c r="QP32" s="7"/>
      <c r="QQ32" s="14"/>
      <c r="QR32" s="14"/>
      <c r="QS32" s="14"/>
      <c r="QT32" s="14"/>
      <c r="QU32" s="12"/>
      <c r="QV32" s="12"/>
      <c r="QW32" s="23"/>
      <c r="QX32" s="23"/>
      <c r="QY32" s="23"/>
      <c r="QZ32" s="23"/>
      <c r="RA32" s="23"/>
      <c r="RB32" s="12"/>
      <c r="RC32" s="12"/>
      <c r="RD32" s="12"/>
      <c r="RE32" s="12"/>
      <c r="RF32" s="12"/>
      <c r="RG32" s="12"/>
      <c r="RH32" s="12"/>
      <c r="RJ32" s="13"/>
      <c r="RK32" s="13"/>
      <c r="RL32" s="12"/>
      <c r="RM32" s="12"/>
      <c r="RN32" s="12"/>
      <c r="RO32" s="12"/>
      <c r="RP32" s="12"/>
      <c r="RQ32" s="12"/>
      <c r="RR32" s="12"/>
      <c r="RS32" s="12"/>
      <c r="RW32" s="5" t="s">
        <v>24</v>
      </c>
      <c r="RX32" s="7"/>
      <c r="RY32" s="9"/>
      <c r="RZ32" s="9"/>
      <c r="SA32" s="9"/>
      <c r="SB32" s="9"/>
      <c r="SC32" s="9"/>
      <c r="SD32" s="9"/>
      <c r="SE32" s="9"/>
      <c r="SF32" s="9"/>
      <c r="SG32" s="9"/>
      <c r="SH32" s="9"/>
      <c r="SI32" s="9"/>
      <c r="SJ32" s="9"/>
      <c r="SK32" s="9"/>
      <c r="SL32" s="9"/>
      <c r="SM32" s="9"/>
      <c r="SN32" s="9"/>
      <c r="SO32" s="9"/>
      <c r="SP32" s="9"/>
      <c r="SQ32" s="9"/>
      <c r="SR32" s="9"/>
      <c r="SS32" s="12"/>
      <c r="ST32" s="10"/>
      <c r="SU32" s="9"/>
      <c r="SV32" s="10"/>
      <c r="SW32" s="9"/>
      <c r="SX32" s="9"/>
      <c r="SY32" s="9"/>
      <c r="SZ32" s="9"/>
      <c r="TA32" s="10"/>
      <c r="TB32" s="9"/>
      <c r="TC32" s="9"/>
      <c r="TD32" s="9"/>
      <c r="TE32" s="9"/>
      <c r="TF32" s="10"/>
      <c r="TG32" s="10"/>
      <c r="TH32" s="10"/>
      <c r="TI32" s="10"/>
      <c r="TJ32" s="10"/>
      <c r="TK32" s="10"/>
      <c r="TP32" s="5" t="s">
        <v>24</v>
      </c>
      <c r="TQ32" s="7"/>
      <c r="TR32" s="13"/>
      <c r="TS32" s="13"/>
      <c r="TT32" s="13"/>
      <c r="TU32" s="13"/>
      <c r="TV32" s="13"/>
      <c r="TW32" s="13"/>
      <c r="TX32" s="13"/>
      <c r="TY32" s="13"/>
      <c r="TZ32" s="13"/>
      <c r="UA32" s="13"/>
      <c r="UB32" s="13"/>
      <c r="UC32" s="13"/>
      <c r="UD32" s="13"/>
      <c r="UE32" s="13"/>
      <c r="UF32" s="13"/>
      <c r="UG32" s="13"/>
      <c r="UI32" s="5" t="s">
        <v>24</v>
      </c>
      <c r="UJ32" s="7"/>
      <c r="UK32" s="14"/>
      <c r="UL32" s="14"/>
      <c r="UM32" s="14"/>
      <c r="UN32" s="14"/>
      <c r="UO32" s="12"/>
      <c r="UP32" s="12"/>
      <c r="UQ32" s="23"/>
      <c r="UR32" s="23"/>
      <c r="US32" s="23"/>
      <c r="UT32" s="23"/>
      <c r="UU32" s="23"/>
      <c r="UV32" s="12"/>
      <c r="UW32" s="12"/>
      <c r="UX32" s="12"/>
      <c r="UY32" s="12"/>
      <c r="UZ32" s="12"/>
      <c r="VA32" s="12"/>
      <c r="VB32" s="12"/>
      <c r="VD32" s="13"/>
      <c r="VE32" s="13"/>
      <c r="VF32" s="12"/>
      <c r="VG32" s="12"/>
      <c r="VH32" s="12"/>
      <c r="VI32" s="12"/>
      <c r="VJ32" s="12"/>
      <c r="VK32" s="12"/>
      <c r="VL32" s="12"/>
      <c r="VM32" s="12"/>
    </row>
    <row r="34" spans="99:588" x14ac:dyDescent="0.25">
      <c r="CU34" t="str">
        <f>CONCATENATE(CU1, "_CLH")</f>
        <v>Q_CLH_CLH</v>
      </c>
      <c r="CV34" t="str">
        <f t="shared" ref="CV34:FG34" si="0">CONCATENATE(CV1, "_CLH")</f>
        <v>QQQ_CLH_CLH</v>
      </c>
      <c r="CW34" t="str">
        <f t="shared" si="0"/>
        <v>1Revenue_CLH_CLH</v>
      </c>
      <c r="CX34" t="str">
        <f t="shared" si="0"/>
        <v>2Cost of Revenue_CLH_CLH</v>
      </c>
      <c r="CY34" t="str">
        <f t="shared" si="0"/>
        <v>3Gross Profit_CLH_CLH</v>
      </c>
      <c r="CZ34" t="str">
        <f t="shared" si="0"/>
        <v>4Selling_Gen_ Admin_Exps_CLH_CLH</v>
      </c>
      <c r="DA34" t="str">
        <f t="shared" si="0"/>
        <v>5Operating_Income_or_EBIT_CLH_CLH</v>
      </c>
      <c r="DB34" t="str">
        <f t="shared" si="0"/>
        <v>6Interest_Expense_CLH_CLH</v>
      </c>
      <c r="DC34" t="str">
        <f t="shared" si="0"/>
        <v>7Income_Before_Income_Taxes_CLH_CLH</v>
      </c>
      <c r="DD34" t="str">
        <f t="shared" si="0"/>
        <v>8Income_Tax_Expense_(Benefit)_CLH_CLH</v>
      </c>
      <c r="DE34" t="str">
        <f t="shared" si="0"/>
        <v>9Net_Income_Available_to_Common_CLH_CLH</v>
      </c>
      <c r="DF34" t="str">
        <f t="shared" si="0"/>
        <v>10Cash_and_Equivalents_CLH_CLH</v>
      </c>
      <c r="DG34" t="str">
        <f t="shared" si="0"/>
        <v>11Accounts_Receivable_Trade_CLH_CLH</v>
      </c>
      <c r="DH34" t="str">
        <f t="shared" si="0"/>
        <v>12Inventories_CLH_CLH</v>
      </c>
      <c r="DI34" t="str">
        <f t="shared" si="0"/>
        <v>13Total Current Assets_CLH_CLH</v>
      </c>
      <c r="DJ34" t="str">
        <f t="shared" si="0"/>
        <v>14Property Plant &amp; Equipment - Net_CLH_CLH</v>
      </c>
      <c r="DK34" t="str">
        <f t="shared" si="0"/>
        <v>15Total Assets_CLH_CLH</v>
      </c>
      <c r="DL34" t="str">
        <f t="shared" si="0"/>
        <v>16Accounts Payable - Trade_CLH_CLH</v>
      </c>
      <c r="DM34" t="str">
        <f t="shared" si="0"/>
        <v>17Short-Term Borrowings_CLH_CLH</v>
      </c>
      <c r="DN34" t="str">
        <f t="shared" si="0"/>
        <v>18Total Current Liabilities_CLH_CLH</v>
      </c>
      <c r="DO34" t="str">
        <f t="shared" si="0"/>
        <v>19Total Shareholders Equity_CLH_CLH</v>
      </c>
      <c r="DP34" t="str">
        <f t="shared" si="0"/>
        <v>20Total Liabilities and Shareholders Equity_CLH_CLH</v>
      </c>
      <c r="DQ34" t="str">
        <f t="shared" si="0"/>
        <v>21Long term debt_CLH_CLH</v>
      </c>
      <c r="DR34" t="str">
        <f t="shared" si="0"/>
        <v>22Overridable Raw Beta_CLH_CLH</v>
      </c>
      <c r="DS34" t="str">
        <f t="shared" si="0"/>
        <v>23Current Market Cap_CLH_CLH</v>
      </c>
      <c r="DT34" t="str">
        <f t="shared" si="0"/>
        <v>24Last Price_CLH_CLH</v>
      </c>
      <c r="DU34" t="str">
        <f t="shared" si="0"/>
        <v>25Common Stock_CLH_CLH</v>
      </c>
      <c r="DV34" t="str">
        <f t="shared" si="0"/>
        <v>26EBITDA_CLH_CLH</v>
      </c>
      <c r="DW34" t="str">
        <f t="shared" si="0"/>
        <v>27Depreciation Expenses_CLH_CLH</v>
      </c>
      <c r="DX34" t="str">
        <f t="shared" si="0"/>
        <v>28Retained Earnings (Accumulated Deficit)_CLH_CLH</v>
      </c>
      <c r="DY34" t="str">
        <f t="shared" si="0"/>
        <v>29Diluted EPS - 4_CLH_CLH</v>
      </c>
      <c r="DZ34" t="str">
        <f t="shared" si="0"/>
        <v>30EBITDA_CLH_CLH</v>
      </c>
      <c r="EA34" t="str">
        <f t="shared" si="0"/>
        <v>31Depreciation Expense_CLH_CLH</v>
      </c>
      <c r="EB34" t="str">
        <f t="shared" si="0"/>
        <v>32Dividends Paid_CLH_CLH</v>
      </c>
      <c r="EC34" t="str">
        <f t="shared" si="0"/>
        <v>33Retained Earnings (Accumulated Deficit)_CLH_CLH</v>
      </c>
      <c r="ED34" t="str">
        <f t="shared" si="0"/>
        <v>34Dividend Per Share_CLH_CLH</v>
      </c>
      <c r="EE34" t="str">
        <f t="shared" si="0"/>
        <v>35WACC Cost of Equity_CLH_CLH</v>
      </c>
      <c r="EF34" t="str">
        <f t="shared" si="0"/>
        <v>36WACC Cost of Debt (After Tax)_CLH_CLH</v>
      </c>
      <c r="EG34" t="str">
        <f t="shared" si="0"/>
        <v>37Weighted Average Cost of Cap_CLH_CLH</v>
      </c>
      <c r="EH34" t="str">
        <f t="shared" si="0"/>
        <v>38Effective Tax Rate_CLH_CLH</v>
      </c>
      <c r="EI34" t="str">
        <f t="shared" si="0"/>
        <v>39Tax Efficiency_CLH_CLH</v>
      </c>
      <c r="EJ34" t="str">
        <f t="shared" si="0"/>
        <v>40_CLH_CLH</v>
      </c>
      <c r="EK34" t="str">
        <f t="shared" si="0"/>
        <v>41_CLH_CLH</v>
      </c>
      <c r="EL34" t="str">
        <f t="shared" si="0"/>
        <v>42_CLH_CLH</v>
      </c>
      <c r="EM34" t="str">
        <f t="shared" si="0"/>
        <v>43_CLH_CLH</v>
      </c>
      <c r="EN34" t="str">
        <f t="shared" si="0"/>
        <v>44_CLH_CLH</v>
      </c>
      <c r="EO34" t="str">
        <f t="shared" si="0"/>
        <v>45_CLH_CLH</v>
      </c>
      <c r="EP34" t="str">
        <f t="shared" si="0"/>
        <v>46Current ratio - 14_CLH_CLH</v>
      </c>
      <c r="EQ34" t="str">
        <f t="shared" si="0"/>
        <v>47quick ratio_CLH_CLH</v>
      </c>
      <c r="ER34" t="str">
        <f t="shared" si="0"/>
        <v>48Cash ratio_CLH_CLH</v>
      </c>
      <c r="ES34" t="str">
        <f t="shared" si="0"/>
        <v>49Net worling capital to total assets_CLH_CLH</v>
      </c>
      <c r="ET34" t="str">
        <f t="shared" si="0"/>
        <v>50interval measure_CLH_CLH</v>
      </c>
      <c r="EU34" t="str">
        <f t="shared" si="0"/>
        <v>51Total debt ratio - 6_CLH_CLH</v>
      </c>
      <c r="EV34" t="str">
        <f t="shared" si="0"/>
        <v>52debt-equity ratio - 5_CLH_CLH</v>
      </c>
      <c r="EW34" t="str">
        <f t="shared" si="0"/>
        <v>53equity multiplier_CLH_CLH</v>
      </c>
      <c r="EX34" t="str">
        <f t="shared" si="0"/>
        <v>54Long-term debt ratio_CLH_CLH</v>
      </c>
      <c r="EY34" t="str">
        <f t="shared" si="0"/>
        <v>55Times interest earned ratio - 7_CLH_CLH</v>
      </c>
      <c r="EZ34" t="str">
        <f t="shared" si="0"/>
        <v>56Cash coverage ratio_CLH_CLH</v>
      </c>
      <c r="FA34" t="str">
        <f t="shared" si="0"/>
        <v>57Inventory turnover_CLH_CLH</v>
      </c>
      <c r="FB34" t="str">
        <f t="shared" si="0"/>
        <v>58Day's sales in inventory_CLH_CLH</v>
      </c>
      <c r="FC34" t="str">
        <f t="shared" si="0"/>
        <v>59receivables turnover_CLH_CLH</v>
      </c>
      <c r="FD34" t="str">
        <f t="shared" si="0"/>
        <v>60Day's sales in receivables_CLH_CLH</v>
      </c>
      <c r="FE34" t="str">
        <f t="shared" si="0"/>
        <v>61NWC turnover (net working capital)_CLH_CLH</v>
      </c>
      <c r="FF34" t="str">
        <f t="shared" si="0"/>
        <v>62_CLH_CLH</v>
      </c>
      <c r="FG34" t="str">
        <f t="shared" si="0"/>
        <v>63_CLH_CLH</v>
      </c>
      <c r="FH34" t="str">
        <f t="shared" ref="FH34:GN34" si="1">CONCATENATE(FH1, "_CLH")</f>
        <v>64_CLH_CLH</v>
      </c>
      <c r="FI34" t="str">
        <f t="shared" si="1"/>
        <v>65Return on Equity (ROE)_CLH_CLH</v>
      </c>
      <c r="FJ34" t="str">
        <f t="shared" si="1"/>
        <v>66Retun on Assets (ROA) - 2_CLH_CLH</v>
      </c>
      <c r="FK34" t="str">
        <f t="shared" si="1"/>
        <v>67ROA using EBIT instead of net inc - 9_CLH_CLH</v>
      </c>
      <c r="FL34" t="str">
        <f t="shared" si="1"/>
        <v>68Profit margin - 1_CLH_CLH</v>
      </c>
      <c r="FM34" t="str">
        <f t="shared" si="1"/>
        <v>69Net income_CLH_CLH</v>
      </c>
      <c r="FN34" t="str">
        <f t="shared" si="1"/>
        <v>70Sales_CLH_CLH</v>
      </c>
      <c r="FO34" t="str">
        <f t="shared" si="1"/>
        <v>71PPE to Asset ratio - 10_CLH_CLH</v>
      </c>
      <c r="FP34" t="str">
        <f t="shared" si="1"/>
        <v>72Market to Book ratio - 11_CLH_CLH</v>
      </c>
      <c r="FQ34" t="str">
        <f t="shared" si="1"/>
        <v>73Depreciation to asset ratio - 12_CLH_CLH</v>
      </c>
      <c r="FR34" t="str">
        <f t="shared" si="1"/>
        <v>74Retained earnings to asset ratio - 13_CLH_CLH</v>
      </c>
      <c r="FS34" t="str">
        <f t="shared" si="1"/>
        <v>75dividend pay out ratio_CLH_CLH</v>
      </c>
      <c r="FT34" t="str">
        <f t="shared" si="1"/>
        <v>76Total Costs_CLH_CLH</v>
      </c>
      <c r="FU34" t="str">
        <f t="shared" si="1"/>
        <v>77Sales_CLH_CLH</v>
      </c>
      <c r="FV34" t="str">
        <f t="shared" si="1"/>
        <v>78Cost of goods sold_CLH_CLH</v>
      </c>
      <c r="FW34" t="str">
        <f t="shared" si="1"/>
        <v>79other expenses _CLH_CLH</v>
      </c>
      <c r="FX34" t="str">
        <f t="shared" si="1"/>
        <v>80Selling, egn &amp; admin expense_CLH_CLH</v>
      </c>
      <c r="FY34" t="str">
        <f t="shared" si="1"/>
        <v>81interest_CLH_CLH</v>
      </c>
      <c r="FZ34" t="str">
        <f t="shared" si="1"/>
        <v>82taxes_CLH_CLH</v>
      </c>
      <c r="GA34" t="str">
        <f t="shared" si="1"/>
        <v>83_CLH_CLH</v>
      </c>
      <c r="GB34" t="str">
        <f t="shared" si="1"/>
        <v>84Equity multiplier - 3_CLH_CLH</v>
      </c>
      <c r="GC34" t="str">
        <f t="shared" si="1"/>
        <v>85Total asset turnover - 8_CLH_CLH</v>
      </c>
      <c r="GD34" t="str">
        <f t="shared" si="1"/>
        <v>86Sales_CLH_CLH</v>
      </c>
      <c r="GE34" t="str">
        <f t="shared" si="1"/>
        <v>87Total assets_CLH_CLH</v>
      </c>
      <c r="GF34" t="str">
        <f t="shared" si="1"/>
        <v>88fixed assets_CLH_CLH</v>
      </c>
      <c r="GG34" t="str">
        <f t="shared" si="1"/>
        <v>89current assets_CLH_CLH</v>
      </c>
      <c r="GH34" t="str">
        <f t="shared" si="1"/>
        <v>90cash_CLH_CLH</v>
      </c>
      <c r="GI34" t="str">
        <f t="shared" si="1"/>
        <v>91Accts rec_CLH_CLH</v>
      </c>
      <c r="GJ34" t="str">
        <f t="shared" si="1"/>
        <v>92inventory_CLH_CLH</v>
      </c>
      <c r="GK34" t="str">
        <f t="shared" si="1"/>
        <v>93Other non-current assets_CLH_CLH</v>
      </c>
      <c r="GL34" t="str">
        <f t="shared" si="1"/>
        <v>94_CLH_CLH</v>
      </c>
      <c r="GM34" t="str">
        <f t="shared" si="1"/>
        <v>95_CLH_CLH</v>
      </c>
      <c r="GN34" t="str">
        <f t="shared" si="1"/>
        <v>96_CLH_CLH</v>
      </c>
      <c r="GO34" t="str">
        <f>CONCATENATE(GO1, "_CWST")</f>
        <v>Q_CWST_CWST</v>
      </c>
      <c r="GP34" t="str">
        <f t="shared" ref="GP34:JA34" si="2">CONCATENATE(GP1, "_CWST")</f>
        <v>QQQ_CWST_CWST</v>
      </c>
      <c r="GQ34" t="str">
        <f t="shared" si="2"/>
        <v>1Revenue_CWST_CWST</v>
      </c>
      <c r="GR34" t="str">
        <f t="shared" si="2"/>
        <v>2Cost of Revenue_CWST_CWST</v>
      </c>
      <c r="GS34" t="str">
        <f t="shared" si="2"/>
        <v>3Gross Profit_CWST_CWST</v>
      </c>
      <c r="GT34" t="str">
        <f t="shared" si="2"/>
        <v>4Selling_Gen_ Admin_Exps_CWST_CWST</v>
      </c>
      <c r="GU34" t="str">
        <f t="shared" si="2"/>
        <v>5Operating_Income_or_EBIT_CWST_CWST</v>
      </c>
      <c r="GV34" t="str">
        <f t="shared" si="2"/>
        <v>6Interest_Expense_CWST_CWST</v>
      </c>
      <c r="GW34" t="str">
        <f t="shared" si="2"/>
        <v>7Income_Before_Income_Taxes_CWST_CWST</v>
      </c>
      <c r="GX34" t="str">
        <f t="shared" si="2"/>
        <v>8Income_Tax_Expense_(Benefit)_CWST_CWST</v>
      </c>
      <c r="GY34" t="str">
        <f t="shared" si="2"/>
        <v>9Net_Income_Available_to_Common_CWST_CWST</v>
      </c>
      <c r="GZ34" t="str">
        <f t="shared" si="2"/>
        <v>10Cash_and_Equivalents_CWST_CWST</v>
      </c>
      <c r="HA34" t="str">
        <f t="shared" si="2"/>
        <v>11Accounts_Receivable_Trade_CWST_CWST</v>
      </c>
      <c r="HB34" t="str">
        <f t="shared" si="2"/>
        <v>12Inventories_CWST_CWST</v>
      </c>
      <c r="HC34" t="str">
        <f t="shared" si="2"/>
        <v>13Total Current Assets_CWST_CWST</v>
      </c>
      <c r="HD34" t="str">
        <f t="shared" si="2"/>
        <v>14Property Plant &amp; Equipment - Net_CWST_CWST</v>
      </c>
      <c r="HE34" t="str">
        <f t="shared" si="2"/>
        <v>15Total Assets_CWST_CWST</v>
      </c>
      <c r="HF34" t="str">
        <f t="shared" si="2"/>
        <v>16Accounts Payable - Trade_CWST_CWST</v>
      </c>
      <c r="HG34" t="str">
        <f t="shared" si="2"/>
        <v>17Short-Term Borrowings_CWST_CWST</v>
      </c>
      <c r="HH34" t="str">
        <f t="shared" si="2"/>
        <v>18Total Current Liabilities_CWST_CWST</v>
      </c>
      <c r="HI34" t="str">
        <f t="shared" si="2"/>
        <v>19Total Shareholders Equity_CWST_CWST</v>
      </c>
      <c r="HJ34" t="str">
        <f t="shared" si="2"/>
        <v>20Total Liabilities and Shareholders Equity_CWST_CWST</v>
      </c>
      <c r="HK34" t="str">
        <f t="shared" si="2"/>
        <v>21Long term debt_CWST_CWST</v>
      </c>
      <c r="HL34" t="str">
        <f t="shared" si="2"/>
        <v>22Overridable Raw Beta_CWST_CWST</v>
      </c>
      <c r="HM34" t="str">
        <f t="shared" si="2"/>
        <v>23Current Market Cap_CWST_CWST</v>
      </c>
      <c r="HN34" t="str">
        <f t="shared" si="2"/>
        <v>24Last Price_CWST_CWST</v>
      </c>
      <c r="HO34" t="str">
        <f t="shared" si="2"/>
        <v>25Common Stock_CWST_CWST</v>
      </c>
      <c r="HP34" t="str">
        <f t="shared" si="2"/>
        <v>26EBITDA_CWST_CWST</v>
      </c>
      <c r="HQ34" t="str">
        <f t="shared" si="2"/>
        <v>27Depreciation Expenses_CWST_CWST</v>
      </c>
      <c r="HR34" t="str">
        <f t="shared" si="2"/>
        <v>28Retained Earnings (Accumulated Deficit)_CWST_CWST</v>
      </c>
      <c r="HS34" t="str">
        <f t="shared" si="2"/>
        <v>29Diluted EPS - 4_CWST_CWST</v>
      </c>
      <c r="HT34" t="str">
        <f t="shared" si="2"/>
        <v>30EBITDA_CWST_CWST</v>
      </c>
      <c r="HU34" t="str">
        <f t="shared" si="2"/>
        <v>31Depreciation Expense_CWST_CWST</v>
      </c>
      <c r="HV34" t="str">
        <f t="shared" si="2"/>
        <v>32Dividends Paid_CWST_CWST</v>
      </c>
      <c r="HW34" t="str">
        <f t="shared" si="2"/>
        <v>33Retained Earnings (Accumulated Deficit)_CWST_CWST</v>
      </c>
      <c r="HX34" t="str">
        <f t="shared" si="2"/>
        <v>34Dividend Per Share_CWST_CWST</v>
      </c>
      <c r="HY34" t="str">
        <f t="shared" si="2"/>
        <v>35WACC Cost of Equity_CWST_CWST</v>
      </c>
      <c r="HZ34" t="str">
        <f t="shared" si="2"/>
        <v>36WACC Cost of Debt (After Tax)_CWST_CWST</v>
      </c>
      <c r="IA34" t="str">
        <f t="shared" si="2"/>
        <v>37Weighted Average Cost of Cap_CWST_CWST</v>
      </c>
      <c r="IB34" t="str">
        <f t="shared" si="2"/>
        <v>38Effective Tax Rate_CWST_CWST</v>
      </c>
      <c r="IC34" t="str">
        <f t="shared" si="2"/>
        <v>39Tax Efficiency_CWST_CWST</v>
      </c>
      <c r="ID34" t="str">
        <f t="shared" si="2"/>
        <v>40_CWST_CWST</v>
      </c>
      <c r="IE34" t="str">
        <f t="shared" si="2"/>
        <v>41_CWST_CWST</v>
      </c>
      <c r="IF34" t="str">
        <f t="shared" si="2"/>
        <v>42_CWST_CWST</v>
      </c>
      <c r="IG34" t="str">
        <f t="shared" si="2"/>
        <v>43_CWST_CWST</v>
      </c>
      <c r="IH34" t="str">
        <f t="shared" si="2"/>
        <v>44_CWST_CWST</v>
      </c>
      <c r="II34" t="str">
        <f t="shared" si="2"/>
        <v>45_CWST_CWST</v>
      </c>
      <c r="IJ34" t="str">
        <f t="shared" si="2"/>
        <v>46Current ratio - 14_CWST_CWST</v>
      </c>
      <c r="IK34" t="str">
        <f t="shared" si="2"/>
        <v>47quick ratio_CWST_CWST</v>
      </c>
      <c r="IL34" t="str">
        <f t="shared" si="2"/>
        <v>48Cash ratio_CWST_CWST</v>
      </c>
      <c r="IM34" t="str">
        <f t="shared" si="2"/>
        <v>49Net worling capital to total assets_CWST_CWST</v>
      </c>
      <c r="IN34" t="str">
        <f t="shared" si="2"/>
        <v>50interval measure_CWST_CWST</v>
      </c>
      <c r="IO34" t="str">
        <f t="shared" si="2"/>
        <v>51Total debt ratio - 6_CWST_CWST</v>
      </c>
      <c r="IP34" t="str">
        <f t="shared" si="2"/>
        <v>52debt-equity ratio - 5_CWST_CWST</v>
      </c>
      <c r="IQ34" t="str">
        <f t="shared" si="2"/>
        <v>53equity multiplier_CWST_CWST</v>
      </c>
      <c r="IR34" t="str">
        <f t="shared" si="2"/>
        <v>54Long-term debt ratio_CWST_CWST</v>
      </c>
      <c r="IS34" t="str">
        <f t="shared" si="2"/>
        <v>55Times interest earned ratio - 7_CWST_CWST</v>
      </c>
      <c r="IT34" t="str">
        <f t="shared" si="2"/>
        <v>56Cash coverage ratio_CWST_CWST</v>
      </c>
      <c r="IU34" t="str">
        <f t="shared" si="2"/>
        <v>57Inventory turnover_CWST_CWST</v>
      </c>
      <c r="IV34" t="str">
        <f t="shared" si="2"/>
        <v>58Day's sales in inventory_CWST_CWST</v>
      </c>
      <c r="IW34" t="str">
        <f t="shared" si="2"/>
        <v>59receivables turnover_CWST_CWST</v>
      </c>
      <c r="IX34" t="str">
        <f t="shared" si="2"/>
        <v>60Day's sales in receivables_CWST_CWST</v>
      </c>
      <c r="IY34" t="str">
        <f t="shared" si="2"/>
        <v>61NWC turnover (net working capital)_CWST_CWST</v>
      </c>
      <c r="IZ34" t="str">
        <f t="shared" si="2"/>
        <v>62_CWST_CWST</v>
      </c>
      <c r="JA34" t="str">
        <f t="shared" si="2"/>
        <v>63_CWST_CWST</v>
      </c>
      <c r="JB34" t="str">
        <f t="shared" ref="JB34:KH34" si="3">CONCATENATE(JB1, "_CWST")</f>
        <v>64_CWST_CWST</v>
      </c>
      <c r="JC34" t="str">
        <f t="shared" si="3"/>
        <v>65Return on Equity (ROE)_CWST_CWST</v>
      </c>
      <c r="JD34" t="str">
        <f t="shared" si="3"/>
        <v>66Retun on Assets (ROA) - 2_CWST_CWST</v>
      </c>
      <c r="JE34" t="str">
        <f t="shared" si="3"/>
        <v>67ROA using EBIT instead of net inc - 9_CWST_CWST</v>
      </c>
      <c r="JF34" t="str">
        <f t="shared" si="3"/>
        <v>68Profit margin - 1_CWST_CWST</v>
      </c>
      <c r="JG34" t="str">
        <f t="shared" si="3"/>
        <v>69Net income_CWST_CWST</v>
      </c>
      <c r="JH34" t="str">
        <f t="shared" si="3"/>
        <v>70Sales_CWST_CWST</v>
      </c>
      <c r="JI34" t="str">
        <f t="shared" si="3"/>
        <v>71PPE to Asset ratio - 10_CWST_CWST</v>
      </c>
      <c r="JJ34" t="str">
        <f t="shared" si="3"/>
        <v>72Market to Book ratio - 11_CWST_CWST</v>
      </c>
      <c r="JK34" t="str">
        <f t="shared" si="3"/>
        <v>73Depreciation to asset ratio - 12_CWST_CWST</v>
      </c>
      <c r="JL34" t="str">
        <f t="shared" si="3"/>
        <v>74Retained earnings to asset ratio - 13_CWST_CWST</v>
      </c>
      <c r="JM34" t="str">
        <f t="shared" si="3"/>
        <v>75dividend pay out ratio_CWST_CWST</v>
      </c>
      <c r="JN34" t="str">
        <f t="shared" si="3"/>
        <v>76Total Costs_CWST_CWST</v>
      </c>
      <c r="JO34" t="str">
        <f t="shared" si="3"/>
        <v>77Sales_CWST_CWST</v>
      </c>
      <c r="JP34" t="str">
        <f t="shared" si="3"/>
        <v>78Cost of goods sold_CWST_CWST</v>
      </c>
      <c r="JQ34" t="str">
        <f t="shared" si="3"/>
        <v>79other expenses _CWST_CWST</v>
      </c>
      <c r="JR34" t="str">
        <f t="shared" si="3"/>
        <v>80Selling, egn &amp; admin expense_CWST_CWST</v>
      </c>
      <c r="JS34" t="str">
        <f t="shared" si="3"/>
        <v>81interest_CWST_CWST</v>
      </c>
      <c r="JT34" t="str">
        <f t="shared" si="3"/>
        <v>82taxes_CWST_CWST</v>
      </c>
      <c r="JU34" t="str">
        <f t="shared" si="3"/>
        <v>83_CWST_CWST</v>
      </c>
      <c r="JV34" t="str">
        <f t="shared" si="3"/>
        <v>84Equity multiplier - 3_CWST_CWST</v>
      </c>
      <c r="JW34" t="str">
        <f t="shared" si="3"/>
        <v>85Total asset turnover - 8_CWST_CWST</v>
      </c>
      <c r="JX34" t="str">
        <f t="shared" si="3"/>
        <v>86Sales_CWST_CWST</v>
      </c>
      <c r="JY34" t="str">
        <f t="shared" si="3"/>
        <v>87Total assets_CWST_CWST</v>
      </c>
      <c r="JZ34" t="str">
        <f t="shared" si="3"/>
        <v>88fixed assets_CWST_CWST</v>
      </c>
      <c r="KA34" t="str">
        <f t="shared" si="3"/>
        <v>89current assets_CWST_CWST</v>
      </c>
      <c r="KB34" t="str">
        <f t="shared" si="3"/>
        <v>90cash_CWST_CWST</v>
      </c>
      <c r="KC34" t="str">
        <f t="shared" si="3"/>
        <v>91Accts rec_CWST_CWST</v>
      </c>
      <c r="KD34" t="str">
        <f t="shared" si="3"/>
        <v>92inventory_CWST_CWST</v>
      </c>
      <c r="KE34" t="str">
        <f t="shared" si="3"/>
        <v>93Other non-current assets_CWST_CWST</v>
      </c>
      <c r="KF34" t="str">
        <f t="shared" si="3"/>
        <v>94_CWST_CWST</v>
      </c>
      <c r="KG34" t="str">
        <f t="shared" si="3"/>
        <v>95_CWST_CWST</v>
      </c>
      <c r="KH34" t="str">
        <f t="shared" si="3"/>
        <v>96_CWST_CWST</v>
      </c>
      <c r="KI34" t="str">
        <f>CONCATENATE(KI1, "_NVRI")</f>
        <v>Q_NVRI_NVRI</v>
      </c>
      <c r="KJ34" t="str">
        <f t="shared" ref="KJ34:MU34" si="4">CONCATENATE(KJ1, "_NVRI")</f>
        <v>QQQ_NVRI_NVRI</v>
      </c>
      <c r="KK34" t="str">
        <f t="shared" si="4"/>
        <v>1Revenue_NVRI_NVRI</v>
      </c>
      <c r="KL34" t="str">
        <f t="shared" si="4"/>
        <v>2Cost of Revenue_NVRI_NVRI</v>
      </c>
      <c r="KM34" t="str">
        <f t="shared" si="4"/>
        <v>3Gross Profit_NVRI_NVRI</v>
      </c>
      <c r="KN34" t="str">
        <f t="shared" si="4"/>
        <v>4Selling_Gen_ Admin_Exps_NVRI_NVRI</v>
      </c>
      <c r="KO34" t="str">
        <f t="shared" si="4"/>
        <v>5Operating_Income_or_EBIT_NVRI_NVRI</v>
      </c>
      <c r="KP34" t="str">
        <f t="shared" si="4"/>
        <v>6Interest_Expense_NVRI_NVRI</v>
      </c>
      <c r="KQ34" t="str">
        <f t="shared" si="4"/>
        <v>7Income_Before_Income_Taxes_NVRI_NVRI</v>
      </c>
      <c r="KR34" t="str">
        <f t="shared" si="4"/>
        <v>8Income_Tax_Expense_(Benefit)_NVRI_NVRI</v>
      </c>
      <c r="KS34" t="str">
        <f t="shared" si="4"/>
        <v>9Net_Income_Available_to_Common_NVRI_NVRI</v>
      </c>
      <c r="KT34" t="str">
        <f t="shared" si="4"/>
        <v>10Cash_and_Equivalents_NVRI_NVRI</v>
      </c>
      <c r="KU34" t="str">
        <f t="shared" si="4"/>
        <v>11Accounts_Receivable_Trade_NVRI_NVRI</v>
      </c>
      <c r="KV34" t="str">
        <f t="shared" si="4"/>
        <v>12Inventories_NVRI_NVRI</v>
      </c>
      <c r="KW34" t="str">
        <f t="shared" si="4"/>
        <v>13Total Current Assets_NVRI_NVRI</v>
      </c>
      <c r="KX34" t="str">
        <f t="shared" si="4"/>
        <v>14Property Plant &amp; Equipment - Net_NVRI_NVRI</v>
      </c>
      <c r="KY34" t="str">
        <f t="shared" si="4"/>
        <v>15Total Assets_NVRI_NVRI</v>
      </c>
      <c r="KZ34" t="str">
        <f t="shared" si="4"/>
        <v>16Accounts Payable - Trade_NVRI_NVRI</v>
      </c>
      <c r="LA34" t="str">
        <f t="shared" si="4"/>
        <v>17Short-Term Borrowings_NVRI_NVRI</v>
      </c>
      <c r="LB34" t="str">
        <f t="shared" si="4"/>
        <v>18Total Current Liabilities_NVRI_NVRI</v>
      </c>
      <c r="LC34" t="str">
        <f t="shared" si="4"/>
        <v>19Total Shareholders Equity_NVRI_NVRI</v>
      </c>
      <c r="LD34" t="str">
        <f t="shared" si="4"/>
        <v>20Total Liabilities and Shareholders Equity_NVRI_NVRI</v>
      </c>
      <c r="LE34" t="str">
        <f t="shared" si="4"/>
        <v>21Long term debt_NVRI_NVRI</v>
      </c>
      <c r="LF34" t="str">
        <f t="shared" si="4"/>
        <v>22Overridable Raw Beta_NVRI_NVRI</v>
      </c>
      <c r="LG34" t="str">
        <f t="shared" si="4"/>
        <v>23Current Market Cap_NVRI_NVRI</v>
      </c>
      <c r="LH34" t="str">
        <f t="shared" si="4"/>
        <v>24Last Price_NVRI_NVRI</v>
      </c>
      <c r="LI34" t="str">
        <f t="shared" si="4"/>
        <v>25Common Stock_NVRI_NVRI</v>
      </c>
      <c r="LJ34" t="str">
        <f t="shared" si="4"/>
        <v>26EBITDA_NVRI_NVRI</v>
      </c>
      <c r="LK34" t="str">
        <f t="shared" si="4"/>
        <v>27Depreciation Expenses_NVRI_NVRI</v>
      </c>
      <c r="LL34" t="str">
        <f t="shared" si="4"/>
        <v>28Retained Earnings (Accumulated Deficit)_NVRI_NVRI</v>
      </c>
      <c r="LM34" t="str">
        <f t="shared" si="4"/>
        <v>29Diluted EPS - 4_NVRI_NVRI</v>
      </c>
      <c r="LN34" t="str">
        <f t="shared" si="4"/>
        <v>30EBITDA_NVRI_NVRI</v>
      </c>
      <c r="LO34" t="str">
        <f t="shared" si="4"/>
        <v>31Depreciation Expense_NVRI_NVRI</v>
      </c>
      <c r="LP34" t="str">
        <f t="shared" si="4"/>
        <v>32Dividends Paid_NVRI_NVRI</v>
      </c>
      <c r="LQ34" t="str">
        <f t="shared" si="4"/>
        <v>33Retained Earnings (Accumulated Deficit)_NVRI_NVRI</v>
      </c>
      <c r="LR34" t="str">
        <f t="shared" si="4"/>
        <v>34Dividend Per Share_NVRI_NVRI</v>
      </c>
      <c r="LS34" t="str">
        <f t="shared" si="4"/>
        <v>35WACC Cost of Equity_NVRI_NVRI</v>
      </c>
      <c r="LT34" t="str">
        <f t="shared" si="4"/>
        <v>36WACC Cost of Debt (After Tax)_NVRI_NVRI</v>
      </c>
      <c r="LU34" t="str">
        <f t="shared" si="4"/>
        <v>37Weighted Average Cost of Cap_NVRI_NVRI</v>
      </c>
      <c r="LV34" t="str">
        <f t="shared" si="4"/>
        <v>38Effective Tax Rate_NVRI_NVRI</v>
      </c>
      <c r="LW34" t="str">
        <f t="shared" si="4"/>
        <v>39Tax Efficiency_NVRI_NVRI</v>
      </c>
      <c r="LX34" t="str">
        <f t="shared" si="4"/>
        <v>40_NVRI_NVRI</v>
      </c>
      <c r="LY34" t="str">
        <f t="shared" si="4"/>
        <v>41_NVRI_NVRI</v>
      </c>
      <c r="LZ34" t="str">
        <f t="shared" si="4"/>
        <v>42_NVRI_NVRI</v>
      </c>
      <c r="MA34" t="str">
        <f t="shared" si="4"/>
        <v>43_NVRI_NVRI</v>
      </c>
      <c r="MB34" t="str">
        <f t="shared" si="4"/>
        <v>44_NVRI_NVRI</v>
      </c>
      <c r="MC34" t="str">
        <f t="shared" si="4"/>
        <v>45_NVRI_NVRI</v>
      </c>
      <c r="MD34" t="str">
        <f t="shared" si="4"/>
        <v>46Current ratio - 14_NVRI_NVRI</v>
      </c>
      <c r="ME34" t="str">
        <f t="shared" si="4"/>
        <v>47quick ratio_NVRI_NVRI</v>
      </c>
      <c r="MF34" t="str">
        <f t="shared" si="4"/>
        <v>48Cash ratio_NVRI_NVRI</v>
      </c>
      <c r="MG34" t="str">
        <f t="shared" si="4"/>
        <v>49Net worling capital to total assets_NVRI_NVRI</v>
      </c>
      <c r="MH34" t="str">
        <f t="shared" si="4"/>
        <v>50interval measure_NVRI_NVRI</v>
      </c>
      <c r="MI34" t="str">
        <f t="shared" si="4"/>
        <v>51Total debt ratio - 6_NVRI_NVRI</v>
      </c>
      <c r="MJ34" t="str">
        <f t="shared" si="4"/>
        <v>52debt-equity ratio - 5_NVRI_NVRI</v>
      </c>
      <c r="MK34" t="str">
        <f t="shared" si="4"/>
        <v>53equity multiplier_NVRI_NVRI</v>
      </c>
      <c r="ML34" t="str">
        <f t="shared" si="4"/>
        <v>54Long-term debt ratio_NVRI_NVRI</v>
      </c>
      <c r="MM34" t="str">
        <f t="shared" si="4"/>
        <v>55Times interest earned ratio - 7_NVRI_NVRI</v>
      </c>
      <c r="MN34" t="str">
        <f t="shared" si="4"/>
        <v>56Cash coverage ratio_NVRI_NVRI</v>
      </c>
      <c r="MO34" t="str">
        <f t="shared" si="4"/>
        <v>57Inventory turnover_NVRI_NVRI</v>
      </c>
      <c r="MP34" t="str">
        <f t="shared" si="4"/>
        <v>58Day's sales in inventory_NVRI_NVRI</v>
      </c>
      <c r="MQ34" t="str">
        <f t="shared" si="4"/>
        <v>59receivables turnover_NVRI_NVRI</v>
      </c>
      <c r="MR34" t="str">
        <f t="shared" si="4"/>
        <v>60Day's sales in receivables_NVRI_NVRI</v>
      </c>
      <c r="MS34" t="str">
        <f t="shared" si="4"/>
        <v>61NWC turnover (net working capital)_NVRI_NVRI</v>
      </c>
      <c r="MT34" t="str">
        <f t="shared" si="4"/>
        <v>62_NVRI_NVRI</v>
      </c>
      <c r="MU34" t="str">
        <f t="shared" si="4"/>
        <v>63_NVRI_NVRI</v>
      </c>
      <c r="MV34" t="str">
        <f t="shared" ref="MV34:OB34" si="5">CONCATENATE(MV1, "_NVRI")</f>
        <v>64_NVRI_NVRI</v>
      </c>
      <c r="MW34" t="str">
        <f t="shared" si="5"/>
        <v>65Return on Equity (ROE)_NVRI_NVRI</v>
      </c>
      <c r="MX34" t="str">
        <f t="shared" si="5"/>
        <v>66Retun on Assets (ROA) - 2_NVRI_NVRI</v>
      </c>
      <c r="MY34" t="str">
        <f t="shared" si="5"/>
        <v>67ROA using EBIT instead of net inc - 9_NVRI_NVRI</v>
      </c>
      <c r="MZ34" t="str">
        <f t="shared" si="5"/>
        <v>68Profit margin - 1_NVRI_NVRI</v>
      </c>
      <c r="NA34" t="str">
        <f t="shared" si="5"/>
        <v>69Net income_NVRI_NVRI</v>
      </c>
      <c r="NB34" t="str">
        <f t="shared" si="5"/>
        <v>70Sales_NVRI_NVRI</v>
      </c>
      <c r="NC34" t="str">
        <f t="shared" si="5"/>
        <v>71PPE to Asset ratio - 10_NVRI_NVRI</v>
      </c>
      <c r="ND34" t="str">
        <f t="shared" si="5"/>
        <v>72Market to Book ratio - 11_NVRI_NVRI</v>
      </c>
      <c r="NE34" t="str">
        <f t="shared" si="5"/>
        <v>73Depreciation to asset ratio - 12_NVRI_NVRI</v>
      </c>
      <c r="NF34" t="str">
        <f t="shared" si="5"/>
        <v>74Retained earnings to asset ratio - 13_NVRI_NVRI</v>
      </c>
      <c r="NG34" t="str">
        <f t="shared" si="5"/>
        <v>75dividend pay out ratio_NVRI_NVRI</v>
      </c>
      <c r="NH34" t="str">
        <f t="shared" si="5"/>
        <v>76Total Costs_NVRI_NVRI</v>
      </c>
      <c r="NI34" t="str">
        <f t="shared" si="5"/>
        <v>77Sales_NVRI_NVRI</v>
      </c>
      <c r="NJ34" t="str">
        <f t="shared" si="5"/>
        <v>78Cost of goods sold_NVRI_NVRI</v>
      </c>
      <c r="NK34" t="str">
        <f t="shared" si="5"/>
        <v>79other expenses _NVRI_NVRI</v>
      </c>
      <c r="NL34" t="str">
        <f t="shared" si="5"/>
        <v>80Selling, egn &amp; admin expense_NVRI_NVRI</v>
      </c>
      <c r="NM34" t="str">
        <f t="shared" si="5"/>
        <v>81interest_NVRI_NVRI</v>
      </c>
      <c r="NN34" t="str">
        <f t="shared" si="5"/>
        <v>82taxes_NVRI_NVRI</v>
      </c>
      <c r="NO34" t="str">
        <f t="shared" si="5"/>
        <v>83_NVRI_NVRI</v>
      </c>
      <c r="NP34" t="str">
        <f t="shared" si="5"/>
        <v>84Equity multiplier - 3_NVRI_NVRI</v>
      </c>
      <c r="NQ34" t="str">
        <f t="shared" si="5"/>
        <v>85Total asset turnover - 8_NVRI_NVRI</v>
      </c>
      <c r="NR34" t="str">
        <f t="shared" si="5"/>
        <v>86Sales_NVRI_NVRI</v>
      </c>
      <c r="NS34" t="str">
        <f t="shared" si="5"/>
        <v>87Total assets_NVRI_NVRI</v>
      </c>
      <c r="NT34" t="str">
        <f t="shared" si="5"/>
        <v>88fixed assets_NVRI_NVRI</v>
      </c>
      <c r="NU34" t="str">
        <f t="shared" si="5"/>
        <v>89current assets_NVRI_NVRI</v>
      </c>
      <c r="NV34" t="str">
        <f t="shared" si="5"/>
        <v>90cash_NVRI_NVRI</v>
      </c>
      <c r="NW34" t="str">
        <f t="shared" si="5"/>
        <v>91Accts rec_NVRI_NVRI</v>
      </c>
      <c r="NX34" t="str">
        <f t="shared" si="5"/>
        <v>92inventory_NVRI_NVRI</v>
      </c>
      <c r="NY34" t="str">
        <f t="shared" si="5"/>
        <v>93Other non-current assets_NVRI_NVRI</v>
      </c>
      <c r="NZ34" t="str">
        <f t="shared" si="5"/>
        <v>94_NVRI_NVRI</v>
      </c>
      <c r="OA34" t="str">
        <f t="shared" si="5"/>
        <v>95_NVRI_NVRI</v>
      </c>
      <c r="OB34" t="str">
        <f t="shared" si="5"/>
        <v>96_NVRI_NVRI</v>
      </c>
      <c r="OC34" t="str">
        <f>CONCATENATE(OC1, "_RSG")</f>
        <v>Q_RSG_RSG</v>
      </c>
      <c r="OD34" t="str">
        <f t="shared" ref="OD34:QO34" si="6">CONCATENATE(OD1, "_RSG")</f>
        <v>QQQ_RSG_RSG</v>
      </c>
      <c r="OE34" t="str">
        <f t="shared" si="6"/>
        <v>1Revenue_RSG_RSG</v>
      </c>
      <c r="OF34" t="str">
        <f t="shared" si="6"/>
        <v>2Cost of Revenue_RSG_RSG</v>
      </c>
      <c r="OG34" t="str">
        <f t="shared" si="6"/>
        <v>3Gross Profit_RSG_RSG</v>
      </c>
      <c r="OH34" t="str">
        <f t="shared" si="6"/>
        <v>4Selling_Gen_ Admin_Exps_RSG_RSG</v>
      </c>
      <c r="OI34" t="str">
        <f t="shared" si="6"/>
        <v>5Operating_Income_or_EBIT_RSG_RSG</v>
      </c>
      <c r="OJ34" t="str">
        <f t="shared" si="6"/>
        <v>6Interest_Expense_RSG_RSG</v>
      </c>
      <c r="OK34" t="str">
        <f t="shared" si="6"/>
        <v>7Income_Before_Income_Taxes_RSG_RSG</v>
      </c>
      <c r="OL34" t="str">
        <f t="shared" si="6"/>
        <v>8Income_Tax_Expense_(Benefit)_RSG_RSG</v>
      </c>
      <c r="OM34" t="str">
        <f t="shared" si="6"/>
        <v>9Net_Income_Available_to_Common_RSG_RSG</v>
      </c>
      <c r="ON34" t="str">
        <f t="shared" si="6"/>
        <v>10Cash_and_Equivalents_RSG_RSG</v>
      </c>
      <c r="OO34" t="str">
        <f t="shared" si="6"/>
        <v>11Accounts_Receivable_Trade_RSG_RSG</v>
      </c>
      <c r="OP34" t="str">
        <f t="shared" si="6"/>
        <v>12Inventories_RSG_RSG</v>
      </c>
      <c r="OQ34" t="str">
        <f t="shared" si="6"/>
        <v>13Total Current Assets_RSG_RSG</v>
      </c>
      <c r="OR34" t="str">
        <f t="shared" si="6"/>
        <v>14Property Plant &amp; Equipment - Net_RSG_RSG</v>
      </c>
      <c r="OS34" t="str">
        <f t="shared" si="6"/>
        <v>15Total Assets_RSG_RSG</v>
      </c>
      <c r="OT34" t="str">
        <f t="shared" si="6"/>
        <v>16Accounts Payable - Trade_RSG_RSG</v>
      </c>
      <c r="OU34" t="str">
        <f t="shared" si="6"/>
        <v>17Short-Term Borrowings_RSG_RSG</v>
      </c>
      <c r="OV34" t="str">
        <f t="shared" si="6"/>
        <v>18Total Current Liabilities_RSG_RSG</v>
      </c>
      <c r="OW34" t="str">
        <f t="shared" si="6"/>
        <v>19Total Shareholders Equity_RSG_RSG</v>
      </c>
      <c r="OX34" t="str">
        <f t="shared" si="6"/>
        <v>20Total Liabilities and Shareholders Equity_RSG_RSG</v>
      </c>
      <c r="OY34" t="str">
        <f t="shared" si="6"/>
        <v>21Long term debt_RSG_RSG</v>
      </c>
      <c r="OZ34" t="str">
        <f t="shared" si="6"/>
        <v>22Overridable Raw Beta_RSG_RSG</v>
      </c>
      <c r="PA34" t="str">
        <f t="shared" si="6"/>
        <v>23Current Market Cap_RSG_RSG</v>
      </c>
      <c r="PB34" t="str">
        <f t="shared" si="6"/>
        <v>24Last Price_RSG_RSG</v>
      </c>
      <c r="PC34" t="str">
        <f t="shared" si="6"/>
        <v>25Common Stock_RSG_RSG</v>
      </c>
      <c r="PD34" t="str">
        <f t="shared" si="6"/>
        <v>26EBITDA_RSG_RSG</v>
      </c>
      <c r="PE34" t="str">
        <f t="shared" si="6"/>
        <v>27Depreciation Expenses_RSG_RSG</v>
      </c>
      <c r="PF34" t="str">
        <f t="shared" si="6"/>
        <v>28Retained Earnings (Accumulated Deficit)_RSG_RSG</v>
      </c>
      <c r="PG34" t="str">
        <f t="shared" si="6"/>
        <v>29Diluted EPS - 4_RSG_RSG</v>
      </c>
      <c r="PH34" t="str">
        <f t="shared" si="6"/>
        <v>30EBITDA_RSG_RSG</v>
      </c>
      <c r="PI34" t="str">
        <f t="shared" si="6"/>
        <v>31Depreciation Expense_RSG_RSG</v>
      </c>
      <c r="PJ34" t="str">
        <f t="shared" si="6"/>
        <v>32Dividends Paid_RSG_RSG</v>
      </c>
      <c r="PK34" t="str">
        <f t="shared" si="6"/>
        <v>33Retained Earnings (Accumulated Deficit)_RSG_RSG</v>
      </c>
      <c r="PL34" t="str">
        <f t="shared" si="6"/>
        <v>34Dividend Per Share_RSG_RSG</v>
      </c>
      <c r="PM34" t="str">
        <f t="shared" si="6"/>
        <v>35WACC Cost of Equity_RSG_RSG</v>
      </c>
      <c r="PN34" t="str">
        <f t="shared" si="6"/>
        <v>36WACC Cost of Debt (After Tax)_RSG_RSG</v>
      </c>
      <c r="PO34" t="str">
        <f t="shared" si="6"/>
        <v>37Weighted Average Cost of Cap_RSG_RSG</v>
      </c>
      <c r="PP34" t="str">
        <f t="shared" si="6"/>
        <v>38Effective Tax Rate_RSG_RSG</v>
      </c>
      <c r="PQ34" t="str">
        <f t="shared" si="6"/>
        <v>39Tax Efficiency_RSG_RSG</v>
      </c>
      <c r="PR34" t="str">
        <f t="shared" si="6"/>
        <v>40_RSG_RSG</v>
      </c>
      <c r="PS34" t="str">
        <f t="shared" si="6"/>
        <v>41_RSG_RSG</v>
      </c>
      <c r="PT34" t="str">
        <f t="shared" si="6"/>
        <v>42_RSG_RSG</v>
      </c>
      <c r="PU34" t="str">
        <f t="shared" si="6"/>
        <v>43_RSG_RSG</v>
      </c>
      <c r="PV34" t="str">
        <f t="shared" si="6"/>
        <v>44_RSG_RSG</v>
      </c>
      <c r="PW34" t="str">
        <f t="shared" si="6"/>
        <v>45_RSG_RSG</v>
      </c>
      <c r="PX34" t="str">
        <f t="shared" si="6"/>
        <v>46Current ratio - 14_RSG_RSG</v>
      </c>
      <c r="PY34" t="str">
        <f t="shared" si="6"/>
        <v>47quick ratio_RSG_RSG</v>
      </c>
      <c r="PZ34" t="str">
        <f t="shared" si="6"/>
        <v>48Cash ratio_RSG_RSG</v>
      </c>
      <c r="QA34" t="str">
        <f t="shared" si="6"/>
        <v>49Net worling capital to total assets_RSG_RSG</v>
      </c>
      <c r="QB34" t="str">
        <f t="shared" si="6"/>
        <v>50interval measure_RSG_RSG</v>
      </c>
      <c r="QC34" t="str">
        <f t="shared" si="6"/>
        <v>51Total debt ratio - 6_RSG_RSG</v>
      </c>
      <c r="QD34" t="str">
        <f t="shared" si="6"/>
        <v>52debt-equity ratio - 5_RSG_RSG</v>
      </c>
      <c r="QE34" t="str">
        <f t="shared" si="6"/>
        <v>53equity multiplier_RSG_RSG</v>
      </c>
      <c r="QF34" t="str">
        <f t="shared" si="6"/>
        <v>54Long-term debt ratio_RSG_RSG</v>
      </c>
      <c r="QG34" t="str">
        <f t="shared" si="6"/>
        <v>55Times interest earned ratio - 7_RSG_RSG</v>
      </c>
      <c r="QH34" t="str">
        <f t="shared" si="6"/>
        <v>56Cash coverage ratio_RSG_RSG</v>
      </c>
      <c r="QI34" t="str">
        <f t="shared" si="6"/>
        <v>57Inventory turnover_RSG_RSG</v>
      </c>
      <c r="QJ34" t="str">
        <f t="shared" si="6"/>
        <v>58Day's sales in inventory_RSG_RSG</v>
      </c>
      <c r="QK34" t="str">
        <f t="shared" si="6"/>
        <v>59receivables turnover_RSG_RSG</v>
      </c>
      <c r="QL34" t="str">
        <f t="shared" si="6"/>
        <v>60Day's sales in receivables_RSG_RSG</v>
      </c>
      <c r="QM34" t="str">
        <f t="shared" si="6"/>
        <v>61NWC turnover (net working capital)_RSG_RSG</v>
      </c>
      <c r="QN34" t="str">
        <f t="shared" si="6"/>
        <v>62_RSG_RSG</v>
      </c>
      <c r="QO34" t="str">
        <f t="shared" si="6"/>
        <v>63_RSG_RSG</v>
      </c>
      <c r="QP34" t="str">
        <f t="shared" ref="QP34:RU34" si="7">CONCATENATE(QP1, "_RSG")</f>
        <v>64_RSG_RSG</v>
      </c>
      <c r="QQ34" t="str">
        <f t="shared" si="7"/>
        <v>65Return on Equity (ROE)_RSG_RSG</v>
      </c>
      <c r="QR34" t="str">
        <f t="shared" si="7"/>
        <v>66Retun on Assets (ROA) - 2_RSG_RSG</v>
      </c>
      <c r="QS34" t="str">
        <f t="shared" si="7"/>
        <v>67ROA using EBIT instead of net inc - 9_RSG_RSG</v>
      </c>
      <c r="QT34" t="str">
        <f t="shared" si="7"/>
        <v>68Profit margin - 1_RSG_RSG</v>
      </c>
      <c r="QU34" t="str">
        <f t="shared" si="7"/>
        <v>69Net income_RSG_RSG</v>
      </c>
      <c r="QV34" t="str">
        <f t="shared" si="7"/>
        <v>70Sales_RSG_RSG</v>
      </c>
      <c r="QW34" t="str">
        <f t="shared" si="7"/>
        <v>71PPE to Asset ratio - 10_RSG_RSG</v>
      </c>
      <c r="QX34" t="str">
        <f t="shared" si="7"/>
        <v>72Market to Book ratio - 11_RSG_RSG</v>
      </c>
      <c r="QY34" t="str">
        <f t="shared" si="7"/>
        <v>73Depreciation to asset ratio - 12_RSG_RSG</v>
      </c>
      <c r="QZ34" t="str">
        <f t="shared" si="7"/>
        <v>74Retained earnings to asset ratio - 13_RSG_RSG</v>
      </c>
      <c r="RA34" t="str">
        <f t="shared" si="7"/>
        <v>75dividend pay out ratio_RSG_RSG</v>
      </c>
      <c r="RB34" t="str">
        <f t="shared" si="7"/>
        <v>76Total Costs_RSG_RSG</v>
      </c>
      <c r="RC34" t="str">
        <f t="shared" si="7"/>
        <v>77Sales_RSG_RSG</v>
      </c>
      <c r="RD34" t="str">
        <f t="shared" si="7"/>
        <v>78Cost of goods sold_RSG_RSG</v>
      </c>
      <c r="RE34" t="str">
        <f t="shared" si="7"/>
        <v>79other expenses _RSG_RSG</v>
      </c>
      <c r="RF34" t="str">
        <f t="shared" si="7"/>
        <v>80Selling, egn &amp; admin expense_RSG_RSG</v>
      </c>
      <c r="RG34" t="str">
        <f t="shared" si="7"/>
        <v>81interest_RSG_RSG</v>
      </c>
      <c r="RH34" t="str">
        <f t="shared" si="7"/>
        <v>82taxes_RSG_RSG</v>
      </c>
      <c r="RI34" t="str">
        <f t="shared" si="7"/>
        <v>83_RSG_RSG</v>
      </c>
      <c r="RJ34" t="str">
        <f t="shared" si="7"/>
        <v>84Equity multiplier - 3_RSG_RSG</v>
      </c>
      <c r="RK34" t="str">
        <f t="shared" si="7"/>
        <v>85Total asset turnover - 8_RSG_RSG</v>
      </c>
      <c r="RL34" t="str">
        <f t="shared" si="7"/>
        <v>86Sales_RSG_RSG</v>
      </c>
      <c r="RM34" t="str">
        <f t="shared" si="7"/>
        <v>87Total assets_RSG_RSG</v>
      </c>
      <c r="RN34" t="str">
        <f t="shared" si="7"/>
        <v>88fixed assets_RSG_RSG</v>
      </c>
      <c r="RO34" t="str">
        <f t="shared" si="7"/>
        <v>89current assets_RSG_RSG</v>
      </c>
      <c r="RP34" t="str">
        <f t="shared" si="7"/>
        <v>90cash_RSG_RSG</v>
      </c>
      <c r="RQ34" t="str">
        <f t="shared" si="7"/>
        <v>91Accts rec_RSG_RSG</v>
      </c>
      <c r="RR34" t="str">
        <f t="shared" si="7"/>
        <v>92inventory_RSG_RSG</v>
      </c>
      <c r="RS34" t="str">
        <f t="shared" si="7"/>
        <v>93Other non-current assets_RSG_RSG</v>
      </c>
      <c r="RT34" t="str">
        <f t="shared" si="7"/>
        <v>94_RSG_RSG</v>
      </c>
      <c r="RU34" t="str">
        <f t="shared" si="7"/>
        <v>95_RSG_RSG</v>
      </c>
      <c r="RW34" t="str">
        <f>CONCATENATE(RW1, "_WM")</f>
        <v>Q_WM_WM</v>
      </c>
      <c r="RX34" t="str">
        <f t="shared" ref="RX34:UI34" si="8">CONCATENATE(RX1, "_WM")</f>
        <v>QQQ_WM_WM</v>
      </c>
      <c r="RY34" t="str">
        <f t="shared" si="8"/>
        <v>1Revenue_WM_WM</v>
      </c>
      <c r="RZ34" t="str">
        <f t="shared" si="8"/>
        <v>2Cost of Revenue_WM_WM</v>
      </c>
      <c r="SA34" t="str">
        <f t="shared" si="8"/>
        <v>3Gross Profit_WM_WM</v>
      </c>
      <c r="SB34" t="str">
        <f t="shared" si="8"/>
        <v>4Selling_Gen_ Admin_Exps_WM_WM</v>
      </c>
      <c r="SC34" t="str">
        <f t="shared" si="8"/>
        <v>5Operating_Income_or_EBIT_WM_WM</v>
      </c>
      <c r="SD34" t="str">
        <f t="shared" si="8"/>
        <v>6Interest_Expense_WM_WM</v>
      </c>
      <c r="SE34" t="str">
        <f t="shared" si="8"/>
        <v>7Income_Before_Income_Taxes_WM_WM</v>
      </c>
      <c r="SF34" t="str">
        <f t="shared" si="8"/>
        <v>8Income_Tax_Expense_(Benefit)_WM_WM</v>
      </c>
      <c r="SG34" t="str">
        <f t="shared" si="8"/>
        <v>9Net_Income_Available_to_Common_WM_WM</v>
      </c>
      <c r="SH34" t="str">
        <f t="shared" si="8"/>
        <v>10Cash_and_Equivalents_WM_WM</v>
      </c>
      <c r="SI34" t="str">
        <f t="shared" si="8"/>
        <v>11Accounts_Receivable_Trade_WM_WM</v>
      </c>
      <c r="SJ34" t="str">
        <f t="shared" si="8"/>
        <v>12Inventories_WM_WM</v>
      </c>
      <c r="SK34" t="str">
        <f t="shared" si="8"/>
        <v>13Total Current Assets_WM_WM</v>
      </c>
      <c r="SL34" t="str">
        <f t="shared" si="8"/>
        <v>14Property Plant &amp; Equipment - Net_WM_WM</v>
      </c>
      <c r="SM34" t="str">
        <f t="shared" si="8"/>
        <v>15Total Assets_WM_WM</v>
      </c>
      <c r="SN34" t="str">
        <f t="shared" si="8"/>
        <v>16Accounts Payable - Trade_WM_WM</v>
      </c>
      <c r="SO34" t="str">
        <f t="shared" si="8"/>
        <v>17Short-Term Borrowings_WM_WM</v>
      </c>
      <c r="SP34" t="str">
        <f t="shared" si="8"/>
        <v>18Total Current Liabilities_WM_WM</v>
      </c>
      <c r="SQ34" t="str">
        <f t="shared" si="8"/>
        <v>19Total Shareholders Equity_WM_WM</v>
      </c>
      <c r="SR34" t="str">
        <f t="shared" si="8"/>
        <v>20Total Liabilities and Shareholders Equity_WM_WM</v>
      </c>
      <c r="SS34" t="str">
        <f t="shared" si="8"/>
        <v>21Long term debt_WM_WM</v>
      </c>
      <c r="ST34" t="str">
        <f t="shared" si="8"/>
        <v>22Overridable Raw Beta_WM_WM</v>
      </c>
      <c r="SU34" t="str">
        <f t="shared" si="8"/>
        <v>23Current Market Cap_WM_WM</v>
      </c>
      <c r="SV34" t="str">
        <f t="shared" si="8"/>
        <v>24Last Price_WM_WM</v>
      </c>
      <c r="SW34" t="str">
        <f t="shared" si="8"/>
        <v>25Common Stock_WM_WM</v>
      </c>
      <c r="SX34" t="str">
        <f t="shared" si="8"/>
        <v>26EBITDA_WM_WM</v>
      </c>
      <c r="SY34" t="str">
        <f t="shared" si="8"/>
        <v>27Depreciation Expenses_WM_WM</v>
      </c>
      <c r="SZ34" t="str">
        <f t="shared" si="8"/>
        <v>28Retained Earnings (Accumulated Deficit)_WM_WM</v>
      </c>
      <c r="TA34" t="str">
        <f t="shared" si="8"/>
        <v>29Diluted EPS - 4_WM_WM</v>
      </c>
      <c r="TB34" t="str">
        <f t="shared" si="8"/>
        <v>30EBITDA_WM_WM</v>
      </c>
      <c r="TC34" t="str">
        <f t="shared" si="8"/>
        <v>31Depreciation Expense_WM_WM</v>
      </c>
      <c r="TD34" t="str">
        <f t="shared" si="8"/>
        <v>32Dividends Paid_WM_WM</v>
      </c>
      <c r="TE34" t="str">
        <f t="shared" si="8"/>
        <v>33Retained Earnings (Accumulated Deficit)_WM_WM</v>
      </c>
      <c r="TF34" t="str">
        <f t="shared" si="8"/>
        <v>34Dividend Per Share_WM_WM</v>
      </c>
      <c r="TG34" t="str">
        <f t="shared" si="8"/>
        <v>35WACC Cost of Equity_WM_WM</v>
      </c>
      <c r="TH34" t="str">
        <f t="shared" si="8"/>
        <v>36WACC Cost of Debt (After Tax)_WM_WM</v>
      </c>
      <c r="TI34" t="str">
        <f t="shared" si="8"/>
        <v>37Weighted Average Cost of Cap_WM_WM</v>
      </c>
      <c r="TJ34" t="str">
        <f t="shared" si="8"/>
        <v>38Effective Tax Rate_WM_WM</v>
      </c>
      <c r="TK34" t="str">
        <f t="shared" si="8"/>
        <v>39Tax Efficiency_WM_WM</v>
      </c>
      <c r="TL34" t="str">
        <f t="shared" si="8"/>
        <v>40_WM_WM</v>
      </c>
      <c r="TM34" t="str">
        <f t="shared" si="8"/>
        <v>41_WM_WM</v>
      </c>
      <c r="TN34" t="str">
        <f t="shared" si="8"/>
        <v>42_WM_WM</v>
      </c>
      <c r="TO34" t="str">
        <f t="shared" si="8"/>
        <v>43_WM_WM</v>
      </c>
      <c r="TP34" t="str">
        <f t="shared" si="8"/>
        <v>44_WM_WM</v>
      </c>
      <c r="TQ34" t="str">
        <f t="shared" si="8"/>
        <v>45_WM_WM</v>
      </c>
      <c r="TR34" t="str">
        <f t="shared" si="8"/>
        <v>46Current ratio - 14_WM_WM</v>
      </c>
      <c r="TS34" t="str">
        <f t="shared" si="8"/>
        <v>47quick ratio_WM_WM</v>
      </c>
      <c r="TT34" t="str">
        <f t="shared" si="8"/>
        <v>48Cash ratio_WM_WM</v>
      </c>
      <c r="TU34" t="str">
        <f t="shared" si="8"/>
        <v>49Net worling capital to total assets_WM_WM</v>
      </c>
      <c r="TV34" t="str">
        <f t="shared" si="8"/>
        <v>50interval measure_WM_WM</v>
      </c>
      <c r="TW34" t="str">
        <f t="shared" si="8"/>
        <v>51Total debt ratio - 6_WM_WM</v>
      </c>
      <c r="TX34" t="str">
        <f t="shared" si="8"/>
        <v>52debt-equity ratio - 5_WM_WM</v>
      </c>
      <c r="TY34" t="str">
        <f t="shared" si="8"/>
        <v>53equity multiplier_WM_WM</v>
      </c>
      <c r="TZ34" t="str">
        <f t="shared" si="8"/>
        <v>54Long-term debt ratio_WM_WM</v>
      </c>
      <c r="UA34" t="str">
        <f t="shared" si="8"/>
        <v>55Times interest earned ratio - 7_WM_WM</v>
      </c>
      <c r="UB34" t="str">
        <f t="shared" si="8"/>
        <v>56Cash coverage ratio_WM_WM</v>
      </c>
      <c r="UC34" t="str">
        <f t="shared" si="8"/>
        <v>57Inventory turnover_WM_WM</v>
      </c>
      <c r="UD34" t="str">
        <f t="shared" si="8"/>
        <v>58Day's sales in inventory_WM_WM</v>
      </c>
      <c r="UE34" t="str">
        <f t="shared" si="8"/>
        <v>59receivables turnover_WM_WM</v>
      </c>
      <c r="UF34" t="str">
        <f t="shared" si="8"/>
        <v>60Day's sales in receivables_WM_WM</v>
      </c>
      <c r="UG34" t="str">
        <f t="shared" si="8"/>
        <v>61NWC turnover (net working capital)_WM_WM</v>
      </c>
      <c r="UH34" t="str">
        <f t="shared" si="8"/>
        <v>62_WM_WM</v>
      </c>
      <c r="UI34" t="str">
        <f t="shared" si="8"/>
        <v>63_WM_WM</v>
      </c>
      <c r="UJ34" t="str">
        <f t="shared" ref="UJ34:VP34" si="9">CONCATENATE(UJ1, "_WM")</f>
        <v>64_WM_WM</v>
      </c>
      <c r="UK34" t="str">
        <f t="shared" si="9"/>
        <v>65Return on Equity (ROE)_WM_WM</v>
      </c>
      <c r="UL34" t="str">
        <f t="shared" si="9"/>
        <v>66Retun on Assets (ROA) - 2_WM_WM</v>
      </c>
      <c r="UM34" t="str">
        <f t="shared" si="9"/>
        <v>67ROA using EBIT instead of net inc - 9_WM_WM</v>
      </c>
      <c r="UN34" t="str">
        <f t="shared" si="9"/>
        <v>68Profit margin - 1_WM_WM</v>
      </c>
      <c r="UO34" t="str">
        <f t="shared" si="9"/>
        <v>69Net income_WM_WM</v>
      </c>
      <c r="UP34" t="str">
        <f t="shared" si="9"/>
        <v>70Sales_WM_WM</v>
      </c>
      <c r="UQ34" t="str">
        <f t="shared" si="9"/>
        <v>71PPE to Asset ratio - 10_WM_WM</v>
      </c>
      <c r="UR34" t="str">
        <f t="shared" si="9"/>
        <v>72Market to Book ratio - 11_WM_WM</v>
      </c>
      <c r="US34" t="str">
        <f t="shared" si="9"/>
        <v>73Depreciation to asset ratio - 12_WM_WM</v>
      </c>
      <c r="UT34" t="str">
        <f t="shared" si="9"/>
        <v>74Retained earnings to asset ratio - 13_WM_WM</v>
      </c>
      <c r="UU34" t="str">
        <f t="shared" si="9"/>
        <v>75dividend pay out ratio_WM_WM</v>
      </c>
      <c r="UV34" t="str">
        <f t="shared" si="9"/>
        <v>76Total Costs_WM_WM</v>
      </c>
      <c r="UW34" t="str">
        <f t="shared" si="9"/>
        <v>77Sales_WM_WM</v>
      </c>
      <c r="UX34" t="str">
        <f t="shared" si="9"/>
        <v>78Cost of goods sold_WM_WM</v>
      </c>
      <c r="UY34" t="str">
        <f t="shared" si="9"/>
        <v>79other expenses _WM_WM</v>
      </c>
      <c r="UZ34" t="str">
        <f t="shared" si="9"/>
        <v>80Selling, egn &amp; admin expense_WM_WM</v>
      </c>
      <c r="VA34" t="str">
        <f t="shared" si="9"/>
        <v>81interest_WM_WM</v>
      </c>
      <c r="VB34" t="str">
        <f t="shared" si="9"/>
        <v>82taxes_WM_WM</v>
      </c>
      <c r="VC34" t="str">
        <f t="shared" si="9"/>
        <v>83_WM_WM</v>
      </c>
      <c r="VD34" t="str">
        <f t="shared" si="9"/>
        <v>84Equity multiplier - 3_WM_WM</v>
      </c>
      <c r="VE34" t="str">
        <f t="shared" si="9"/>
        <v>85Total asset turnover - 8_WM_WM</v>
      </c>
      <c r="VF34" t="str">
        <f t="shared" si="9"/>
        <v>86Sales_WM_WM</v>
      </c>
      <c r="VG34" t="str">
        <f t="shared" si="9"/>
        <v>87Total assets_WM_WM</v>
      </c>
      <c r="VH34" t="str">
        <f t="shared" si="9"/>
        <v>88fixed assets_WM_WM</v>
      </c>
      <c r="VI34" t="str">
        <f t="shared" si="9"/>
        <v>89current assets_WM_WM</v>
      </c>
      <c r="VJ34" t="str">
        <f t="shared" si="9"/>
        <v>90cash_WM_WM</v>
      </c>
      <c r="VK34" t="str">
        <f t="shared" si="9"/>
        <v>91Accts rec_WM_WM</v>
      </c>
      <c r="VL34" t="str">
        <f t="shared" si="9"/>
        <v>92inventory_WM_WM</v>
      </c>
      <c r="VM34" t="str">
        <f t="shared" si="9"/>
        <v>93Other non-current assets_WM_WM</v>
      </c>
      <c r="VN34" t="str">
        <f t="shared" si="9"/>
        <v>94_WM_WM</v>
      </c>
      <c r="VO34" t="str">
        <f t="shared" si="9"/>
        <v>95_WM_WM</v>
      </c>
      <c r="VP34" t="str">
        <f t="shared" si="9"/>
        <v>96_WM_WM</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79BA1B-7186-4BCB-A6A1-A61073050981}">
  <dimension ref="A1:CC334"/>
  <sheetViews>
    <sheetView zoomScale="55" zoomScaleNormal="100" workbookViewId="0">
      <pane xSplit="2" topLeftCell="C1" activePane="topRight" state="frozen"/>
      <selection pane="topRight" activeCell="AJ1" sqref="AJ1:AR17"/>
    </sheetView>
  </sheetViews>
  <sheetFormatPr defaultRowHeight="14.3" x14ac:dyDescent="0.25"/>
  <cols>
    <col min="1" max="1" width="34" customWidth="1"/>
    <col min="2" max="2" width="10.5" hidden="1" customWidth="1"/>
    <col min="3" max="8" width="11.5" customWidth="1"/>
    <col min="9" max="23" width="11.5" bestFit="1" customWidth="1"/>
    <col min="24" max="24" width="11.5" customWidth="1"/>
    <col min="25" max="30" width="11.5" bestFit="1" customWidth="1"/>
    <col min="31" max="31" width="13.375" customWidth="1"/>
    <col min="32" max="32" width="11.5" bestFit="1" customWidth="1"/>
    <col min="33" max="33" width="11.125" customWidth="1"/>
    <col min="34" max="34" width="11" customWidth="1"/>
    <col min="36" max="36" width="18.375" customWidth="1"/>
    <col min="37" max="37" width="16.625" customWidth="1"/>
    <col min="38" max="38" width="21.375" customWidth="1"/>
    <col min="39" max="39" width="17.5" customWidth="1"/>
    <col min="40" max="40" width="17.625" customWidth="1"/>
    <col min="41" max="41" width="21.125" customWidth="1"/>
    <col min="42" max="43" width="18.125" customWidth="1"/>
    <col min="44" max="44" width="20.875" customWidth="1"/>
    <col min="45" max="45" width="15" bestFit="1" customWidth="1"/>
    <col min="46" max="46" width="14" customWidth="1"/>
    <col min="48" max="48" width="13.375" bestFit="1" customWidth="1"/>
    <col min="49" max="49" width="9.375" bestFit="1" customWidth="1"/>
    <col min="50" max="50" width="13.5" bestFit="1" customWidth="1"/>
    <col min="51" max="52" width="9.375" bestFit="1" customWidth="1"/>
    <col min="53" max="53" width="11.625" customWidth="1"/>
    <col min="54" max="54" width="15.125" customWidth="1"/>
    <col min="59" max="59" width="13.375" customWidth="1"/>
    <col min="60" max="60" width="15" customWidth="1"/>
    <col min="69" max="69" width="12.5" customWidth="1"/>
    <col min="70" max="70" width="16.375" customWidth="1"/>
    <col min="75" max="75" width="15.375" customWidth="1"/>
    <col min="76" max="76" width="14" customWidth="1"/>
  </cols>
  <sheetData>
    <row r="1" spans="1:81" ht="14.95" thickTop="1" x14ac:dyDescent="0.25">
      <c r="A1" s="4" t="s">
        <v>0</v>
      </c>
      <c r="B1" s="4"/>
      <c r="C1" s="4"/>
      <c r="D1" s="4"/>
      <c r="E1" s="4"/>
      <c r="F1" s="4"/>
      <c r="G1" s="4"/>
      <c r="H1" s="4"/>
      <c r="I1" s="5" t="s">
        <v>1</v>
      </c>
      <c r="J1" s="5" t="s">
        <v>2</v>
      </c>
      <c r="K1" s="5" t="s">
        <v>3</v>
      </c>
      <c r="L1" s="5" t="s">
        <v>4</v>
      </c>
      <c r="M1" s="5" t="s">
        <v>5</v>
      </c>
      <c r="N1" s="5" t="s">
        <v>6</v>
      </c>
      <c r="O1" s="5" t="s">
        <v>7</v>
      </c>
      <c r="P1" s="5" t="s">
        <v>8</v>
      </c>
      <c r="Q1" s="5" t="s">
        <v>9</v>
      </c>
      <c r="R1" s="5" t="s">
        <v>10</v>
      </c>
      <c r="S1" s="5" t="s">
        <v>11</v>
      </c>
      <c r="T1" s="5" t="s">
        <v>12</v>
      </c>
      <c r="U1" s="5" t="s">
        <v>13</v>
      </c>
      <c r="V1" s="5" t="s">
        <v>14</v>
      </c>
      <c r="W1" s="5" t="s">
        <v>15</v>
      </c>
      <c r="X1" s="5" t="s">
        <v>16</v>
      </c>
      <c r="Y1" s="5" t="s">
        <v>17</v>
      </c>
      <c r="Z1" s="5" t="s">
        <v>18</v>
      </c>
      <c r="AA1" s="5" t="s">
        <v>19</v>
      </c>
      <c r="AB1" s="5" t="s">
        <v>20</v>
      </c>
      <c r="AC1" s="5" t="s">
        <v>21</v>
      </c>
      <c r="AD1" s="5" t="s">
        <v>22</v>
      </c>
      <c r="AE1" s="5" t="s">
        <v>23</v>
      </c>
      <c r="AF1" s="5" t="s">
        <v>24</v>
      </c>
      <c r="AJ1" s="31"/>
      <c r="AK1" s="32" t="s">
        <v>186</v>
      </c>
      <c r="AL1" s="32" t="s">
        <v>187</v>
      </c>
      <c r="AW1" s="30" t="s">
        <v>41</v>
      </c>
      <c r="AX1" s="30" t="s">
        <v>42</v>
      </c>
    </row>
    <row r="2" spans="1:81" x14ac:dyDescent="0.25">
      <c r="I2" s="12"/>
      <c r="AJ2" t="s">
        <v>188</v>
      </c>
      <c r="AK2" s="43">
        <f>AG21</f>
        <v>1365344.857142857</v>
      </c>
      <c r="AL2" s="47">
        <v>1365345</v>
      </c>
      <c r="AT2" t="s">
        <v>189</v>
      </c>
      <c r="AU2" t="s">
        <v>45</v>
      </c>
      <c r="AW2" s="45">
        <v>512857.7</v>
      </c>
      <c r="AX2" s="45">
        <v>3100</v>
      </c>
      <c r="AY2" t="s">
        <v>47</v>
      </c>
      <c r="BQ2" t="s">
        <v>25</v>
      </c>
    </row>
    <row r="3" spans="1:81" ht="21.1" x14ac:dyDescent="0.25">
      <c r="A3" s="2" t="s">
        <v>26</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J3" t="s">
        <v>190</v>
      </c>
      <c r="AK3" s="33">
        <f>AK2-AK4</f>
        <v>621563.28571428556</v>
      </c>
      <c r="AL3" s="33">
        <f>AL2*AU3</f>
        <v>750939.75000000012</v>
      </c>
      <c r="AT3" s="34">
        <f>AK3-AL3</f>
        <v>-129376.46428571455</v>
      </c>
      <c r="AU3" s="66">
        <v>0.55000000000000004</v>
      </c>
      <c r="AV3" s="65">
        <f>AK3/AK2</f>
        <v>0.45524270477348783</v>
      </c>
      <c r="AX3">
        <f>(AX2/(AW2/100))/100</f>
        <v>6.0445616786098753E-3</v>
      </c>
      <c r="AY3" t="s">
        <v>50</v>
      </c>
      <c r="BQ3" t="s">
        <v>191</v>
      </c>
    </row>
    <row r="4" spans="1:81"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J4" t="s">
        <v>192</v>
      </c>
      <c r="AK4" s="43">
        <f>AG25</f>
        <v>743781.57142857148</v>
      </c>
      <c r="AL4" s="33">
        <f>AL2*AU4</f>
        <v>614405.24999999988</v>
      </c>
      <c r="AT4" s="34">
        <f>AK4-AL4</f>
        <v>129376.32142857159</v>
      </c>
      <c r="AU4">
        <f>1-AU3</f>
        <v>0.44999999999999996</v>
      </c>
      <c r="AV4" s="65">
        <f>AK4/AK2</f>
        <v>0.54475729522651217</v>
      </c>
    </row>
    <row r="5" spans="1:81" x14ac:dyDescent="0.25">
      <c r="A5" s="4" t="s">
        <v>0</v>
      </c>
      <c r="B5" s="4"/>
      <c r="C5" s="5" t="s">
        <v>27</v>
      </c>
      <c r="D5" s="5" t="s">
        <v>28</v>
      </c>
      <c r="E5" s="5" t="s">
        <v>29</v>
      </c>
      <c r="F5" s="5" t="s">
        <v>30</v>
      </c>
      <c r="G5" s="5" t="s">
        <v>31</v>
      </c>
      <c r="H5" s="5" t="s">
        <v>32</v>
      </c>
      <c r="I5" s="5" t="s">
        <v>1</v>
      </c>
      <c r="J5" s="5" t="s">
        <v>2</v>
      </c>
      <c r="K5" s="5" t="s">
        <v>3</v>
      </c>
      <c r="L5" s="5" t="s">
        <v>4</v>
      </c>
      <c r="M5" s="5" t="s">
        <v>5</v>
      </c>
      <c r="N5" s="5" t="s">
        <v>6</v>
      </c>
      <c r="O5" s="5" t="s">
        <v>7</v>
      </c>
      <c r="P5" s="5" t="s">
        <v>8</v>
      </c>
      <c r="Q5" s="5" t="s">
        <v>9</v>
      </c>
      <c r="R5" s="5" t="s">
        <v>10</v>
      </c>
      <c r="S5" s="5" t="s">
        <v>11</v>
      </c>
      <c r="T5" s="5" t="s">
        <v>12</v>
      </c>
      <c r="U5" s="5" t="s">
        <v>13</v>
      </c>
      <c r="V5" s="5" t="s">
        <v>14</v>
      </c>
      <c r="W5" s="5" t="s">
        <v>15</v>
      </c>
      <c r="X5" s="5" t="s">
        <v>16</v>
      </c>
      <c r="Y5" s="5" t="s">
        <v>17</v>
      </c>
      <c r="Z5" s="5" t="s">
        <v>18</v>
      </c>
      <c r="AA5" s="5" t="s">
        <v>19</v>
      </c>
      <c r="AB5" s="5" t="s">
        <v>20</v>
      </c>
      <c r="AC5" s="5" t="s">
        <v>21</v>
      </c>
      <c r="AD5" s="5" t="s">
        <v>22</v>
      </c>
      <c r="AE5" s="5" t="s">
        <v>23</v>
      </c>
      <c r="AF5" s="5" t="s">
        <v>24</v>
      </c>
      <c r="AJ5" t="s">
        <v>193</v>
      </c>
      <c r="AK5" s="35">
        <f>AK3/AK4</f>
        <v>0.83567986837917629</v>
      </c>
      <c r="AL5" s="35">
        <f>AL3/AL4</f>
        <v>1.2222222222222225</v>
      </c>
      <c r="AU5" t="s">
        <v>56</v>
      </c>
    </row>
    <row r="6" spans="1:81" x14ac:dyDescent="0.25">
      <c r="A6" s="6"/>
      <c r="B6" s="6"/>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J6" t="s">
        <v>194</v>
      </c>
      <c r="AK6" s="43">
        <f>AG30</f>
        <v>30.194642857142863</v>
      </c>
      <c r="AL6" s="33">
        <f>AK6</f>
        <v>30.194642857142863</v>
      </c>
      <c r="AU6">
        <v>0.5</v>
      </c>
    </row>
    <row r="7" spans="1:81" ht="14.95" thickBot="1" x14ac:dyDescent="0.3">
      <c r="A7" s="8" t="s">
        <v>33</v>
      </c>
      <c r="B7" s="8" t="s">
        <v>34</v>
      </c>
      <c r="C7" s="9"/>
      <c r="D7" s="9"/>
      <c r="E7" s="9">
        <v>382084</v>
      </c>
      <c r="F7" s="9">
        <v>477088</v>
      </c>
      <c r="G7" s="9">
        <v>494258</v>
      </c>
      <c r="H7" s="9">
        <v>483279</v>
      </c>
      <c r="I7" s="9">
        <v>559443</v>
      </c>
      <c r="J7" s="9">
        <v>652416</v>
      </c>
      <c r="K7" s="9">
        <v>669577</v>
      </c>
      <c r="L7" s="9">
        <v>564020</v>
      </c>
      <c r="M7" s="9">
        <v>473565</v>
      </c>
      <c r="N7" s="9">
        <v>547396</v>
      </c>
      <c r="O7" s="9">
        <v>547800</v>
      </c>
      <c r="P7" s="9">
        <v>405584</v>
      </c>
      <c r="Q7" s="9">
        <v>439482</v>
      </c>
      <c r="R7" s="9">
        <v>402683</v>
      </c>
      <c r="S7" s="9">
        <v>464594</v>
      </c>
      <c r="T7" s="9">
        <v>492107</v>
      </c>
      <c r="U7" s="9">
        <v>600111</v>
      </c>
      <c r="V7" s="9">
        <v>820718</v>
      </c>
      <c r="W7" s="9">
        <v>845615</v>
      </c>
      <c r="X7" s="9">
        <v>798118</v>
      </c>
      <c r="Y7" s="9">
        <v>783198</v>
      </c>
      <c r="Z7" s="9">
        <v>1010087</v>
      </c>
      <c r="AA7" s="9">
        <v>894412</v>
      </c>
      <c r="AB7" s="9">
        <v>598730</v>
      </c>
      <c r="AC7" s="9">
        <v>755953</v>
      </c>
      <c r="AD7" s="9">
        <v>809610</v>
      </c>
      <c r="AE7" s="9">
        <v>717931</v>
      </c>
      <c r="AF7" s="9">
        <v>672897</v>
      </c>
      <c r="AJ7" t="s">
        <v>195</v>
      </c>
      <c r="AK7" s="44">
        <f>AG31</f>
        <v>27225.464285714286</v>
      </c>
      <c r="AL7" s="17">
        <f>ABS(AK7-(AT4/AL6))</f>
        <v>22940.720066659342</v>
      </c>
      <c r="AT7" s="17">
        <f>AK7-AL7</f>
        <v>4284.7442190549446</v>
      </c>
      <c r="BJ7" s="42">
        <v>0.43642532135750006</v>
      </c>
      <c r="BK7" s="42">
        <v>0.92856451352659597</v>
      </c>
      <c r="BL7" s="42">
        <v>1.4207037056956919</v>
      </c>
    </row>
    <row r="8" spans="1:81" ht="15.65" thickTop="1" thickBot="1" x14ac:dyDescent="0.3">
      <c r="A8" s="8" t="s">
        <v>35</v>
      </c>
      <c r="B8" s="8" t="s">
        <v>36</v>
      </c>
      <c r="C8" s="9"/>
      <c r="D8" s="9"/>
      <c r="E8" s="9">
        <v>326804</v>
      </c>
      <c r="F8" s="9">
        <v>411109</v>
      </c>
      <c r="G8" s="9">
        <v>430703</v>
      </c>
      <c r="H8" s="9">
        <v>406251</v>
      </c>
      <c r="I8" s="9">
        <v>472462</v>
      </c>
      <c r="J8" s="9">
        <v>549164</v>
      </c>
      <c r="K8" s="9">
        <v>582608</v>
      </c>
      <c r="L8" s="9">
        <v>490132</v>
      </c>
      <c r="M8" s="9">
        <v>414688</v>
      </c>
      <c r="N8" s="9">
        <v>474598</v>
      </c>
      <c r="O8" s="9">
        <v>479117</v>
      </c>
      <c r="P8" s="9">
        <v>364760</v>
      </c>
      <c r="Q8" s="9">
        <v>380520</v>
      </c>
      <c r="R8" s="9">
        <v>356217</v>
      </c>
      <c r="S8" s="9">
        <v>402228</v>
      </c>
      <c r="T8" s="9">
        <v>420094</v>
      </c>
      <c r="U8" s="9">
        <v>487025</v>
      </c>
      <c r="V8" s="9">
        <v>678297</v>
      </c>
      <c r="W8" s="9">
        <v>719941</v>
      </c>
      <c r="X8" s="9">
        <v>683244</v>
      </c>
      <c r="Y8" s="9">
        <v>670539</v>
      </c>
      <c r="Z8" s="9">
        <v>834375</v>
      </c>
      <c r="AA8" s="9">
        <v>809587</v>
      </c>
      <c r="AB8" s="9">
        <v>550011</v>
      </c>
      <c r="AC8" s="9">
        <v>682937</v>
      </c>
      <c r="AD8" s="9">
        <v>713685</v>
      </c>
      <c r="AE8" s="9">
        <v>627880</v>
      </c>
      <c r="AF8" s="9">
        <v>633420</v>
      </c>
      <c r="AJ8" s="36" t="s">
        <v>196</v>
      </c>
      <c r="AK8" s="37">
        <f>AL8</f>
        <v>6.0445616786098753E-3</v>
      </c>
      <c r="AL8" s="46">
        <f>AX3</f>
        <v>6.0445616786098753E-3</v>
      </c>
    </row>
    <row r="9" spans="1:81" ht="15.65" thickTop="1" thickBot="1" x14ac:dyDescent="0.3">
      <c r="A9" s="8" t="s">
        <v>37</v>
      </c>
      <c r="B9" s="8" t="s">
        <v>38</v>
      </c>
      <c r="C9" s="9"/>
      <c r="D9" s="9"/>
      <c r="E9" s="9">
        <v>55280</v>
      </c>
      <c r="F9" s="9">
        <v>65979</v>
      </c>
      <c r="G9" s="9">
        <v>63555</v>
      </c>
      <c r="H9" s="9">
        <v>77028</v>
      </c>
      <c r="I9" s="9">
        <v>86981</v>
      </c>
      <c r="J9" s="9">
        <v>103252</v>
      </c>
      <c r="K9" s="9">
        <v>86969</v>
      </c>
      <c r="L9" s="9">
        <v>73888</v>
      </c>
      <c r="M9" s="9">
        <v>58877</v>
      </c>
      <c r="N9" s="9">
        <v>72798</v>
      </c>
      <c r="O9" s="9">
        <v>68683</v>
      </c>
      <c r="P9" s="9">
        <v>40824</v>
      </c>
      <c r="Q9" s="9">
        <v>58962</v>
      </c>
      <c r="R9" s="9">
        <v>46466</v>
      </c>
      <c r="S9" s="9">
        <v>62366</v>
      </c>
      <c r="T9" s="9">
        <v>72013</v>
      </c>
      <c r="U9" s="9">
        <v>113086</v>
      </c>
      <c r="V9" s="9">
        <v>142421</v>
      </c>
      <c r="W9" s="9">
        <v>125674</v>
      </c>
      <c r="X9" s="9">
        <v>114874</v>
      </c>
      <c r="Y9" s="9">
        <v>112659</v>
      </c>
      <c r="Z9" s="9">
        <v>175712</v>
      </c>
      <c r="AA9" s="9">
        <v>84825</v>
      </c>
      <c r="AB9" s="9">
        <v>48719</v>
      </c>
      <c r="AC9" s="9">
        <v>73016</v>
      </c>
      <c r="AD9" s="9">
        <v>95925</v>
      </c>
      <c r="AE9" s="9">
        <v>90051</v>
      </c>
      <c r="AF9" s="9">
        <v>39477</v>
      </c>
    </row>
    <row r="10" spans="1:81" ht="15.65" thickTop="1" thickBot="1" x14ac:dyDescent="0.3">
      <c r="A10" s="8" t="s">
        <v>39</v>
      </c>
      <c r="B10" s="8" t="s">
        <v>40</v>
      </c>
      <c r="C10" s="9"/>
      <c r="D10" s="9"/>
      <c r="E10" s="9">
        <v>43823</v>
      </c>
      <c r="F10" s="9">
        <v>48451</v>
      </c>
      <c r="G10" s="9">
        <v>41805</v>
      </c>
      <c r="H10" s="9">
        <v>51043</v>
      </c>
      <c r="I10" s="9">
        <v>53638</v>
      </c>
      <c r="J10" s="9">
        <v>54185</v>
      </c>
      <c r="K10" s="9">
        <v>50011</v>
      </c>
      <c r="L10" s="9">
        <v>51419</v>
      </c>
      <c r="M10" s="9">
        <v>39489</v>
      </c>
      <c r="N10" s="9">
        <v>48575</v>
      </c>
      <c r="O10" s="9">
        <v>51922</v>
      </c>
      <c r="P10" s="9">
        <v>46774</v>
      </c>
      <c r="Q10" s="9">
        <v>46426</v>
      </c>
      <c r="R10" s="9">
        <v>45544</v>
      </c>
      <c r="S10" s="9">
        <v>49132</v>
      </c>
      <c r="T10" s="9">
        <v>49906</v>
      </c>
      <c r="U10" s="9">
        <v>54142</v>
      </c>
      <c r="V10" s="9">
        <v>61887</v>
      </c>
      <c r="W10" s="9">
        <v>76528</v>
      </c>
      <c r="X10" s="9">
        <v>55267</v>
      </c>
      <c r="Y10" s="9">
        <v>61081</v>
      </c>
      <c r="Z10" s="9">
        <v>77672</v>
      </c>
      <c r="AA10" s="9">
        <v>69237</v>
      </c>
      <c r="AB10" s="9">
        <v>64228</v>
      </c>
      <c r="AC10" s="9">
        <v>63957</v>
      </c>
      <c r="AD10" s="9">
        <v>68527</v>
      </c>
      <c r="AE10" s="9">
        <v>69217</v>
      </c>
      <c r="AF10" s="9">
        <v>63102</v>
      </c>
      <c r="AJ10" s="29"/>
      <c r="BP10" s="31"/>
      <c r="BQ10" s="32" t="s">
        <v>186</v>
      </c>
      <c r="BR10" s="32" t="s">
        <v>187</v>
      </c>
      <c r="CA10" s="30" t="s">
        <v>41</v>
      </c>
      <c r="CB10" s="30" t="s">
        <v>42</v>
      </c>
    </row>
    <row r="11" spans="1:81" ht="14.95" thickTop="1" x14ac:dyDescent="0.25">
      <c r="A11" s="8" t="s">
        <v>43</v>
      </c>
      <c r="B11" s="8" t="s">
        <v>44</v>
      </c>
      <c r="C11" s="9"/>
      <c r="D11" s="9"/>
      <c r="E11" s="9">
        <v>14171</v>
      </c>
      <c r="F11" s="9">
        <v>19147</v>
      </c>
      <c r="G11" s="9">
        <v>22108</v>
      </c>
      <c r="H11" s="9">
        <v>26423</v>
      </c>
      <c r="I11" s="9">
        <v>33358</v>
      </c>
      <c r="J11" s="9">
        <v>51234</v>
      </c>
      <c r="K11" s="9">
        <v>37973</v>
      </c>
      <c r="L11" s="9">
        <v>22689</v>
      </c>
      <c r="M11" s="9">
        <v>19036</v>
      </c>
      <c r="N11" s="9">
        <v>24459</v>
      </c>
      <c r="O11" s="9">
        <v>17681</v>
      </c>
      <c r="P11" s="9">
        <v>-7910</v>
      </c>
      <c r="Q11" s="9">
        <v>7691</v>
      </c>
      <c r="R11" s="9">
        <v>-3706</v>
      </c>
      <c r="S11" s="9">
        <v>10779</v>
      </c>
      <c r="T11" s="9">
        <v>22770</v>
      </c>
      <c r="U11" s="9">
        <v>58584</v>
      </c>
      <c r="V11" s="9">
        <v>81380</v>
      </c>
      <c r="W11" s="9">
        <v>50995</v>
      </c>
      <c r="X11" s="9">
        <v>59821</v>
      </c>
      <c r="Y11" s="9">
        <v>52165</v>
      </c>
      <c r="Z11" s="9">
        <v>97844</v>
      </c>
      <c r="AA11" s="9">
        <v>16076</v>
      </c>
      <c r="AB11" s="9">
        <v>-16311</v>
      </c>
      <c r="AC11" s="9">
        <v>8542</v>
      </c>
      <c r="AD11" s="27">
        <v>27514</v>
      </c>
      <c r="AE11" s="27">
        <v>-23670</v>
      </c>
      <c r="AF11" s="27">
        <v>-22987</v>
      </c>
      <c r="AG11" s="12">
        <f>AVERAGE(E11:AF11)</f>
        <v>25280.571428571428</v>
      </c>
      <c r="AJ11" s="69" t="s">
        <v>197</v>
      </c>
      <c r="AK11" s="69"/>
      <c r="AL11" s="69"/>
      <c r="AM11" s="69"/>
      <c r="AO11" s="69" t="s">
        <v>934</v>
      </c>
      <c r="AP11" s="69"/>
      <c r="AQ11" s="69"/>
      <c r="AR11" s="69"/>
      <c r="BP11" t="s">
        <v>188</v>
      </c>
      <c r="BQ11" s="43">
        <v>1692654</v>
      </c>
      <c r="BR11" s="47">
        <v>1692654</v>
      </c>
      <c r="BY11" t="s">
        <v>45</v>
      </c>
      <c r="BZ11" t="s">
        <v>46</v>
      </c>
      <c r="CA11" s="45">
        <v>512857.7</v>
      </c>
      <c r="CB11" s="45">
        <v>3100</v>
      </c>
      <c r="CC11" t="s">
        <v>47</v>
      </c>
    </row>
    <row r="12" spans="1:81" x14ac:dyDescent="0.25">
      <c r="A12" s="8" t="s">
        <v>48</v>
      </c>
      <c r="B12" s="8" t="s">
        <v>49</v>
      </c>
      <c r="C12" s="9"/>
      <c r="D12" s="9"/>
      <c r="E12" s="9">
        <v>2097</v>
      </c>
      <c r="F12" s="9">
        <v>2131</v>
      </c>
      <c r="G12" s="9">
        <v>2112</v>
      </c>
      <c r="H12" s="9">
        <v>2059</v>
      </c>
      <c r="I12" s="9">
        <v>2281</v>
      </c>
      <c r="J12" s="9">
        <v>2483</v>
      </c>
      <c r="K12" s="9">
        <v>2160</v>
      </c>
      <c r="L12" s="9">
        <v>1906</v>
      </c>
      <c r="M12" s="9">
        <v>2067</v>
      </c>
      <c r="N12" s="9">
        <v>2294</v>
      </c>
      <c r="O12" s="9">
        <v>1999</v>
      </c>
      <c r="P12" s="9">
        <v>1423</v>
      </c>
      <c r="Q12" s="9">
        <v>1320</v>
      </c>
      <c r="R12" s="9">
        <v>2656</v>
      </c>
      <c r="S12" s="9">
        <v>3270</v>
      </c>
      <c r="T12" s="9">
        <v>1780</v>
      </c>
      <c r="U12" s="9">
        <v>1224</v>
      </c>
      <c r="V12" s="9">
        <v>1383</v>
      </c>
      <c r="W12" s="9">
        <v>898</v>
      </c>
      <c r="X12" s="9">
        <v>1372</v>
      </c>
      <c r="Y12" s="9">
        <v>1901</v>
      </c>
      <c r="Z12" s="9">
        <v>2223</v>
      </c>
      <c r="AA12" s="9">
        <v>3042</v>
      </c>
      <c r="AB12" s="9">
        <v>3324</v>
      </c>
      <c r="AC12" s="9">
        <v>4908</v>
      </c>
      <c r="AD12" s="27">
        <v>5146</v>
      </c>
      <c r="AE12" s="27">
        <v>5211</v>
      </c>
      <c r="AF12" s="27">
        <v>4810</v>
      </c>
      <c r="AG12" s="12">
        <f>AVERAGE(E12:AF12)</f>
        <v>2481.4285714285716</v>
      </c>
      <c r="AJ12" s="38"/>
      <c r="AK12" s="39" t="s">
        <v>72</v>
      </c>
      <c r="AL12" s="39" t="s">
        <v>73</v>
      </c>
      <c r="AM12" s="39" t="s">
        <v>74</v>
      </c>
      <c r="AO12" s="38"/>
      <c r="AP12" s="39" t="s">
        <v>72</v>
      </c>
      <c r="AQ12" s="39" t="s">
        <v>73</v>
      </c>
      <c r="AR12" s="39" t="s">
        <v>74</v>
      </c>
      <c r="BK12" s="29" t="s">
        <v>198</v>
      </c>
      <c r="BL12" s="29" t="s">
        <v>199</v>
      </c>
      <c r="BM12" s="29" t="s">
        <v>198</v>
      </c>
      <c r="BN12" s="29" t="s">
        <v>199</v>
      </c>
      <c r="BP12" t="s">
        <v>190</v>
      </c>
      <c r="BQ12" s="33">
        <v>0</v>
      </c>
      <c r="BR12" s="33">
        <v>846327</v>
      </c>
      <c r="BS12" s="34"/>
      <c r="BY12" s="45">
        <v>0.5</v>
      </c>
      <c r="BZ12" s="45">
        <v>0</v>
      </c>
      <c r="CB12">
        <v>6.0445616786098753E-3</v>
      </c>
      <c r="CC12" t="s">
        <v>50</v>
      </c>
    </row>
    <row r="13" spans="1:81" ht="14.95" thickBot="1" x14ac:dyDescent="0.3">
      <c r="A13" s="8" t="s">
        <v>51</v>
      </c>
      <c r="B13" s="8" t="s">
        <v>52</v>
      </c>
      <c r="C13" s="9"/>
      <c r="D13" s="9"/>
      <c r="E13" s="9">
        <v>12431</v>
      </c>
      <c r="F13" s="9">
        <v>17540</v>
      </c>
      <c r="G13" s="9" t="s">
        <v>53</v>
      </c>
      <c r="H13" s="9">
        <v>25213</v>
      </c>
      <c r="I13" s="9">
        <v>31178</v>
      </c>
      <c r="J13" s="9">
        <v>49154</v>
      </c>
      <c r="K13" s="9">
        <v>36308</v>
      </c>
      <c r="L13" s="9">
        <v>20806</v>
      </c>
      <c r="M13" s="9">
        <v>17290</v>
      </c>
      <c r="N13" s="9">
        <v>22194</v>
      </c>
      <c r="O13" s="9">
        <v>15950</v>
      </c>
      <c r="P13" s="9">
        <v>-9127</v>
      </c>
      <c r="Q13" s="9">
        <v>6273</v>
      </c>
      <c r="R13" s="9">
        <v>-6452</v>
      </c>
      <c r="S13" s="9">
        <v>7367</v>
      </c>
      <c r="T13" s="9">
        <v>20825</v>
      </c>
      <c r="U13" s="9">
        <v>57118</v>
      </c>
      <c r="V13" s="9">
        <v>79883</v>
      </c>
      <c r="W13" s="9">
        <v>50163</v>
      </c>
      <c r="X13" s="9">
        <v>58402</v>
      </c>
      <c r="Y13" s="9">
        <v>50209</v>
      </c>
      <c r="Z13" s="9">
        <v>95587</v>
      </c>
      <c r="AA13" s="9">
        <v>12478</v>
      </c>
      <c r="AB13" s="9">
        <v>-23519</v>
      </c>
      <c r="AC13" s="9">
        <v>3535</v>
      </c>
      <c r="AD13" s="9">
        <v>21062</v>
      </c>
      <c r="AE13" s="9">
        <v>-29154</v>
      </c>
      <c r="AF13" s="9">
        <v>-27967</v>
      </c>
      <c r="AG13" s="54"/>
      <c r="AJ13" t="s">
        <v>77</v>
      </c>
      <c r="AK13" s="33">
        <f>AL13*0.47</f>
        <v>11881.881999999998</v>
      </c>
      <c r="AL13" s="43">
        <v>25280.6</v>
      </c>
      <c r="AM13" s="33">
        <f>AL13+(AL13*0.53)</f>
        <v>38679.317999999999</v>
      </c>
      <c r="AN13" s="34"/>
      <c r="AO13" t="s">
        <v>77</v>
      </c>
      <c r="AP13" s="33">
        <f>AK13</f>
        <v>11881.881999999998</v>
      </c>
      <c r="AQ13" s="33">
        <f t="shared" ref="AQ13:AR13" si="0">AL13</f>
        <v>25280.6</v>
      </c>
      <c r="AR13" s="33">
        <f t="shared" si="0"/>
        <v>38679.317999999999</v>
      </c>
      <c r="AS13" t="s">
        <v>200</v>
      </c>
      <c r="BK13">
        <v>11881.881999999998</v>
      </c>
      <c r="BL13" s="42">
        <v>0.43642532135750001</v>
      </c>
      <c r="BM13">
        <v>11881.881999999998</v>
      </c>
      <c r="BN13" s="42">
        <v>0.40776211442424998</v>
      </c>
      <c r="BP13" t="s">
        <v>192</v>
      </c>
      <c r="BQ13" s="43">
        <v>1692654</v>
      </c>
      <c r="BR13" s="33">
        <v>846327</v>
      </c>
      <c r="BY13">
        <v>0.5</v>
      </c>
      <c r="BZ13">
        <v>1</v>
      </c>
    </row>
    <row r="14" spans="1:81" ht="15.65" thickTop="1" thickBot="1" x14ac:dyDescent="0.3">
      <c r="A14" s="8" t="s">
        <v>54</v>
      </c>
      <c r="B14" s="8" t="s">
        <v>55</v>
      </c>
      <c r="C14" s="9"/>
      <c r="D14" s="9"/>
      <c r="E14" s="9">
        <v>637</v>
      </c>
      <c r="F14" s="9">
        <v>161</v>
      </c>
      <c r="G14" s="9">
        <v>586</v>
      </c>
      <c r="H14" s="9">
        <v>5957</v>
      </c>
      <c r="I14" s="9">
        <v>-10577</v>
      </c>
      <c r="J14" s="9">
        <v>10650</v>
      </c>
      <c r="K14" s="9">
        <v>-23620</v>
      </c>
      <c r="L14" s="9">
        <v>4116</v>
      </c>
      <c r="M14" s="9">
        <v>3855</v>
      </c>
      <c r="N14" s="9">
        <v>5762</v>
      </c>
      <c r="O14" s="9">
        <v>3937</v>
      </c>
      <c r="P14" s="9">
        <v>-2534</v>
      </c>
      <c r="Q14" s="9">
        <v>1770</v>
      </c>
      <c r="R14" s="9">
        <v>-1804</v>
      </c>
      <c r="S14" s="9">
        <v>2734</v>
      </c>
      <c r="T14" s="9">
        <v>5719</v>
      </c>
      <c r="U14" s="9">
        <v>11469</v>
      </c>
      <c r="V14" s="9">
        <v>14401</v>
      </c>
      <c r="W14" s="9">
        <v>6346</v>
      </c>
      <c r="X14" s="9">
        <v>11097</v>
      </c>
      <c r="Y14" s="9">
        <v>12073</v>
      </c>
      <c r="Z14" s="9">
        <v>20037</v>
      </c>
      <c r="AA14" s="9">
        <v>1390</v>
      </c>
      <c r="AB14" s="9">
        <v>-6032</v>
      </c>
      <c r="AC14" s="9">
        <v>-513</v>
      </c>
      <c r="AD14" s="9">
        <v>7221</v>
      </c>
      <c r="AE14" s="9">
        <v>-3423</v>
      </c>
      <c r="AF14" s="9">
        <v>-10170</v>
      </c>
      <c r="AJ14" t="s">
        <v>80</v>
      </c>
      <c r="AK14" s="40">
        <v>0</v>
      </c>
      <c r="AL14" s="40">
        <v>0</v>
      </c>
      <c r="AM14" s="40">
        <v>0</v>
      </c>
      <c r="AO14" t="s">
        <v>80</v>
      </c>
      <c r="AP14" s="41">
        <f>AQ14</f>
        <v>2481.4285714285716</v>
      </c>
      <c r="AQ14" s="41">
        <f>AG12</f>
        <v>2481.4285714285716</v>
      </c>
      <c r="AR14" s="41">
        <f>AQ14</f>
        <v>2481.4285714285716</v>
      </c>
      <c r="AS14" t="s">
        <v>200</v>
      </c>
      <c r="BK14">
        <v>25280.6</v>
      </c>
      <c r="BL14" s="42">
        <v>0.92856451352659597</v>
      </c>
      <c r="BM14">
        <v>25280.6</v>
      </c>
      <c r="BN14" s="42">
        <v>0.98895637529348701</v>
      </c>
      <c r="BP14" t="s">
        <v>193</v>
      </c>
      <c r="BQ14" s="35">
        <v>0</v>
      </c>
      <c r="BR14" s="35">
        <v>1</v>
      </c>
      <c r="BY14" t="s">
        <v>56</v>
      </c>
    </row>
    <row r="15" spans="1:81" ht="15.65" thickTop="1" thickBot="1" x14ac:dyDescent="0.3">
      <c r="A15" s="8" t="s">
        <v>57</v>
      </c>
      <c r="B15" s="8" t="s">
        <v>58</v>
      </c>
      <c r="C15" s="9"/>
      <c r="D15" s="9"/>
      <c r="E15" s="9">
        <v>11037</v>
      </c>
      <c r="F15" s="9">
        <v>16565</v>
      </c>
      <c r="G15" s="9">
        <v>18235</v>
      </c>
      <c r="H15" s="9">
        <v>18364</v>
      </c>
      <c r="I15" s="9">
        <v>41016</v>
      </c>
      <c r="J15" s="9">
        <v>37402</v>
      </c>
      <c r="K15" s="9">
        <v>59669</v>
      </c>
      <c r="L15" s="9">
        <v>16188</v>
      </c>
      <c r="M15" s="9">
        <v>12892</v>
      </c>
      <c r="N15" s="9">
        <v>15690</v>
      </c>
      <c r="O15" s="9">
        <v>11575</v>
      </c>
      <c r="P15" s="9">
        <v>-6995</v>
      </c>
      <c r="Q15" s="9">
        <v>3883</v>
      </c>
      <c r="R15" s="9">
        <v>-4995</v>
      </c>
      <c r="S15" s="9">
        <v>3962</v>
      </c>
      <c r="T15" s="9">
        <v>14104</v>
      </c>
      <c r="U15" s="9">
        <v>44588</v>
      </c>
      <c r="V15" s="9">
        <v>63635</v>
      </c>
      <c r="W15" s="9">
        <v>42785</v>
      </c>
      <c r="X15" s="9">
        <v>46199</v>
      </c>
      <c r="Y15" s="9">
        <v>37615</v>
      </c>
      <c r="Z15" s="9">
        <v>74634</v>
      </c>
      <c r="AA15" s="9">
        <v>10352</v>
      </c>
      <c r="AB15" s="9">
        <v>-17788</v>
      </c>
      <c r="AC15" s="9">
        <v>4353</v>
      </c>
      <c r="AD15" s="27">
        <v>13460</v>
      </c>
      <c r="AE15" s="27">
        <v>-25816</v>
      </c>
      <c r="AF15" s="27">
        <v>-17964</v>
      </c>
      <c r="AJ15" t="s">
        <v>83</v>
      </c>
      <c r="AK15" s="33">
        <f>AK13-AK14</f>
        <v>11881.881999999998</v>
      </c>
      <c r="AL15" s="33">
        <f>AL13-AL14</f>
        <v>25280.6</v>
      </c>
      <c r="AM15" s="33">
        <f>AM13-AM14</f>
        <v>38679.317999999999</v>
      </c>
      <c r="AO15" t="s">
        <v>83</v>
      </c>
      <c r="AP15" s="33">
        <f>AP13-AP14</f>
        <v>9400.4534285714253</v>
      </c>
      <c r="AQ15" s="33">
        <f>AQ13-AQ14</f>
        <v>22799.171428571426</v>
      </c>
      <c r="AR15" s="33">
        <f>AR13-AR14</f>
        <v>36197.889428571427</v>
      </c>
      <c r="AS15" t="s">
        <v>200</v>
      </c>
      <c r="BK15">
        <v>38679.317999999999</v>
      </c>
      <c r="BL15" s="42">
        <v>1.4207037056956899</v>
      </c>
      <c r="BM15">
        <v>38679.317999999999</v>
      </c>
      <c r="BN15" s="42">
        <v>1.57015063616272</v>
      </c>
      <c r="BP15" t="s">
        <v>194</v>
      </c>
      <c r="BQ15" s="43">
        <v>25.63</v>
      </c>
      <c r="BR15" s="33">
        <v>25.63</v>
      </c>
      <c r="BY15">
        <v>0.5</v>
      </c>
    </row>
    <row r="16" spans="1:81" ht="14.95" thickTop="1" x14ac:dyDescent="0.25">
      <c r="A16" s="8" t="s">
        <v>59</v>
      </c>
      <c r="B16" s="8" t="s">
        <v>60</v>
      </c>
      <c r="C16" s="9"/>
      <c r="D16" s="9"/>
      <c r="E16" s="9">
        <v>9830</v>
      </c>
      <c r="F16" s="9">
        <v>15209</v>
      </c>
      <c r="G16" s="9">
        <v>7287</v>
      </c>
      <c r="H16" s="9">
        <v>9194</v>
      </c>
      <c r="I16" s="9">
        <v>15007</v>
      </c>
      <c r="J16" s="9">
        <v>10090</v>
      </c>
      <c r="K16" s="9">
        <v>4723</v>
      </c>
      <c r="L16" s="9">
        <v>11216</v>
      </c>
      <c r="M16" s="9">
        <v>13173</v>
      </c>
      <c r="N16" s="9">
        <v>8119</v>
      </c>
      <c r="O16" s="9">
        <v>12377</v>
      </c>
      <c r="P16" s="9">
        <v>9624</v>
      </c>
      <c r="Q16" s="9">
        <v>10326</v>
      </c>
      <c r="R16" s="9">
        <v>307655</v>
      </c>
      <c r="S16" s="9">
        <v>17887</v>
      </c>
      <c r="T16" s="9">
        <v>7258</v>
      </c>
      <c r="U16" s="9">
        <v>11326</v>
      </c>
      <c r="V16" s="9">
        <v>17927</v>
      </c>
      <c r="W16" s="9">
        <v>27818</v>
      </c>
      <c r="X16" s="9">
        <v>19081</v>
      </c>
      <c r="Y16" s="9">
        <v>17823</v>
      </c>
      <c r="Z16" s="9">
        <v>16125</v>
      </c>
      <c r="AA16" s="9">
        <v>43803</v>
      </c>
      <c r="AB16" s="9">
        <v>3539</v>
      </c>
      <c r="AC16" s="9">
        <v>11459</v>
      </c>
      <c r="AD16" s="9">
        <v>4511</v>
      </c>
      <c r="AE16" s="9">
        <v>6032</v>
      </c>
      <c r="AF16" s="9">
        <v>4408</v>
      </c>
      <c r="AJ16" t="s">
        <v>86</v>
      </c>
      <c r="AK16" s="15">
        <f>+AK15/$AK$4</f>
        <v>1.5974961543049022E-2</v>
      </c>
      <c r="AL16" s="15">
        <f>+AL15/$AK$4</f>
        <v>3.3989279878827709E-2</v>
      </c>
      <c r="AM16" s="15">
        <f>+AM15/$AK$4</f>
        <v>5.2003598214606393E-2</v>
      </c>
      <c r="AO16" t="s">
        <v>86</v>
      </c>
      <c r="AP16" s="15">
        <f>+AP15/$AL$4</f>
        <v>1.5300086430855574E-2</v>
      </c>
      <c r="AQ16" s="15">
        <f>+AQ15/$AL$4</f>
        <v>3.7107709331213282E-2</v>
      </c>
      <c r="AR16" s="15">
        <f>+AR15/$AL$4</f>
        <v>5.8915332231570992E-2</v>
      </c>
      <c r="BP16" t="s">
        <v>195</v>
      </c>
      <c r="BQ16" s="44">
        <v>27863</v>
      </c>
      <c r="BR16" s="17">
        <v>13931.5</v>
      </c>
    </row>
    <row r="17" spans="1:76" ht="14.95" thickBot="1" x14ac:dyDescent="0.3">
      <c r="A17" s="8" t="s">
        <v>61</v>
      </c>
      <c r="B17" s="8" t="s">
        <v>62</v>
      </c>
      <c r="C17" s="9"/>
      <c r="D17" s="9"/>
      <c r="E17" s="9">
        <v>132790</v>
      </c>
      <c r="F17" s="9">
        <v>127457</v>
      </c>
      <c r="G17" s="9">
        <v>138998</v>
      </c>
      <c r="H17" s="9">
        <v>144578</v>
      </c>
      <c r="I17" s="9">
        <v>194338</v>
      </c>
      <c r="J17" s="9">
        <v>190195</v>
      </c>
      <c r="K17" s="9">
        <v>169418</v>
      </c>
      <c r="L17" s="9">
        <v>193439</v>
      </c>
      <c r="M17" s="9">
        <v>165307</v>
      </c>
      <c r="N17" s="9">
        <v>167988</v>
      </c>
      <c r="O17" s="9">
        <v>145617</v>
      </c>
      <c r="P17" s="9">
        <v>115012</v>
      </c>
      <c r="Q17" s="9">
        <v>158767</v>
      </c>
      <c r="R17" s="9">
        <v>134538</v>
      </c>
      <c r="S17" s="9">
        <v>139147</v>
      </c>
      <c r="T17" s="9">
        <v>166215</v>
      </c>
      <c r="U17" s="9">
        <v>210480</v>
      </c>
      <c r="V17" s="9">
        <v>266007</v>
      </c>
      <c r="W17" s="9">
        <v>214098</v>
      </c>
      <c r="X17" s="9">
        <v>303541</v>
      </c>
      <c r="Y17" s="9">
        <v>280254</v>
      </c>
      <c r="Z17" s="9">
        <v>283819</v>
      </c>
      <c r="AA17" s="9">
        <v>237654</v>
      </c>
      <c r="AB17" s="9">
        <v>218189</v>
      </c>
      <c r="AC17" s="9">
        <v>240632</v>
      </c>
      <c r="AD17" s="9">
        <v>297444</v>
      </c>
      <c r="AE17" s="9">
        <v>210442</v>
      </c>
      <c r="AF17" s="9">
        <v>191415</v>
      </c>
      <c r="AH17" s="12"/>
      <c r="AJ17" s="36" t="s">
        <v>89</v>
      </c>
      <c r="AK17" s="42">
        <f>+AK15/$AK$7</f>
        <v>0.43642532135750006</v>
      </c>
      <c r="AL17" s="42">
        <f>+AL15/$AK$7</f>
        <v>0.92856451352659597</v>
      </c>
      <c r="AM17" s="42">
        <f>+AM15/$AK$7</f>
        <v>1.4207037056956919</v>
      </c>
      <c r="AO17" s="36" t="s">
        <v>89</v>
      </c>
      <c r="AP17" s="42">
        <f>+AP15/$AL$7</f>
        <v>0.40977150679038526</v>
      </c>
      <c r="AQ17" s="42">
        <f>+AQ15/$AL$7</f>
        <v>0.99382980840720714</v>
      </c>
      <c r="AR17" s="42">
        <f>+AR15/$AL$7</f>
        <v>1.5778881100240292</v>
      </c>
      <c r="BP17" s="36" t="s">
        <v>196</v>
      </c>
      <c r="BQ17" s="37">
        <v>6.0445616786098753E-3</v>
      </c>
      <c r="BR17" s="46">
        <v>6.0445616786098753E-3</v>
      </c>
    </row>
    <row r="18" spans="1:76" ht="14.95" thickTop="1" x14ac:dyDescent="0.25">
      <c r="A18" s="8" t="s">
        <v>63</v>
      </c>
      <c r="B18" s="8" t="s">
        <v>64</v>
      </c>
      <c r="C18" s="9"/>
      <c r="D18" s="9"/>
      <c r="E18" s="9">
        <v>168889</v>
      </c>
      <c r="F18" s="9">
        <v>165832</v>
      </c>
      <c r="G18" s="9">
        <v>166942</v>
      </c>
      <c r="H18" s="9">
        <v>216365</v>
      </c>
      <c r="I18" s="9">
        <v>221945</v>
      </c>
      <c r="J18" s="9">
        <v>234437</v>
      </c>
      <c r="K18" s="9">
        <v>205877</v>
      </c>
      <c r="L18" s="9">
        <v>200562</v>
      </c>
      <c r="M18" s="9">
        <v>198565</v>
      </c>
      <c r="N18" s="9">
        <v>202192</v>
      </c>
      <c r="O18" s="9">
        <v>187320</v>
      </c>
      <c r="P18" s="9">
        <v>177934</v>
      </c>
      <c r="Q18" s="9">
        <v>183566</v>
      </c>
      <c r="R18" s="9">
        <v>161543</v>
      </c>
      <c r="S18" s="9">
        <v>157269</v>
      </c>
      <c r="T18" s="9">
        <v>185347</v>
      </c>
      <c r="U18" s="9">
        <v>252268</v>
      </c>
      <c r="V18" s="9">
        <v>257229</v>
      </c>
      <c r="W18" s="9">
        <v>256427</v>
      </c>
      <c r="X18" s="9">
        <v>313872</v>
      </c>
      <c r="Y18" s="9">
        <v>323931</v>
      </c>
      <c r="Z18" s="9">
        <v>439704</v>
      </c>
      <c r="AA18" s="9">
        <v>315189</v>
      </c>
      <c r="AB18" s="9">
        <v>345198</v>
      </c>
      <c r="AC18" s="9">
        <v>286733</v>
      </c>
      <c r="AD18" s="9">
        <v>298979</v>
      </c>
      <c r="AE18" s="9">
        <v>278642</v>
      </c>
      <c r="AF18" s="9">
        <v>281062</v>
      </c>
    </row>
    <row r="19" spans="1:76" ht="14.95" thickBot="1" x14ac:dyDescent="0.3">
      <c r="A19" s="8" t="s">
        <v>65</v>
      </c>
      <c r="B19" s="8" t="s">
        <v>66</v>
      </c>
      <c r="C19" s="9"/>
      <c r="D19" s="9"/>
      <c r="E19" s="9">
        <v>331498</v>
      </c>
      <c r="F19" s="9">
        <v>334269</v>
      </c>
      <c r="G19" s="9">
        <v>337950</v>
      </c>
      <c r="H19" s="9">
        <v>395420</v>
      </c>
      <c r="I19" s="9">
        <v>460062</v>
      </c>
      <c r="J19" s="9">
        <v>476722</v>
      </c>
      <c r="K19" s="9">
        <v>448359</v>
      </c>
      <c r="L19" s="9">
        <v>446672</v>
      </c>
      <c r="M19" s="9">
        <v>418953</v>
      </c>
      <c r="N19" s="9">
        <v>417349</v>
      </c>
      <c r="O19" s="9">
        <v>466288</v>
      </c>
      <c r="P19" s="9">
        <v>339880</v>
      </c>
      <c r="Q19" s="9">
        <v>386339</v>
      </c>
      <c r="R19" s="9">
        <v>653227</v>
      </c>
      <c r="S19" s="9">
        <v>362631</v>
      </c>
      <c r="T19" s="9">
        <v>401030</v>
      </c>
      <c r="U19" s="9">
        <v>515233</v>
      </c>
      <c r="V19" s="9">
        <v>585189</v>
      </c>
      <c r="W19" s="9">
        <v>543114</v>
      </c>
      <c r="X19" s="9">
        <v>672428</v>
      </c>
      <c r="Y19" s="9">
        <v>659305</v>
      </c>
      <c r="Z19" s="9">
        <v>787925</v>
      </c>
      <c r="AA19" s="9">
        <v>671386</v>
      </c>
      <c r="AB19" s="9">
        <v>634564</v>
      </c>
      <c r="AC19" s="9">
        <v>593490</v>
      </c>
      <c r="AD19" s="9">
        <v>659375</v>
      </c>
      <c r="AE19" s="9">
        <v>550340</v>
      </c>
      <c r="AF19" s="9">
        <v>535447</v>
      </c>
      <c r="AP19" s="42">
        <v>0.40977150679038499</v>
      </c>
      <c r="AQ19" s="42">
        <v>0.99382980840720703</v>
      </c>
      <c r="AR19" s="42">
        <v>1.5778881100240301</v>
      </c>
      <c r="BP19" s="29"/>
    </row>
    <row r="20" spans="1:76" ht="14.95" thickTop="1" x14ac:dyDescent="0.25">
      <c r="A20" s="8" t="s">
        <v>67</v>
      </c>
      <c r="B20" s="8" t="s">
        <v>68</v>
      </c>
      <c r="C20" s="9"/>
      <c r="D20" s="9"/>
      <c r="E20" s="9">
        <v>384883</v>
      </c>
      <c r="F20" s="9">
        <v>382825</v>
      </c>
      <c r="G20" s="9">
        <v>390629</v>
      </c>
      <c r="H20" s="9">
        <v>386847</v>
      </c>
      <c r="I20" s="9">
        <v>386680</v>
      </c>
      <c r="J20" s="9">
        <v>393387</v>
      </c>
      <c r="K20" s="9">
        <v>415711</v>
      </c>
      <c r="L20" s="9">
        <v>422686</v>
      </c>
      <c r="M20" s="9">
        <v>428777</v>
      </c>
      <c r="N20" s="9">
        <v>437456</v>
      </c>
      <c r="O20" s="9">
        <v>456400</v>
      </c>
      <c r="P20" s="9">
        <v>456714</v>
      </c>
      <c r="Q20" s="9">
        <v>454022</v>
      </c>
      <c r="R20" s="9">
        <v>459312</v>
      </c>
      <c r="S20" s="9">
        <v>487004</v>
      </c>
      <c r="T20" s="9">
        <v>495376</v>
      </c>
      <c r="U20" s="9">
        <v>502484</v>
      </c>
      <c r="V20" s="9">
        <v>510762</v>
      </c>
      <c r="W20" s="9">
        <v>562674</v>
      </c>
      <c r="X20" s="9">
        <v>579872</v>
      </c>
      <c r="Y20" s="9">
        <v>597262</v>
      </c>
      <c r="Z20" s="9">
        <v>629104</v>
      </c>
      <c r="AA20" s="9">
        <v>664120</v>
      </c>
      <c r="AB20" s="9">
        <v>682738</v>
      </c>
      <c r="AC20" s="9">
        <v>689374</v>
      </c>
      <c r="AD20" s="9">
        <v>697396</v>
      </c>
      <c r="AE20" s="9">
        <v>706805</v>
      </c>
      <c r="AF20" s="9">
        <v>698715</v>
      </c>
      <c r="AH20" s="12"/>
      <c r="BP20" s="69" t="s">
        <v>197</v>
      </c>
      <c r="BQ20" s="69"/>
      <c r="BR20" s="69"/>
      <c r="BS20" s="69"/>
      <c r="BU20" s="69" t="s">
        <v>69</v>
      </c>
      <c r="BV20" s="69"/>
      <c r="BW20" s="69"/>
      <c r="BX20" s="69"/>
    </row>
    <row r="21" spans="1:76" x14ac:dyDescent="0.25">
      <c r="A21" s="8" t="s">
        <v>70</v>
      </c>
      <c r="B21" s="8" t="s">
        <v>71</v>
      </c>
      <c r="C21" s="9"/>
      <c r="D21" s="9"/>
      <c r="E21" s="9">
        <v>920450</v>
      </c>
      <c r="F21" s="9">
        <v>921225</v>
      </c>
      <c r="G21" s="9">
        <v>933755</v>
      </c>
      <c r="H21" s="9">
        <v>985913</v>
      </c>
      <c r="I21" s="9">
        <v>1051697</v>
      </c>
      <c r="J21" s="9">
        <v>1077270</v>
      </c>
      <c r="K21" s="9">
        <v>1104817</v>
      </c>
      <c r="L21" s="9">
        <v>1109204</v>
      </c>
      <c r="M21" s="9">
        <v>1087252</v>
      </c>
      <c r="N21" s="9">
        <v>1092622</v>
      </c>
      <c r="O21" s="9">
        <v>1160746</v>
      </c>
      <c r="P21" s="9">
        <v>1158592</v>
      </c>
      <c r="Q21" s="9">
        <v>1197247</v>
      </c>
      <c r="R21" s="9">
        <v>1474096</v>
      </c>
      <c r="S21" s="9">
        <v>1229927</v>
      </c>
      <c r="T21" s="9">
        <v>1277533</v>
      </c>
      <c r="U21" s="9">
        <v>1405329</v>
      </c>
      <c r="V21" s="9">
        <v>1485738</v>
      </c>
      <c r="W21" s="9">
        <v>1494363</v>
      </c>
      <c r="X21" s="9">
        <v>1719768</v>
      </c>
      <c r="Y21" s="9">
        <v>1724329</v>
      </c>
      <c r="Z21" s="9">
        <v>1912441</v>
      </c>
      <c r="AA21" s="9">
        <v>1826597</v>
      </c>
      <c r="AB21" s="9">
        <v>1822619</v>
      </c>
      <c r="AC21" s="9">
        <v>1781095</v>
      </c>
      <c r="AD21" s="27">
        <v>1866428</v>
      </c>
      <c r="AE21" s="27">
        <v>1715949</v>
      </c>
      <c r="AF21" s="27">
        <v>1692654</v>
      </c>
      <c r="AG21" s="12">
        <f>AVERAGE(E21:AF21)</f>
        <v>1365344.857142857</v>
      </c>
      <c r="AQ21" s="59" t="s">
        <v>201</v>
      </c>
      <c r="AR21">
        <v>0</v>
      </c>
      <c r="BP21" s="38"/>
      <c r="BQ21" s="39" t="s">
        <v>72</v>
      </c>
      <c r="BR21" s="39" t="s">
        <v>73</v>
      </c>
      <c r="BS21" s="39" t="s">
        <v>74</v>
      </c>
      <c r="BU21" s="38"/>
      <c r="BV21" s="39" t="s">
        <v>72</v>
      </c>
      <c r="BW21" s="39" t="s">
        <v>73</v>
      </c>
      <c r="BX21" s="39" t="s">
        <v>74</v>
      </c>
    </row>
    <row r="22" spans="1:76" x14ac:dyDescent="0.25">
      <c r="A22" s="8" t="s">
        <v>75</v>
      </c>
      <c r="B22" s="8" t="s">
        <v>76</v>
      </c>
      <c r="C22" s="9"/>
      <c r="D22" s="9"/>
      <c r="E22" s="9">
        <v>72641</v>
      </c>
      <c r="F22" s="9">
        <v>69411</v>
      </c>
      <c r="G22" s="9">
        <v>94674</v>
      </c>
      <c r="H22" s="9">
        <v>97176</v>
      </c>
      <c r="I22" s="9">
        <v>106588</v>
      </c>
      <c r="J22" s="9">
        <v>118099</v>
      </c>
      <c r="K22" s="9">
        <v>128495</v>
      </c>
      <c r="L22" s="9">
        <v>110235</v>
      </c>
      <c r="M22" s="9">
        <v>95730</v>
      </c>
      <c r="N22" s="9">
        <v>100386</v>
      </c>
      <c r="O22" s="9">
        <v>110297</v>
      </c>
      <c r="P22" s="9">
        <v>72172</v>
      </c>
      <c r="Q22" s="9">
        <v>92476</v>
      </c>
      <c r="R22" s="9">
        <v>68480</v>
      </c>
      <c r="S22" s="9">
        <v>106676</v>
      </c>
      <c r="T22" s="9">
        <v>116507</v>
      </c>
      <c r="U22" s="9">
        <v>142717</v>
      </c>
      <c r="V22" s="9">
        <v>153454</v>
      </c>
      <c r="W22" s="9">
        <v>179917</v>
      </c>
      <c r="X22" s="9">
        <v>196847</v>
      </c>
      <c r="Y22" s="9">
        <v>191418</v>
      </c>
      <c r="Z22" s="9">
        <v>223816</v>
      </c>
      <c r="AA22" s="9">
        <v>217689</v>
      </c>
      <c r="AB22" s="9">
        <v>185170</v>
      </c>
      <c r="AC22" s="9">
        <v>212598</v>
      </c>
      <c r="AD22" s="9">
        <v>209795</v>
      </c>
      <c r="AE22" s="9">
        <v>209423</v>
      </c>
      <c r="AF22" s="9">
        <v>200569</v>
      </c>
      <c r="BP22" t="s">
        <v>77</v>
      </c>
      <c r="BQ22" s="33">
        <v>-35170.11</v>
      </c>
      <c r="BR22" s="43">
        <v>-22987</v>
      </c>
      <c r="BS22" s="33">
        <v>-10803.89</v>
      </c>
      <c r="BT22" s="34"/>
      <c r="BU22" t="s">
        <v>77</v>
      </c>
      <c r="BV22" s="33">
        <v>-35170.11</v>
      </c>
      <c r="BW22" s="47">
        <v>-22987</v>
      </c>
      <c r="BX22" s="47">
        <v>-10803.89</v>
      </c>
    </row>
    <row r="23" spans="1:76" x14ac:dyDescent="0.25">
      <c r="A23" s="8" t="s">
        <v>78</v>
      </c>
      <c r="B23" s="8" t="s">
        <v>79</v>
      </c>
      <c r="C23" s="9"/>
      <c r="D23" s="9"/>
      <c r="E23" s="9">
        <v>676</v>
      </c>
      <c r="F23" s="9">
        <v>641</v>
      </c>
      <c r="G23" s="9">
        <v>721</v>
      </c>
      <c r="H23" s="9">
        <v>657</v>
      </c>
      <c r="I23" s="9">
        <v>793</v>
      </c>
      <c r="J23" s="9">
        <v>1146</v>
      </c>
      <c r="K23" s="9">
        <v>1139</v>
      </c>
      <c r="L23" s="9">
        <v>1156</v>
      </c>
      <c r="M23" s="9">
        <v>1215</v>
      </c>
      <c r="N23" s="9">
        <v>1234</v>
      </c>
      <c r="O23" s="9">
        <v>1321</v>
      </c>
      <c r="P23" s="9" t="s">
        <v>53</v>
      </c>
      <c r="Q23" s="9">
        <v>1411</v>
      </c>
      <c r="R23" s="9">
        <v>1401</v>
      </c>
      <c r="S23" s="9">
        <v>2184</v>
      </c>
      <c r="T23" s="9">
        <v>2171</v>
      </c>
      <c r="U23" s="9">
        <v>2372</v>
      </c>
      <c r="V23" s="9">
        <v>2834</v>
      </c>
      <c r="W23" s="9">
        <v>3654</v>
      </c>
      <c r="X23" s="9">
        <v>3501</v>
      </c>
      <c r="Y23" s="9">
        <v>7451</v>
      </c>
      <c r="Z23" s="9">
        <v>5764</v>
      </c>
      <c r="AA23" s="9">
        <v>6041</v>
      </c>
      <c r="AB23" s="9">
        <v>6379</v>
      </c>
      <c r="AC23" s="9">
        <v>6527</v>
      </c>
      <c r="AD23" s="9">
        <v>6724</v>
      </c>
      <c r="AE23" s="9">
        <v>5813</v>
      </c>
      <c r="AF23" s="9">
        <v>5641</v>
      </c>
      <c r="BP23" t="s">
        <v>80</v>
      </c>
      <c r="BQ23" s="40">
        <v>0</v>
      </c>
      <c r="BR23" s="40">
        <v>0</v>
      </c>
      <c r="BS23" s="40">
        <v>0</v>
      </c>
      <c r="BU23" t="s">
        <v>80</v>
      </c>
      <c r="BV23" s="41">
        <v>-4810</v>
      </c>
      <c r="BW23" s="41">
        <v>-4810</v>
      </c>
      <c r="BX23" s="41">
        <v>-4810</v>
      </c>
    </row>
    <row r="24" spans="1:76" x14ac:dyDescent="0.25">
      <c r="A24" s="8" t="s">
        <v>81</v>
      </c>
      <c r="B24" s="8" t="s">
        <v>82</v>
      </c>
      <c r="C24" s="9"/>
      <c r="D24" s="9"/>
      <c r="E24" s="9">
        <v>135023</v>
      </c>
      <c r="F24" s="9">
        <v>144986</v>
      </c>
      <c r="G24" s="9">
        <v>176260</v>
      </c>
      <c r="H24" s="9">
        <v>171484</v>
      </c>
      <c r="I24" s="9">
        <v>190319</v>
      </c>
      <c r="J24" s="9">
        <v>216840</v>
      </c>
      <c r="K24" s="9">
        <v>254677</v>
      </c>
      <c r="L24" s="9">
        <v>194028</v>
      </c>
      <c r="M24" s="9">
        <v>170950</v>
      </c>
      <c r="N24" s="9">
        <v>176938</v>
      </c>
      <c r="O24" s="9">
        <v>268230</v>
      </c>
      <c r="P24" s="9">
        <v>157431</v>
      </c>
      <c r="Q24" s="9">
        <v>182758</v>
      </c>
      <c r="R24" s="9">
        <v>165268</v>
      </c>
      <c r="S24" s="9">
        <v>223664</v>
      </c>
      <c r="T24" s="9">
        <v>213420</v>
      </c>
      <c r="U24" s="9">
        <v>264482</v>
      </c>
      <c r="V24" s="9">
        <v>296704</v>
      </c>
      <c r="W24" s="9">
        <v>352850</v>
      </c>
      <c r="X24" s="9">
        <v>348638</v>
      </c>
      <c r="Y24" s="9">
        <v>329171</v>
      </c>
      <c r="Z24" s="9">
        <v>380863</v>
      </c>
      <c r="AA24" s="9">
        <v>381573</v>
      </c>
      <c r="AB24" s="9">
        <v>309007</v>
      </c>
      <c r="AC24" s="9">
        <v>321215</v>
      </c>
      <c r="AD24" s="9">
        <v>342156</v>
      </c>
      <c r="AE24" s="9">
        <v>323930</v>
      </c>
      <c r="AF24" s="9">
        <v>305159</v>
      </c>
      <c r="AO24" t="s">
        <v>202</v>
      </c>
      <c r="BP24" t="s">
        <v>83</v>
      </c>
      <c r="BQ24" s="33">
        <v>-35170.11</v>
      </c>
      <c r="BR24" s="33">
        <v>-22987</v>
      </c>
      <c r="BS24" s="33">
        <v>-10803.89</v>
      </c>
      <c r="BU24" t="s">
        <v>83</v>
      </c>
      <c r="BV24" s="33">
        <v>-30360.11</v>
      </c>
      <c r="BW24" s="33">
        <v>-18177</v>
      </c>
      <c r="BX24" s="33">
        <v>-5993.8899999999994</v>
      </c>
    </row>
    <row r="25" spans="1:76" x14ac:dyDescent="0.25">
      <c r="A25" s="8" t="s">
        <v>84</v>
      </c>
      <c r="B25" s="8" t="s">
        <v>85</v>
      </c>
      <c r="C25" s="9"/>
      <c r="D25" s="9"/>
      <c r="E25" s="9">
        <v>502684</v>
      </c>
      <c r="F25" s="9">
        <v>517558</v>
      </c>
      <c r="G25" s="9">
        <v>537493</v>
      </c>
      <c r="H25" s="9">
        <v>551617</v>
      </c>
      <c r="I25" s="9">
        <v>587096</v>
      </c>
      <c r="J25" s="9">
        <v>619562</v>
      </c>
      <c r="K25" s="9">
        <v>670110</v>
      </c>
      <c r="L25" s="9">
        <v>675983</v>
      </c>
      <c r="M25" s="9">
        <v>680847</v>
      </c>
      <c r="N25" s="9">
        <v>693704</v>
      </c>
      <c r="O25" s="9">
        <v>701296</v>
      </c>
      <c r="P25" s="9">
        <v>685036</v>
      </c>
      <c r="Q25" s="9">
        <v>684948</v>
      </c>
      <c r="R25" s="9">
        <v>674347</v>
      </c>
      <c r="S25" s="9">
        <v>680436</v>
      </c>
      <c r="T25" s="9">
        <v>688548</v>
      </c>
      <c r="U25" s="9">
        <v>734039</v>
      </c>
      <c r="V25" s="9">
        <v>802583</v>
      </c>
      <c r="W25" s="9">
        <v>839779</v>
      </c>
      <c r="X25" s="9">
        <v>874756</v>
      </c>
      <c r="Y25" s="9">
        <v>904649</v>
      </c>
      <c r="Z25" s="9">
        <v>967870</v>
      </c>
      <c r="AA25" s="9">
        <v>958474</v>
      </c>
      <c r="AB25" s="9">
        <v>928504</v>
      </c>
      <c r="AC25" s="9">
        <v>928438</v>
      </c>
      <c r="AD25" s="27">
        <v>939592</v>
      </c>
      <c r="AE25" s="27">
        <v>911659</v>
      </c>
      <c r="AF25" s="27">
        <v>884276</v>
      </c>
      <c r="AG25" s="12">
        <f>AVERAGE(E25:AF25)</f>
        <v>743781.57142857148</v>
      </c>
      <c r="AO25" s="15">
        <f>AL32/AO47</f>
        <v>-2.8801447253378552E-2</v>
      </c>
      <c r="BP25" t="s">
        <v>86</v>
      </c>
      <c r="BQ25" s="15">
        <v>-2.0778085775356333E-2</v>
      </c>
      <c r="BR25" s="15">
        <v>-1.3580448219187146E-2</v>
      </c>
      <c r="BS25" s="15">
        <v>-6.3828106630179583E-3</v>
      </c>
      <c r="BU25" t="s">
        <v>86</v>
      </c>
      <c r="BV25" s="15">
        <v>-3.5872789122880402E-2</v>
      </c>
      <c r="BW25" s="15">
        <v>-2.1477514010542025E-2</v>
      </c>
      <c r="BX25" s="15">
        <v>-7.0822388982036489E-3</v>
      </c>
    </row>
    <row r="26" spans="1:76" ht="14.95" thickBot="1" x14ac:dyDescent="0.3">
      <c r="A26" s="8" t="s">
        <v>87</v>
      </c>
      <c r="B26" s="8" t="s">
        <v>88</v>
      </c>
      <c r="C26" s="9"/>
      <c r="D26" s="9"/>
      <c r="E26" s="9">
        <v>920450</v>
      </c>
      <c r="F26" s="9">
        <v>921225</v>
      </c>
      <c r="G26" s="9">
        <v>933755</v>
      </c>
      <c r="H26" s="9">
        <v>985913</v>
      </c>
      <c r="I26" s="9">
        <v>1051697</v>
      </c>
      <c r="J26" s="9">
        <v>1077270</v>
      </c>
      <c r="K26" s="9">
        <v>1104817</v>
      </c>
      <c r="L26" s="9">
        <v>1109204</v>
      </c>
      <c r="M26" s="9">
        <v>1087252</v>
      </c>
      <c r="N26" s="9">
        <v>1092622</v>
      </c>
      <c r="O26" s="9">
        <v>1160746</v>
      </c>
      <c r="P26" s="9">
        <v>1158592</v>
      </c>
      <c r="Q26" s="9">
        <v>1197247</v>
      </c>
      <c r="R26" s="9">
        <v>1474096</v>
      </c>
      <c r="S26" s="9">
        <v>1229927</v>
      </c>
      <c r="T26" s="9">
        <v>1277533</v>
      </c>
      <c r="U26" s="9">
        <v>1405329</v>
      </c>
      <c r="V26" s="9">
        <v>1485738</v>
      </c>
      <c r="W26" s="9">
        <v>1494363</v>
      </c>
      <c r="X26" s="9">
        <v>1719768</v>
      </c>
      <c r="Y26" s="9">
        <v>1724329</v>
      </c>
      <c r="Z26" s="9">
        <v>1912441</v>
      </c>
      <c r="AA26" s="9">
        <v>1826597</v>
      </c>
      <c r="AB26" s="9">
        <v>1822619</v>
      </c>
      <c r="AC26" s="9">
        <v>1781095</v>
      </c>
      <c r="AD26" s="9">
        <v>1866428</v>
      </c>
      <c r="AE26" s="9">
        <v>1715949</v>
      </c>
      <c r="AF26" s="9">
        <v>1692654</v>
      </c>
      <c r="AN26" t="s">
        <v>178</v>
      </c>
      <c r="AP26" t="s">
        <v>203</v>
      </c>
      <c r="BP26" s="36" t="s">
        <v>89</v>
      </c>
      <c r="BQ26" s="42">
        <v>-1.2622513727882856</v>
      </c>
      <c r="BR26" s="42">
        <v>-0.82500089724724546</v>
      </c>
      <c r="BS26" s="42">
        <v>-0.38775042170620533</v>
      </c>
      <c r="BU26" s="36" t="s">
        <v>89</v>
      </c>
      <c r="BV26" s="42">
        <v>-2.1792420055270432</v>
      </c>
      <c r="BW26" s="42">
        <v>-1.3047410544449629</v>
      </c>
      <c r="BX26" s="42">
        <v>-0.43024010336288265</v>
      </c>
    </row>
    <row r="27" spans="1:76" ht="14.95" thickTop="1" x14ac:dyDescent="0.25">
      <c r="A27" s="8" t="s">
        <v>90</v>
      </c>
      <c r="C27" s="12"/>
      <c r="D27" s="12"/>
      <c r="E27" s="12">
        <f t="shared" ref="E27:AF27" si="1">E26-E25-E24</f>
        <v>282743</v>
      </c>
      <c r="F27" s="12">
        <f t="shared" si="1"/>
        <v>258681</v>
      </c>
      <c r="G27" s="12">
        <f t="shared" si="1"/>
        <v>220002</v>
      </c>
      <c r="H27" s="12">
        <f t="shared" si="1"/>
        <v>262812</v>
      </c>
      <c r="I27" s="12">
        <f t="shared" si="1"/>
        <v>274282</v>
      </c>
      <c r="J27" s="12">
        <f t="shared" si="1"/>
        <v>240868</v>
      </c>
      <c r="K27" s="12">
        <f t="shared" si="1"/>
        <v>180030</v>
      </c>
      <c r="L27" s="12">
        <f t="shared" si="1"/>
        <v>239193</v>
      </c>
      <c r="M27" s="12">
        <f t="shared" si="1"/>
        <v>235455</v>
      </c>
      <c r="N27" s="12">
        <f t="shared" si="1"/>
        <v>221980</v>
      </c>
      <c r="O27" s="12">
        <f t="shared" si="1"/>
        <v>191220</v>
      </c>
      <c r="P27" s="12">
        <f t="shared" si="1"/>
        <v>316125</v>
      </c>
      <c r="Q27" s="12">
        <f t="shared" si="1"/>
        <v>329541</v>
      </c>
      <c r="R27" s="12">
        <f t="shared" si="1"/>
        <v>634481</v>
      </c>
      <c r="S27" s="12">
        <f t="shared" si="1"/>
        <v>325827</v>
      </c>
      <c r="T27" s="12">
        <f t="shared" si="1"/>
        <v>375565</v>
      </c>
      <c r="U27" s="12">
        <f t="shared" si="1"/>
        <v>406808</v>
      </c>
      <c r="V27" s="12">
        <f t="shared" si="1"/>
        <v>386451</v>
      </c>
      <c r="W27" s="12">
        <f t="shared" si="1"/>
        <v>301734</v>
      </c>
      <c r="X27" s="12">
        <f t="shared" si="1"/>
        <v>496374</v>
      </c>
      <c r="Y27" s="12">
        <f t="shared" si="1"/>
        <v>490509</v>
      </c>
      <c r="Z27" s="12">
        <f t="shared" si="1"/>
        <v>563708</v>
      </c>
      <c r="AA27" s="12">
        <f t="shared" si="1"/>
        <v>486550</v>
      </c>
      <c r="AB27" s="12">
        <f t="shared" si="1"/>
        <v>585108</v>
      </c>
      <c r="AC27" s="12">
        <f t="shared" si="1"/>
        <v>531442</v>
      </c>
      <c r="AD27" s="12">
        <f t="shared" si="1"/>
        <v>584680</v>
      </c>
      <c r="AE27" s="12">
        <f t="shared" si="1"/>
        <v>480360</v>
      </c>
      <c r="AF27" s="12">
        <f t="shared" si="1"/>
        <v>503219</v>
      </c>
      <c r="AG27" s="12"/>
      <c r="AN27" s="15">
        <f>AL32/AR33</f>
        <v>-1.5046446923841833E-2</v>
      </c>
      <c r="AP27" s="13">
        <f>AR33/AO47</f>
        <v>1.9141693317471016</v>
      </c>
    </row>
    <row r="28" spans="1:76" x14ac:dyDescent="0.25">
      <c r="A28" s="8" t="s">
        <v>91</v>
      </c>
      <c r="C28" s="10"/>
      <c r="D28" s="10"/>
      <c r="E28" s="10">
        <v>2.0531000000000001</v>
      </c>
      <c r="F28" s="10">
        <v>1.3294999999999999</v>
      </c>
      <c r="G28" s="10">
        <v>1.5774999999999999</v>
      </c>
      <c r="H28" s="10">
        <v>-4.6878000000000002</v>
      </c>
      <c r="I28" s="10">
        <v>-2.3113999999999999</v>
      </c>
      <c r="J28" s="10">
        <v>1.0470999999999999</v>
      </c>
      <c r="K28" s="10">
        <v>-1.8088</v>
      </c>
      <c r="L28" s="10">
        <v>-0.59630000000000005</v>
      </c>
      <c r="M28" s="10">
        <v>0.9698</v>
      </c>
      <c r="N28" s="10">
        <v>1.1631</v>
      </c>
      <c r="O28" s="10">
        <v>1.17</v>
      </c>
      <c r="P28" s="10">
        <v>1.1301000000000001</v>
      </c>
      <c r="Q28" s="10">
        <v>1.1358999999999999</v>
      </c>
      <c r="R28" s="10">
        <v>1.3765000000000001</v>
      </c>
      <c r="S28" s="10">
        <v>1.5525</v>
      </c>
      <c r="T28" s="10">
        <v>1.7398</v>
      </c>
      <c r="U28" s="10">
        <v>2.0947</v>
      </c>
      <c r="V28" s="10">
        <v>2.2761999999999998</v>
      </c>
      <c r="W28" s="10">
        <v>2.2603</v>
      </c>
      <c r="X28" s="10">
        <v>2.21</v>
      </c>
      <c r="Y28" s="10">
        <v>2.1305000000000001</v>
      </c>
      <c r="Z28" s="10">
        <v>2.2755999999999998</v>
      </c>
      <c r="AA28" s="10">
        <v>2.577</v>
      </c>
      <c r="AB28" s="10">
        <v>2.4994000000000001</v>
      </c>
      <c r="AC28" s="10">
        <v>2.1158999999999999</v>
      </c>
      <c r="AD28" s="10">
        <v>1.8085</v>
      </c>
      <c r="AE28" s="10">
        <v>1.5707</v>
      </c>
      <c r="AF28" s="10">
        <v>1.4189000000000001</v>
      </c>
    </row>
    <row r="29" spans="1:76" x14ac:dyDescent="0.25">
      <c r="A29" s="8" t="s">
        <v>92</v>
      </c>
      <c r="C29" s="9"/>
      <c r="D29" s="9"/>
      <c r="E29" s="9">
        <v>642.68029999999999</v>
      </c>
      <c r="F29" s="9">
        <v>521.90729999999996</v>
      </c>
      <c r="G29" s="9">
        <v>727.84739999999999</v>
      </c>
      <c r="H29" s="9">
        <v>790.22699999999998</v>
      </c>
      <c r="I29" s="9">
        <v>924.91189999999995</v>
      </c>
      <c r="J29" s="9">
        <v>844.36260000000004</v>
      </c>
      <c r="K29" s="9">
        <v>710.11</v>
      </c>
      <c r="L29" s="9">
        <v>747.93439999999998</v>
      </c>
      <c r="M29" s="9">
        <v>656.73710000000005</v>
      </c>
      <c r="N29" s="9">
        <v>565.25170000000003</v>
      </c>
      <c r="O29" s="9">
        <v>592.8777</v>
      </c>
      <c r="P29" s="9">
        <v>574.63210000000004</v>
      </c>
      <c r="Q29" s="9">
        <v>447.3177</v>
      </c>
      <c r="R29" s="9">
        <v>425.46159999999998</v>
      </c>
      <c r="S29" s="9">
        <v>534.94349999999997</v>
      </c>
      <c r="T29" s="9">
        <v>694.50239999999997</v>
      </c>
      <c r="U29" s="9">
        <v>948.25109999999995</v>
      </c>
      <c r="V29" s="9">
        <v>1496.2732000000001</v>
      </c>
      <c r="W29" s="9">
        <v>1302.1410000000001</v>
      </c>
      <c r="X29" s="9">
        <v>1324.3062</v>
      </c>
      <c r="Y29" s="9">
        <v>1353.6233999999999</v>
      </c>
      <c r="Z29" s="9">
        <v>1122.4716000000001</v>
      </c>
      <c r="AA29" s="9">
        <v>906.8492</v>
      </c>
      <c r="AB29" s="9">
        <v>925.10680000000002</v>
      </c>
      <c r="AC29" s="9">
        <v>894.56769999999995</v>
      </c>
      <c r="AD29" s="9">
        <v>755.28589999999997</v>
      </c>
      <c r="AE29" s="9">
        <v>913.3682</v>
      </c>
      <c r="AF29" s="9">
        <v>705.13850000000002</v>
      </c>
      <c r="AM29" t="s">
        <v>204</v>
      </c>
      <c r="AQ29" t="s">
        <v>205</v>
      </c>
    </row>
    <row r="30" spans="1:76" x14ac:dyDescent="0.25">
      <c r="A30" s="8" t="s">
        <v>93</v>
      </c>
      <c r="C30" s="10"/>
      <c r="D30" s="10"/>
      <c r="E30" s="10">
        <v>23.8</v>
      </c>
      <c r="F30" s="10">
        <v>19.3</v>
      </c>
      <c r="G30" s="10">
        <v>26.9</v>
      </c>
      <c r="H30" s="10">
        <v>29.2</v>
      </c>
      <c r="I30" s="10">
        <v>34</v>
      </c>
      <c r="J30" s="10">
        <v>31.15</v>
      </c>
      <c r="K30" s="10">
        <v>26.35</v>
      </c>
      <c r="L30" s="10">
        <v>28.01</v>
      </c>
      <c r="M30" s="10">
        <v>24.3</v>
      </c>
      <c r="N30" s="10">
        <v>21.11</v>
      </c>
      <c r="O30" s="10">
        <v>22.14</v>
      </c>
      <c r="P30" s="10">
        <v>21.55</v>
      </c>
      <c r="Q30" s="10">
        <v>16.48</v>
      </c>
      <c r="R30" s="10">
        <v>15.7</v>
      </c>
      <c r="S30" s="10">
        <v>19.739999999999998</v>
      </c>
      <c r="T30" s="10">
        <v>25.62</v>
      </c>
      <c r="U30" s="10">
        <v>34.54</v>
      </c>
      <c r="V30" s="10">
        <v>54.48</v>
      </c>
      <c r="W30" s="10">
        <v>47.31</v>
      </c>
      <c r="X30" s="10">
        <v>48.1</v>
      </c>
      <c r="Y30" s="10">
        <v>48.65</v>
      </c>
      <c r="Z30" s="10">
        <v>40.619999999999997</v>
      </c>
      <c r="AA30" s="10">
        <v>33.04</v>
      </c>
      <c r="AB30" s="10">
        <v>34.33</v>
      </c>
      <c r="AC30" s="10">
        <v>32.69</v>
      </c>
      <c r="AD30" s="28">
        <v>27.51</v>
      </c>
      <c r="AE30" s="28">
        <v>33.200000000000003</v>
      </c>
      <c r="AF30" s="28">
        <v>25.63</v>
      </c>
      <c r="AG30" s="68">
        <f>AVERAGE(E30:AF30)</f>
        <v>30.194642857142863</v>
      </c>
      <c r="AM30" s="15">
        <f>AL32/AN33</f>
        <v>-3.7848925721809687E-2</v>
      </c>
      <c r="AQ30" s="13">
        <f>AN33/AR33</f>
        <v>0.39753960348659562</v>
      </c>
    </row>
    <row r="31" spans="1:76" x14ac:dyDescent="0.25">
      <c r="A31" s="8" t="s">
        <v>94</v>
      </c>
      <c r="C31" s="9"/>
      <c r="D31" s="9"/>
      <c r="E31" s="9">
        <v>27042</v>
      </c>
      <c r="F31" s="9">
        <v>27042</v>
      </c>
      <c r="G31" s="9">
        <v>27059</v>
      </c>
      <c r="H31" s="9">
        <v>27203</v>
      </c>
      <c r="I31" s="9">
        <v>27106</v>
      </c>
      <c r="J31" s="9">
        <v>26949</v>
      </c>
      <c r="K31" s="9">
        <v>26702</v>
      </c>
      <c r="L31" s="9">
        <v>27026</v>
      </c>
      <c r="M31" s="9">
        <v>26775</v>
      </c>
      <c r="N31" s="9">
        <v>26776</v>
      </c>
      <c r="O31" s="9">
        <v>26664</v>
      </c>
      <c r="P31" s="9">
        <v>27143</v>
      </c>
      <c r="Q31" s="9">
        <v>27099</v>
      </c>
      <c r="R31" s="9">
        <v>27099</v>
      </c>
      <c r="S31" s="9">
        <v>27099</v>
      </c>
      <c r="T31" s="9">
        <v>27454</v>
      </c>
      <c r="U31" s="9">
        <v>27463</v>
      </c>
      <c r="V31" s="9">
        <v>27523</v>
      </c>
      <c r="W31" s="9">
        <v>27532</v>
      </c>
      <c r="X31" s="9">
        <v>27824</v>
      </c>
      <c r="Y31" s="9">
        <v>27633</v>
      </c>
      <c r="Z31" s="9">
        <v>27447</v>
      </c>
      <c r="AA31" s="9">
        <v>26947</v>
      </c>
      <c r="AB31" s="9">
        <v>27365</v>
      </c>
      <c r="AC31" s="9">
        <v>27455</v>
      </c>
      <c r="AD31" s="27">
        <v>27511</v>
      </c>
      <c r="AE31" s="27">
        <v>27512</v>
      </c>
      <c r="AF31" s="27">
        <v>27863</v>
      </c>
      <c r="AG31" s="12">
        <f>AVERAGE(E31:AF31)</f>
        <v>27225.464285714286</v>
      </c>
      <c r="AK31" t="s">
        <v>77</v>
      </c>
      <c r="AL31" t="s">
        <v>127</v>
      </c>
    </row>
    <row r="32" spans="1:76" x14ac:dyDescent="0.25">
      <c r="A32" s="8" t="s">
        <v>95</v>
      </c>
      <c r="C32" s="9"/>
      <c r="D32" s="9"/>
      <c r="E32" s="9">
        <v>26769</v>
      </c>
      <c r="F32" s="9">
        <v>31465</v>
      </c>
      <c r="G32" s="9">
        <v>34489</v>
      </c>
      <c r="H32" s="9">
        <v>38945</v>
      </c>
      <c r="I32" s="9">
        <v>45518</v>
      </c>
      <c r="J32" s="9">
        <v>63561</v>
      </c>
      <c r="K32" s="9">
        <v>50636</v>
      </c>
      <c r="L32" s="9">
        <v>35986</v>
      </c>
      <c r="M32" s="9">
        <v>32229</v>
      </c>
      <c r="N32" s="9">
        <v>37613</v>
      </c>
      <c r="O32" s="9">
        <v>30901</v>
      </c>
      <c r="P32" s="9">
        <v>6177</v>
      </c>
      <c r="Q32" s="9">
        <v>22076</v>
      </c>
      <c r="R32" s="9">
        <v>17037</v>
      </c>
      <c r="S32" s="9">
        <v>25737</v>
      </c>
      <c r="T32" s="9">
        <v>37596</v>
      </c>
      <c r="U32" s="9">
        <v>73053</v>
      </c>
      <c r="V32" s="9">
        <v>95706</v>
      </c>
      <c r="W32" s="9">
        <v>65973</v>
      </c>
      <c r="X32" s="9">
        <v>77041</v>
      </c>
      <c r="Y32" s="9">
        <v>70761</v>
      </c>
      <c r="Z32" s="9">
        <v>116594</v>
      </c>
      <c r="AA32" s="9">
        <v>36563</v>
      </c>
      <c r="AB32" s="9">
        <v>5140</v>
      </c>
      <c r="AC32" s="9">
        <v>30941</v>
      </c>
      <c r="AD32" s="9">
        <v>50054</v>
      </c>
      <c r="AE32" s="9">
        <v>-300</v>
      </c>
      <c r="AF32" s="9">
        <v>484</v>
      </c>
      <c r="AK32" s="50">
        <f>AN33-AK39-AK42-AK45</f>
        <v>-22987</v>
      </c>
      <c r="AL32" s="50">
        <f>AK32-AQ14</f>
        <v>-25468.428571428572</v>
      </c>
      <c r="AN32" t="s">
        <v>128</v>
      </c>
      <c r="AR32" t="s">
        <v>70</v>
      </c>
    </row>
    <row r="33" spans="1:46" x14ac:dyDescent="0.25">
      <c r="A33" s="8" t="s">
        <v>96</v>
      </c>
      <c r="C33" s="9"/>
      <c r="D33" s="9"/>
      <c r="E33" s="9" t="s">
        <v>53</v>
      </c>
      <c r="F33" s="9" t="s">
        <v>53</v>
      </c>
      <c r="G33" s="9" t="s">
        <v>53</v>
      </c>
      <c r="H33" s="9" t="s">
        <v>53</v>
      </c>
      <c r="I33" s="9" t="s">
        <v>53</v>
      </c>
      <c r="J33" s="9" t="s">
        <v>53</v>
      </c>
      <c r="K33" s="9" t="s">
        <v>53</v>
      </c>
      <c r="L33" s="9" t="s">
        <v>53</v>
      </c>
      <c r="M33" s="9" t="s">
        <v>53</v>
      </c>
      <c r="N33" s="9" t="s">
        <v>53</v>
      </c>
      <c r="O33" s="9" t="s">
        <v>53</v>
      </c>
      <c r="P33" s="9" t="s">
        <v>53</v>
      </c>
      <c r="Q33" s="9" t="s">
        <v>53</v>
      </c>
      <c r="R33" s="9" t="s">
        <v>53</v>
      </c>
      <c r="S33" s="9" t="s">
        <v>53</v>
      </c>
      <c r="T33" s="9" t="s">
        <v>53</v>
      </c>
      <c r="U33" s="9" t="s">
        <v>53</v>
      </c>
      <c r="V33" s="9" t="s">
        <v>53</v>
      </c>
      <c r="W33" s="9" t="s">
        <v>53</v>
      </c>
      <c r="X33" s="9" t="s">
        <v>53</v>
      </c>
      <c r="Y33" s="9" t="s">
        <v>53</v>
      </c>
      <c r="Z33" s="9" t="s">
        <v>53</v>
      </c>
      <c r="AA33" s="9" t="s">
        <v>53</v>
      </c>
      <c r="AB33" s="9">
        <v>21451</v>
      </c>
      <c r="AC33" s="9">
        <v>12987</v>
      </c>
      <c r="AD33" s="9" t="s">
        <v>53</v>
      </c>
      <c r="AE33" s="9" t="s">
        <v>53</v>
      </c>
      <c r="AF33" s="9">
        <v>23471</v>
      </c>
      <c r="AJ33" s="47"/>
      <c r="AN33" s="49">
        <v>672897</v>
      </c>
      <c r="AO33" s="58">
        <f>AN33+(AN33*AR21)</f>
        <v>672897</v>
      </c>
      <c r="AP33" s="16"/>
      <c r="AR33" s="50">
        <v>1692654</v>
      </c>
      <c r="AS33" s="58">
        <f>AR33+(AR33*AR21)</f>
        <v>1692654</v>
      </c>
      <c r="AT33" s="47"/>
    </row>
    <row r="34" spans="1:46" x14ac:dyDescent="0.25">
      <c r="A34" s="8" t="s">
        <v>97</v>
      </c>
      <c r="C34" s="9"/>
      <c r="D34" s="9"/>
      <c r="E34" s="9">
        <v>479432</v>
      </c>
      <c r="F34" s="9">
        <v>490760</v>
      </c>
      <c r="G34" s="9">
        <v>503770</v>
      </c>
      <c r="H34" s="9">
        <v>516842</v>
      </c>
      <c r="I34" s="9">
        <v>552977</v>
      </c>
      <c r="J34" s="9">
        <v>585128</v>
      </c>
      <c r="K34" s="9">
        <v>639684</v>
      </c>
      <c r="L34" s="9">
        <v>650695</v>
      </c>
      <c r="M34" s="9">
        <v>658424</v>
      </c>
      <c r="N34" s="9">
        <v>668933</v>
      </c>
      <c r="O34" s="9">
        <v>675363</v>
      </c>
      <c r="P34" s="9">
        <v>662707</v>
      </c>
      <c r="Q34" s="9">
        <v>661418</v>
      </c>
      <c r="R34" s="9">
        <v>651162</v>
      </c>
      <c r="S34" s="9">
        <v>649863</v>
      </c>
      <c r="T34" s="9">
        <v>658710</v>
      </c>
      <c r="U34" s="9">
        <v>697966</v>
      </c>
      <c r="V34" s="9">
        <v>756262</v>
      </c>
      <c r="W34" s="9">
        <v>793712</v>
      </c>
      <c r="X34" s="9">
        <v>834504</v>
      </c>
      <c r="Y34" s="9">
        <v>866776</v>
      </c>
      <c r="Z34" s="9">
        <v>936060</v>
      </c>
      <c r="AA34" s="9">
        <v>941146</v>
      </c>
      <c r="AB34" s="9">
        <v>918094</v>
      </c>
      <c r="AC34" s="9">
        <v>917266</v>
      </c>
      <c r="AD34" s="9">
        <v>925399</v>
      </c>
      <c r="AE34" s="9">
        <v>894316</v>
      </c>
      <c r="AF34" s="9">
        <v>870975</v>
      </c>
    </row>
    <row r="35" spans="1:46" x14ac:dyDescent="0.25">
      <c r="A35" s="8" t="s">
        <v>98</v>
      </c>
      <c r="C35" s="10"/>
      <c r="D35" s="10"/>
      <c r="E35" s="10">
        <v>0.4</v>
      </c>
      <c r="F35" s="10">
        <v>0.6</v>
      </c>
      <c r="G35" s="10">
        <v>0.64</v>
      </c>
      <c r="H35" s="10">
        <v>0.64</v>
      </c>
      <c r="I35" s="10">
        <v>1.42</v>
      </c>
      <c r="J35" s="10">
        <v>1.31</v>
      </c>
      <c r="K35" s="10">
        <v>2.09</v>
      </c>
      <c r="L35" s="10">
        <v>0.56999999999999995</v>
      </c>
      <c r="M35" s="10">
        <v>0.46</v>
      </c>
      <c r="N35" s="10">
        <v>0.56000000000000005</v>
      </c>
      <c r="O35" s="10">
        <v>0.41</v>
      </c>
      <c r="P35" s="10">
        <v>-0.25</v>
      </c>
      <c r="Q35" s="10">
        <v>0.14000000000000001</v>
      </c>
      <c r="R35" s="10">
        <v>-0.18</v>
      </c>
      <c r="S35" s="10">
        <v>0.14000000000000001</v>
      </c>
      <c r="T35" s="10">
        <v>0.5</v>
      </c>
      <c r="U35" s="10">
        <v>1.54</v>
      </c>
      <c r="V35" s="10">
        <v>2.15</v>
      </c>
      <c r="W35" s="10">
        <v>1.43</v>
      </c>
      <c r="X35" s="10">
        <v>1.55</v>
      </c>
      <c r="Y35" s="10">
        <v>1.27</v>
      </c>
      <c r="Z35" s="10">
        <v>2.52</v>
      </c>
      <c r="AA35" s="10">
        <v>0.36</v>
      </c>
      <c r="AB35" s="10">
        <v>-0.64</v>
      </c>
      <c r="AC35" s="10">
        <v>0.15</v>
      </c>
      <c r="AD35" s="10">
        <v>0.47</v>
      </c>
      <c r="AE35" s="10">
        <v>-0.92</v>
      </c>
      <c r="AF35" s="10">
        <v>-0.64</v>
      </c>
      <c r="AL35" s="53" t="s">
        <v>134</v>
      </c>
      <c r="AP35" t="s">
        <v>206</v>
      </c>
      <c r="AR35" s="51" t="s">
        <v>207</v>
      </c>
    </row>
    <row r="36" spans="1:46" x14ac:dyDescent="0.25">
      <c r="A36" s="8" t="s">
        <v>95</v>
      </c>
      <c r="C36" s="9"/>
      <c r="D36" s="9"/>
      <c r="E36" s="9">
        <v>26769</v>
      </c>
      <c r="F36" s="9">
        <v>31465</v>
      </c>
      <c r="G36" s="9">
        <v>34489</v>
      </c>
      <c r="H36" s="9">
        <v>38945</v>
      </c>
      <c r="I36" s="9">
        <v>45518</v>
      </c>
      <c r="J36" s="9">
        <v>63561</v>
      </c>
      <c r="K36" s="9">
        <v>50636</v>
      </c>
      <c r="L36" s="9">
        <v>35986</v>
      </c>
      <c r="M36" s="9">
        <v>32229</v>
      </c>
      <c r="N36" s="9">
        <v>37613</v>
      </c>
      <c r="O36" s="9">
        <v>30901</v>
      </c>
      <c r="P36" s="9">
        <v>6177</v>
      </c>
      <c r="Q36" s="9">
        <v>22076</v>
      </c>
      <c r="R36" s="9">
        <v>17037</v>
      </c>
      <c r="S36" s="9">
        <v>25737</v>
      </c>
      <c r="T36" s="9">
        <v>37596</v>
      </c>
      <c r="U36" s="9">
        <v>73053</v>
      </c>
      <c r="V36" s="9">
        <v>95706</v>
      </c>
      <c r="W36" s="9">
        <v>65973</v>
      </c>
      <c r="X36" s="9">
        <v>77041</v>
      </c>
      <c r="Y36" s="9">
        <v>70761</v>
      </c>
      <c r="Z36" s="9">
        <v>116594</v>
      </c>
      <c r="AA36" s="9">
        <v>36563</v>
      </c>
      <c r="AB36" s="9">
        <v>5140</v>
      </c>
      <c r="AC36" s="9">
        <v>30941</v>
      </c>
      <c r="AD36" s="9">
        <v>50054</v>
      </c>
      <c r="AE36" s="9">
        <v>-300</v>
      </c>
      <c r="AF36" s="9">
        <v>484</v>
      </c>
      <c r="AL36" s="47">
        <v>829033.2</v>
      </c>
      <c r="AM36" s="58">
        <f>AL36+(AL36*AR21)</f>
        <v>829033.2</v>
      </c>
      <c r="AN36" s="16"/>
      <c r="AP36" s="49">
        <v>698715</v>
      </c>
      <c r="AR36" s="50">
        <f>AR42+AR39+AT42+AT39</f>
        <v>535447</v>
      </c>
    </row>
    <row r="37" spans="1:46" x14ac:dyDescent="0.25">
      <c r="A37" s="8" t="s">
        <v>99</v>
      </c>
      <c r="C37" s="9"/>
      <c r="D37" s="9"/>
      <c r="E37" s="9" t="s">
        <v>53</v>
      </c>
      <c r="F37" s="9" t="s">
        <v>53</v>
      </c>
      <c r="G37" s="9" t="s">
        <v>53</v>
      </c>
      <c r="H37" s="9" t="s">
        <v>53</v>
      </c>
      <c r="I37" s="9" t="s">
        <v>53</v>
      </c>
      <c r="J37" s="9" t="s">
        <v>53</v>
      </c>
      <c r="K37" s="9" t="s">
        <v>53</v>
      </c>
      <c r="L37" s="9" t="s">
        <v>53</v>
      </c>
      <c r="M37" s="9" t="s">
        <v>53</v>
      </c>
      <c r="N37" s="9" t="s">
        <v>53</v>
      </c>
      <c r="O37" s="9" t="s">
        <v>53</v>
      </c>
      <c r="P37" s="9" t="s">
        <v>53</v>
      </c>
      <c r="Q37" s="9" t="s">
        <v>53</v>
      </c>
      <c r="R37" s="9" t="s">
        <v>53</v>
      </c>
      <c r="S37" s="9" t="s">
        <v>53</v>
      </c>
      <c r="T37" s="9" t="s">
        <v>53</v>
      </c>
      <c r="U37" s="9" t="s">
        <v>53</v>
      </c>
      <c r="V37" s="9" t="s">
        <v>53</v>
      </c>
      <c r="W37" s="9" t="s">
        <v>53</v>
      </c>
      <c r="X37" s="9" t="s">
        <v>53</v>
      </c>
      <c r="Y37" s="9" t="s">
        <v>53</v>
      </c>
      <c r="Z37" s="9" t="s">
        <v>53</v>
      </c>
      <c r="AA37" s="9" t="s">
        <v>53</v>
      </c>
      <c r="AB37" s="9">
        <v>21451</v>
      </c>
      <c r="AC37" s="9">
        <v>12987</v>
      </c>
      <c r="AD37" s="9" t="s">
        <v>53</v>
      </c>
      <c r="AE37" s="9" t="s">
        <v>53</v>
      </c>
      <c r="AF37" s="9">
        <v>23471</v>
      </c>
      <c r="AN37" s="12"/>
    </row>
    <row r="38" spans="1:46" x14ac:dyDescent="0.25">
      <c r="A38" s="8" t="s">
        <v>100</v>
      </c>
      <c r="C38" s="9"/>
      <c r="D38" s="9"/>
      <c r="E38" s="9">
        <v>-4937</v>
      </c>
      <c r="F38" s="9">
        <v>-5200</v>
      </c>
      <c r="G38" s="9">
        <v>-5074</v>
      </c>
      <c r="H38" s="9">
        <v>-5478</v>
      </c>
      <c r="I38" s="9">
        <v>-5155</v>
      </c>
      <c r="J38" s="9">
        <v>-5088</v>
      </c>
      <c r="K38" s="9">
        <v>-5015</v>
      </c>
      <c r="L38" s="9">
        <v>-5554</v>
      </c>
      <c r="M38" s="9">
        <v>-5020</v>
      </c>
      <c r="N38" s="9">
        <v>-5026</v>
      </c>
      <c r="O38" s="9">
        <v>-5015</v>
      </c>
      <c r="P38" s="9">
        <v>-5653</v>
      </c>
      <c r="Q38" s="9">
        <v>-5081</v>
      </c>
      <c r="R38" s="9">
        <v>-5069</v>
      </c>
      <c r="S38" s="9">
        <v>-5081</v>
      </c>
      <c r="T38" s="9">
        <v>-5680</v>
      </c>
      <c r="U38" s="9">
        <v>-5148</v>
      </c>
      <c r="V38" s="9">
        <v>-5239</v>
      </c>
      <c r="W38" s="9">
        <v>-5192</v>
      </c>
      <c r="X38" s="9">
        <v>-5568</v>
      </c>
      <c r="Y38" s="9">
        <v>-5273</v>
      </c>
      <c r="Z38" s="9">
        <v>-5331</v>
      </c>
      <c r="AA38" s="9">
        <v>-5119</v>
      </c>
      <c r="AB38" s="9">
        <v>-5540</v>
      </c>
      <c r="AC38" s="9">
        <v>-5131</v>
      </c>
      <c r="AD38" s="9">
        <v>-5352</v>
      </c>
      <c r="AE38" s="9">
        <v>-5163</v>
      </c>
      <c r="AF38" s="9">
        <v>-5551</v>
      </c>
      <c r="AK38" s="53" t="s">
        <v>208</v>
      </c>
      <c r="AM38" s="53" t="s">
        <v>209</v>
      </c>
      <c r="AP38" t="s">
        <v>210</v>
      </c>
      <c r="AR38" s="51" t="s">
        <v>211</v>
      </c>
      <c r="AT38" s="51" t="s">
        <v>212</v>
      </c>
    </row>
    <row r="39" spans="1:46" x14ac:dyDescent="0.25">
      <c r="A39" s="8" t="s">
        <v>97</v>
      </c>
      <c r="C39" s="9"/>
      <c r="D39" s="9"/>
      <c r="E39" s="9">
        <v>479432</v>
      </c>
      <c r="F39" s="9">
        <v>490760</v>
      </c>
      <c r="G39" s="9">
        <v>503770</v>
      </c>
      <c r="H39" s="9">
        <v>516842</v>
      </c>
      <c r="I39" s="9">
        <v>552977</v>
      </c>
      <c r="J39" s="9">
        <v>585128</v>
      </c>
      <c r="K39" s="9">
        <v>639684</v>
      </c>
      <c r="L39" s="9">
        <v>650695</v>
      </c>
      <c r="M39" s="9">
        <v>658424</v>
      </c>
      <c r="N39" s="9">
        <v>668933</v>
      </c>
      <c r="O39" s="9">
        <v>675363</v>
      </c>
      <c r="P39" s="9">
        <v>662707</v>
      </c>
      <c r="Q39" s="9">
        <v>661418</v>
      </c>
      <c r="R39" s="9">
        <v>651162</v>
      </c>
      <c r="S39" s="9">
        <v>649863</v>
      </c>
      <c r="T39" s="9">
        <v>658710</v>
      </c>
      <c r="U39" s="9">
        <v>697966</v>
      </c>
      <c r="V39" s="9">
        <v>756262</v>
      </c>
      <c r="W39" s="9">
        <v>793712</v>
      </c>
      <c r="X39" s="9">
        <v>834504</v>
      </c>
      <c r="Y39" s="9">
        <v>866776</v>
      </c>
      <c r="Z39" s="9">
        <v>936060</v>
      </c>
      <c r="AA39" s="9">
        <v>941146</v>
      </c>
      <c r="AB39" s="9">
        <v>918094</v>
      </c>
      <c r="AC39" s="9">
        <v>917266</v>
      </c>
      <c r="AD39" s="9">
        <v>925399</v>
      </c>
      <c r="AE39" s="9">
        <v>894316</v>
      </c>
      <c r="AF39" s="9">
        <v>870975</v>
      </c>
      <c r="AK39" s="49">
        <v>633420</v>
      </c>
      <c r="AM39" s="49">
        <v>-301</v>
      </c>
      <c r="AP39" s="45">
        <v>458492</v>
      </c>
      <c r="AR39" s="49">
        <v>4408</v>
      </c>
      <c r="AT39" s="45">
        <v>58562</v>
      </c>
    </row>
    <row r="40" spans="1:46" x14ac:dyDescent="0.25">
      <c r="A40" s="8" t="s">
        <v>101</v>
      </c>
      <c r="C40" s="10"/>
      <c r="D40" s="10"/>
      <c r="E40" s="10">
        <v>0.1875</v>
      </c>
      <c r="F40" s="10">
        <v>0.1875</v>
      </c>
      <c r="G40" s="10">
        <v>0.1875</v>
      </c>
      <c r="H40" s="10">
        <v>0.1875</v>
      </c>
      <c r="I40" s="10">
        <v>0.1875</v>
      </c>
      <c r="J40" s="10">
        <v>0.1875</v>
      </c>
      <c r="K40" s="10">
        <v>0.1875</v>
      </c>
      <c r="L40" s="10">
        <v>0.1875</v>
      </c>
      <c r="M40" s="10">
        <v>0.1875</v>
      </c>
      <c r="N40" s="10">
        <v>0.1875</v>
      </c>
      <c r="O40" s="10">
        <v>0.1875</v>
      </c>
      <c r="P40" s="10">
        <v>0.1875</v>
      </c>
      <c r="Q40" s="10">
        <v>0.1875</v>
      </c>
      <c r="R40" s="10">
        <v>0.1875</v>
      </c>
      <c r="S40" s="10">
        <v>0.1875</v>
      </c>
      <c r="T40" s="10">
        <v>0.1875</v>
      </c>
      <c r="U40" s="10">
        <v>0.1875</v>
      </c>
      <c r="V40" s="10">
        <v>0.1875</v>
      </c>
      <c r="W40" s="10">
        <v>0.1875</v>
      </c>
      <c r="X40" s="10">
        <v>0.1875</v>
      </c>
      <c r="Y40" s="10">
        <v>0.1875</v>
      </c>
      <c r="Z40" s="10">
        <v>0.1875</v>
      </c>
      <c r="AA40" s="10">
        <v>0.1875</v>
      </c>
      <c r="AB40" s="10">
        <v>0.1875</v>
      </c>
      <c r="AC40" s="10">
        <v>0.1875</v>
      </c>
      <c r="AD40" s="10">
        <v>0.1875</v>
      </c>
      <c r="AE40" s="10">
        <v>0.1875</v>
      </c>
      <c r="AF40" s="10">
        <v>0.1875</v>
      </c>
      <c r="AG40" s="12"/>
    </row>
    <row r="41" spans="1:46" x14ac:dyDescent="0.25">
      <c r="A41" s="8" t="s">
        <v>102</v>
      </c>
      <c r="C41" s="10"/>
      <c r="D41" s="10"/>
      <c r="E41" s="10">
        <v>12.273899999999999</v>
      </c>
      <c r="F41" s="10">
        <v>13.9084</v>
      </c>
      <c r="G41" s="10">
        <v>15.814399999999999</v>
      </c>
      <c r="H41" s="10">
        <v>14.959199999999999</v>
      </c>
      <c r="I41" s="10">
        <v>14.917199999999999</v>
      </c>
      <c r="J41" s="10">
        <v>12.7555</v>
      </c>
      <c r="K41" s="10">
        <v>11.2982</v>
      </c>
      <c r="L41" s="10">
        <v>8.9890000000000008</v>
      </c>
      <c r="M41" s="10">
        <v>9.4519000000000002</v>
      </c>
      <c r="N41" s="10">
        <v>9.5172000000000008</v>
      </c>
      <c r="O41" s="10">
        <v>9.1</v>
      </c>
      <c r="P41" s="10">
        <v>8.8187999999999995</v>
      </c>
      <c r="Q41" s="10">
        <v>9.11</v>
      </c>
      <c r="R41" s="10">
        <v>9.3725000000000005</v>
      </c>
      <c r="S41" s="10">
        <v>9.1364000000000001</v>
      </c>
      <c r="T41" s="10">
        <v>9.4482999999999997</v>
      </c>
      <c r="U41" s="10">
        <v>10.391299999999999</v>
      </c>
      <c r="V41" s="10">
        <v>11.1561</v>
      </c>
      <c r="W41" s="10">
        <v>11.6637</v>
      </c>
      <c r="X41" s="10">
        <v>10.975099999999999</v>
      </c>
      <c r="Y41" s="10">
        <v>10.9901</v>
      </c>
      <c r="Z41" s="10">
        <v>11.158799999999999</v>
      </c>
      <c r="AA41" s="10">
        <v>9.9757999999999996</v>
      </c>
      <c r="AB41" s="10">
        <v>9.6135999999999999</v>
      </c>
      <c r="AC41" s="10">
        <v>10.4131</v>
      </c>
      <c r="AD41" s="10">
        <v>10.4049</v>
      </c>
      <c r="AE41" s="10">
        <v>11.0379</v>
      </c>
      <c r="AF41" s="10">
        <v>12.1852</v>
      </c>
      <c r="AK41" s="53" t="s">
        <v>213</v>
      </c>
      <c r="AM41" s="53" t="s">
        <v>80</v>
      </c>
      <c r="AR41" s="51" t="s">
        <v>146</v>
      </c>
      <c r="AT41" s="51" t="s">
        <v>214</v>
      </c>
    </row>
    <row r="42" spans="1:46" x14ac:dyDescent="0.25">
      <c r="A42" s="8" t="s">
        <v>103</v>
      </c>
      <c r="C42" s="10"/>
      <c r="D42" s="10"/>
      <c r="E42" s="10">
        <v>3.2467000000000001</v>
      </c>
      <c r="F42" s="10">
        <v>2.9937999999999998</v>
      </c>
      <c r="G42" s="10">
        <v>2.8388</v>
      </c>
      <c r="H42" s="10">
        <v>2.9975000000000001</v>
      </c>
      <c r="I42" s="10">
        <v>3.9470999999999998</v>
      </c>
      <c r="J42" s="10">
        <v>3.7347999999999999</v>
      </c>
      <c r="K42" s="10">
        <v>3.9466000000000001</v>
      </c>
      <c r="L42" s="10">
        <v>3.3083</v>
      </c>
      <c r="M42" s="10">
        <v>2.9117000000000002</v>
      </c>
      <c r="N42" s="10">
        <v>2.1703999999999999</v>
      </c>
      <c r="O42" s="10">
        <v>1.5872999999999999</v>
      </c>
      <c r="P42" s="10">
        <v>1.855</v>
      </c>
      <c r="Q42" s="10">
        <v>1.1667000000000001</v>
      </c>
      <c r="R42" s="10">
        <v>0.69610000000000005</v>
      </c>
      <c r="S42" s="10">
        <v>0.56820000000000004</v>
      </c>
      <c r="T42" s="10">
        <v>0.7591</v>
      </c>
      <c r="U42" s="10">
        <v>1.3953</v>
      </c>
      <c r="V42" s="10">
        <v>1.6166</v>
      </c>
      <c r="W42" s="10">
        <v>1.3291999999999999</v>
      </c>
      <c r="X42" s="10">
        <v>1.5782</v>
      </c>
      <c r="Y42" s="10">
        <v>2.0232000000000001</v>
      </c>
      <c r="Z42" s="10">
        <v>3.1427</v>
      </c>
      <c r="AA42" s="10">
        <v>3.5259999999999998</v>
      </c>
      <c r="AB42" s="10">
        <v>4.0094000000000003</v>
      </c>
      <c r="AC42" s="10">
        <v>4.5644999999999998</v>
      </c>
      <c r="AD42" s="10">
        <v>4.3150000000000004</v>
      </c>
      <c r="AE42" s="10">
        <v>5.7462999999999997</v>
      </c>
      <c r="AF42" s="10">
        <v>6.0057999999999998</v>
      </c>
      <c r="AK42" s="49">
        <v>63102</v>
      </c>
      <c r="AM42" s="49">
        <v>4810</v>
      </c>
      <c r="AR42" s="49">
        <v>191415</v>
      </c>
      <c r="AT42" s="49">
        <v>281062</v>
      </c>
    </row>
    <row r="43" spans="1:46" x14ac:dyDescent="0.25">
      <c r="A43" s="8" t="s">
        <v>104</v>
      </c>
      <c r="C43" s="10"/>
      <c r="D43" s="10"/>
      <c r="E43" s="10">
        <v>10.0573</v>
      </c>
      <c r="F43" s="10">
        <v>11.058400000000001</v>
      </c>
      <c r="G43" s="10">
        <v>13.657500000000001</v>
      </c>
      <c r="H43" s="10">
        <v>12.700799999999999</v>
      </c>
      <c r="I43" s="10">
        <v>12.8749</v>
      </c>
      <c r="J43" s="10">
        <v>11.2164</v>
      </c>
      <c r="K43" s="10">
        <v>10.3248</v>
      </c>
      <c r="L43" s="10">
        <v>7.9545000000000003</v>
      </c>
      <c r="M43" s="10">
        <v>8.1410999999999998</v>
      </c>
      <c r="N43" s="10">
        <v>8.0411000000000001</v>
      </c>
      <c r="O43" s="10">
        <v>7.9645999999999999</v>
      </c>
      <c r="P43" s="10">
        <v>6.6786000000000003</v>
      </c>
      <c r="Q43" s="10">
        <v>6.1464999999999996</v>
      </c>
      <c r="R43" s="10">
        <v>4.4463999999999997</v>
      </c>
      <c r="S43" s="10">
        <v>6.4135</v>
      </c>
      <c r="T43" s="10">
        <v>6.9273999999999996</v>
      </c>
      <c r="U43" s="10">
        <v>8.1709999999999994</v>
      </c>
      <c r="V43" s="10">
        <v>9.609</v>
      </c>
      <c r="W43" s="10">
        <v>10.2316</v>
      </c>
      <c r="X43" s="10">
        <v>8.8521000000000001</v>
      </c>
      <c r="Y43" s="10">
        <v>8.9726999999999997</v>
      </c>
      <c r="Z43" s="10">
        <v>8.8515999999999995</v>
      </c>
      <c r="AA43" s="10">
        <v>8.0754999999999999</v>
      </c>
      <c r="AB43" s="10">
        <v>7.7272999999999996</v>
      </c>
      <c r="AC43" s="10">
        <v>8.5373999999999999</v>
      </c>
      <c r="AD43" s="10">
        <v>8.0739000000000001</v>
      </c>
      <c r="AE43" s="10">
        <v>9.5260999999999996</v>
      </c>
      <c r="AF43" s="10">
        <v>9.9697999999999993</v>
      </c>
    </row>
    <row r="44" spans="1:46" x14ac:dyDescent="0.25">
      <c r="A44" s="8" t="s">
        <v>105</v>
      </c>
      <c r="C44" s="10"/>
      <c r="D44" s="10"/>
      <c r="E44" s="10">
        <v>5.1242999999999999</v>
      </c>
      <c r="F44" s="10">
        <v>0.91790000000000005</v>
      </c>
      <c r="G44" s="10">
        <v>3.0152000000000001</v>
      </c>
      <c r="H44" s="10">
        <v>23.6267</v>
      </c>
      <c r="I44" s="10" t="s">
        <v>53</v>
      </c>
      <c r="J44" s="10">
        <v>21.666599999999999</v>
      </c>
      <c r="K44" s="10" t="s">
        <v>53</v>
      </c>
      <c r="L44" s="10">
        <v>19.782800000000002</v>
      </c>
      <c r="M44" s="10">
        <v>22.296099999999999</v>
      </c>
      <c r="N44" s="10">
        <v>25.962</v>
      </c>
      <c r="O44" s="10">
        <v>24.683399999999999</v>
      </c>
      <c r="P44" s="10" t="s">
        <v>53</v>
      </c>
      <c r="Q44" s="10">
        <v>28.216200000000001</v>
      </c>
      <c r="R44" s="10" t="s">
        <v>53</v>
      </c>
      <c r="S44" s="10">
        <v>37.111400000000003</v>
      </c>
      <c r="T44" s="10">
        <v>27.462199999999999</v>
      </c>
      <c r="U44" s="10">
        <v>20.079499999999999</v>
      </c>
      <c r="V44" s="10">
        <v>18.0276</v>
      </c>
      <c r="W44" s="10">
        <v>12.6508</v>
      </c>
      <c r="X44" s="10">
        <v>19.001100000000001</v>
      </c>
      <c r="Y44" s="10">
        <v>24.045500000000001</v>
      </c>
      <c r="Z44" s="10">
        <v>20.9621</v>
      </c>
      <c r="AA44" s="10">
        <v>11.1396</v>
      </c>
      <c r="AB44" s="10" t="s">
        <v>53</v>
      </c>
      <c r="AC44" s="10" t="s">
        <v>53</v>
      </c>
      <c r="AD44" s="10">
        <v>34.284500000000001</v>
      </c>
      <c r="AE44" s="10" t="s">
        <v>53</v>
      </c>
      <c r="AF44" s="10" t="s">
        <v>53</v>
      </c>
      <c r="AK44" s="53" t="s">
        <v>215</v>
      </c>
      <c r="AM44" s="53" t="s">
        <v>139</v>
      </c>
    </row>
    <row r="45" spans="1:46" x14ac:dyDescent="0.25">
      <c r="A45" s="8" t="s">
        <v>106</v>
      </c>
      <c r="C45" s="10"/>
      <c r="D45" s="10"/>
      <c r="E45" s="10">
        <v>91.326700000000002</v>
      </c>
      <c r="F45" s="10">
        <v>92.227400000000003</v>
      </c>
      <c r="G45" s="10">
        <v>91.418999999999997</v>
      </c>
      <c r="H45" s="10">
        <v>86.038399999999996</v>
      </c>
      <c r="I45" s="10">
        <v>100.87179999999999</v>
      </c>
      <c r="J45" s="10">
        <v>92.028300000000002</v>
      </c>
      <c r="K45" s="10">
        <v>110.29089999999999</v>
      </c>
      <c r="L45" s="10">
        <v>112.2441</v>
      </c>
      <c r="M45" s="10">
        <v>102.0986</v>
      </c>
      <c r="N45" s="10">
        <v>108.11709999999999</v>
      </c>
      <c r="O45" s="10">
        <v>73.904799999999994</v>
      </c>
      <c r="P45" s="10">
        <v>71.613399999999999</v>
      </c>
      <c r="Q45" s="10">
        <v>68.441500000000005</v>
      </c>
      <c r="R45" s="10">
        <v>52.197499999999998</v>
      </c>
      <c r="S45" s="10">
        <v>213.77</v>
      </c>
      <c r="T45" s="10">
        <v>60.521900000000002</v>
      </c>
      <c r="U45" s="10">
        <v>73.117500000000007</v>
      </c>
      <c r="V45" s="10">
        <v>76.449399999999997</v>
      </c>
      <c r="W45" s="10">
        <v>79.385000000000005</v>
      </c>
      <c r="X45" s="10">
        <v>80.307100000000005</v>
      </c>
      <c r="Y45" s="10">
        <v>79.7102</v>
      </c>
      <c r="Z45" s="10">
        <v>79.113200000000006</v>
      </c>
      <c r="AA45" s="10">
        <v>77.904300000000006</v>
      </c>
      <c r="AB45" s="10">
        <v>77.7804</v>
      </c>
      <c r="AC45" s="10">
        <v>81.233199999999997</v>
      </c>
      <c r="AD45" s="10">
        <v>76.549099999999996</v>
      </c>
      <c r="AE45" s="10">
        <v>91.861400000000003</v>
      </c>
      <c r="AF45" s="10">
        <v>79.839500000000001</v>
      </c>
      <c r="AK45">
        <v>-638</v>
      </c>
      <c r="AM45" s="49">
        <v>-10170</v>
      </c>
      <c r="AO45" s="60">
        <f>AO47+(AO47*AR21)</f>
        <v>884276</v>
      </c>
      <c r="AP45" s="60">
        <f>AP47+(AP47*AR21)</f>
        <v>808378</v>
      </c>
      <c r="AR45" s="47"/>
    </row>
    <row r="46" spans="1:46" x14ac:dyDescent="0.25">
      <c r="AO46" s="57" t="s">
        <v>216</v>
      </c>
      <c r="AP46" s="56" t="s">
        <v>217</v>
      </c>
      <c r="AQ46" t="s">
        <v>218</v>
      </c>
    </row>
    <row r="47" spans="1:46" x14ac:dyDescent="0.25">
      <c r="AO47" s="52">
        <v>884276</v>
      </c>
      <c r="AP47" s="52">
        <v>808378</v>
      </c>
      <c r="AQ47" s="48">
        <f>AO47+AP47</f>
        <v>1692654</v>
      </c>
    </row>
    <row r="49" spans="1:42" x14ac:dyDescent="0.25">
      <c r="AK49" t="s">
        <v>219</v>
      </c>
      <c r="AO49" s="57" t="s">
        <v>220</v>
      </c>
      <c r="AP49" s="56" t="s">
        <v>221</v>
      </c>
    </row>
    <row r="50" spans="1:42" x14ac:dyDescent="0.25">
      <c r="C50" s="5" t="s">
        <v>27</v>
      </c>
      <c r="D50" s="5" t="s">
        <v>28</v>
      </c>
      <c r="E50" s="5" t="s">
        <v>29</v>
      </c>
      <c r="F50" s="5" t="s">
        <v>30</v>
      </c>
      <c r="G50" s="5" t="s">
        <v>31</v>
      </c>
      <c r="H50" s="5" t="s">
        <v>32</v>
      </c>
      <c r="I50" s="5" t="s">
        <v>1</v>
      </c>
      <c r="J50" s="5" t="s">
        <v>2</v>
      </c>
      <c r="K50" s="5" t="s">
        <v>3</v>
      </c>
      <c r="L50" s="5" t="s">
        <v>4</v>
      </c>
      <c r="M50" s="5" t="s">
        <v>5</v>
      </c>
      <c r="N50" s="5" t="s">
        <v>6</v>
      </c>
      <c r="O50" s="5" t="s">
        <v>7</v>
      </c>
      <c r="P50" s="5" t="s">
        <v>8</v>
      </c>
      <c r="Q50" s="5" t="s">
        <v>9</v>
      </c>
      <c r="R50" s="5" t="s">
        <v>10</v>
      </c>
      <c r="S50" s="5" t="s">
        <v>11</v>
      </c>
      <c r="T50" s="5" t="s">
        <v>12</v>
      </c>
      <c r="U50" s="5" t="s">
        <v>13</v>
      </c>
      <c r="V50" s="5" t="s">
        <v>14</v>
      </c>
      <c r="W50" s="5" t="s">
        <v>15</v>
      </c>
      <c r="X50" s="5" t="s">
        <v>16</v>
      </c>
      <c r="Y50" s="5" t="s">
        <v>17</v>
      </c>
      <c r="Z50" s="5" t="s">
        <v>18</v>
      </c>
      <c r="AA50" s="5" t="s">
        <v>19</v>
      </c>
      <c r="AB50" s="5" t="s">
        <v>20</v>
      </c>
      <c r="AC50" s="5" t="s">
        <v>21</v>
      </c>
      <c r="AD50" s="5" t="s">
        <v>22</v>
      </c>
      <c r="AE50" s="5" t="s">
        <v>23</v>
      </c>
      <c r="AF50" s="5" t="s">
        <v>24</v>
      </c>
      <c r="AK50" s="13">
        <f>AF63</f>
        <v>2.2536664508186806</v>
      </c>
      <c r="AO50">
        <v>870975</v>
      </c>
      <c r="AP50">
        <v>200569</v>
      </c>
    </row>
    <row r="51" spans="1:42" x14ac:dyDescent="0.25">
      <c r="I51" s="7"/>
      <c r="J51" s="7"/>
      <c r="K51" s="7"/>
      <c r="L51" s="7"/>
      <c r="M51" s="7"/>
      <c r="N51" s="7"/>
      <c r="O51" s="7"/>
      <c r="P51" s="7"/>
      <c r="Q51" s="7"/>
      <c r="R51" s="7"/>
      <c r="S51" s="7"/>
      <c r="T51" s="7"/>
      <c r="U51" s="7"/>
      <c r="V51" s="7"/>
      <c r="W51" s="7"/>
      <c r="X51" s="7"/>
      <c r="Y51" s="7"/>
      <c r="Z51" s="7"/>
      <c r="AA51" s="7"/>
      <c r="AB51" s="7"/>
      <c r="AC51" s="7"/>
      <c r="AD51" s="7"/>
      <c r="AE51" s="7"/>
      <c r="AF51" s="7"/>
      <c r="AK51" t="s">
        <v>222</v>
      </c>
      <c r="AO51" s="57" t="s">
        <v>223</v>
      </c>
      <c r="AP51" s="56" t="s">
        <v>224</v>
      </c>
    </row>
    <row r="52" spans="1:42" x14ac:dyDescent="0.25">
      <c r="A52" t="s">
        <v>107</v>
      </c>
      <c r="C52" s="13" t="e">
        <f t="shared" ref="C52:H52" si="2">C19/C24</f>
        <v>#DIV/0!</v>
      </c>
      <c r="D52" s="13" t="e">
        <f t="shared" si="2"/>
        <v>#DIV/0!</v>
      </c>
      <c r="E52" s="13">
        <f t="shared" si="2"/>
        <v>2.4551224606178206</v>
      </c>
      <c r="F52" s="13">
        <f t="shared" si="2"/>
        <v>2.3055260507911108</v>
      </c>
      <c r="G52" s="13">
        <f t="shared" si="2"/>
        <v>1.9173380233745603</v>
      </c>
      <c r="H52" s="13">
        <f t="shared" si="2"/>
        <v>2.3058711016771243</v>
      </c>
      <c r="I52" s="13">
        <f>I19/I24</f>
        <v>2.4173203936548635</v>
      </c>
      <c r="J52" s="13">
        <f t="shared" ref="J52:AE52" si="3">J19/J24</f>
        <v>2.1984965873455082</v>
      </c>
      <c r="K52" s="13">
        <f t="shared" si="3"/>
        <v>1.760500555605728</v>
      </c>
      <c r="L52" s="13">
        <f t="shared" si="3"/>
        <v>2.3021007277300183</v>
      </c>
      <c r="M52" s="13">
        <f t="shared" si="3"/>
        <v>2.4507341327873648</v>
      </c>
      <c r="N52" s="13">
        <f t="shared" si="3"/>
        <v>2.3587301766720548</v>
      </c>
      <c r="O52" s="13">
        <f t="shared" si="3"/>
        <v>1.7383886962681281</v>
      </c>
      <c r="P52" s="13">
        <f t="shared" si="3"/>
        <v>2.1589140639391227</v>
      </c>
      <c r="Q52" s="13">
        <f t="shared" si="3"/>
        <v>2.1139375567690606</v>
      </c>
      <c r="R52" s="13">
        <f t="shared" si="3"/>
        <v>3.9525316455696204</v>
      </c>
      <c r="S52" s="13">
        <f t="shared" si="3"/>
        <v>1.6213203734172688</v>
      </c>
      <c r="T52" s="13">
        <f t="shared" si="3"/>
        <v>1.8790647549433044</v>
      </c>
      <c r="U52" s="13">
        <f t="shared" si="3"/>
        <v>1.9480834234465862</v>
      </c>
      <c r="V52" s="13">
        <f t="shared" si="3"/>
        <v>1.9722989915875755</v>
      </c>
      <c r="W52" s="13">
        <f t="shared" si="3"/>
        <v>1.5392206319965991</v>
      </c>
      <c r="X52" s="13">
        <f t="shared" si="3"/>
        <v>1.9287283658121031</v>
      </c>
      <c r="Y52" s="13">
        <f t="shared" si="3"/>
        <v>2.0029255311069321</v>
      </c>
      <c r="Z52" s="13">
        <f t="shared" si="3"/>
        <v>2.0687885145052158</v>
      </c>
      <c r="AA52" s="13">
        <f t="shared" si="3"/>
        <v>1.7595217690979184</v>
      </c>
      <c r="AB52" s="13">
        <f t="shared" si="3"/>
        <v>2.0535586572472466</v>
      </c>
      <c r="AC52" s="13">
        <f t="shared" si="3"/>
        <v>1.8476409881232196</v>
      </c>
      <c r="AD52" s="13">
        <f t="shared" si="3"/>
        <v>1.9271180397245702</v>
      </c>
      <c r="AE52" s="13">
        <f t="shared" si="3"/>
        <v>1.6989473034297533</v>
      </c>
      <c r="AF52" s="13">
        <f>AF19/AF24</f>
        <v>1.7546492156547897</v>
      </c>
      <c r="AG52" s="13">
        <f>AVERAGE(E52:AF52)</f>
        <v>2.0870492404605412</v>
      </c>
      <c r="AK52" s="13">
        <f>AF64</f>
        <v>161.95830570553503</v>
      </c>
      <c r="AO52">
        <v>-40102</v>
      </c>
      <c r="AP52">
        <v>19923</v>
      </c>
    </row>
    <row r="53" spans="1:42" x14ac:dyDescent="0.25">
      <c r="A53" t="s">
        <v>108</v>
      </c>
      <c r="C53" s="13" t="e">
        <f>(C19-C18)/C24</f>
        <v>#DIV/0!</v>
      </c>
      <c r="D53" s="13" t="e">
        <f t="shared" ref="D53:H53" si="4">(D19-D18)/D24</f>
        <v>#DIV/0!</v>
      </c>
      <c r="E53" s="13">
        <f t="shared" si="4"/>
        <v>1.204305933063256</v>
      </c>
      <c r="F53" s="13">
        <f t="shared" si="4"/>
        <v>1.161746651400825</v>
      </c>
      <c r="G53" s="13">
        <f t="shared" si="4"/>
        <v>0.97020310904345852</v>
      </c>
      <c r="H53" s="13">
        <f t="shared" si="4"/>
        <v>1.0441498915350704</v>
      </c>
      <c r="I53" s="13">
        <f>(I19-I18)/I24</f>
        <v>1.2511467588627514</v>
      </c>
      <c r="J53" s="13">
        <f t="shared" ref="J53:AF53" si="5">(J19-J18)/J24</f>
        <v>1.1173445858697657</v>
      </c>
      <c r="K53" s="13">
        <f t="shared" si="5"/>
        <v>0.95211581729013617</v>
      </c>
      <c r="L53" s="13">
        <f t="shared" si="5"/>
        <v>1.2684251757478302</v>
      </c>
      <c r="M53" s="13">
        <f t="shared" si="5"/>
        <v>1.2891956712489032</v>
      </c>
      <c r="N53" s="13">
        <f t="shared" si="5"/>
        <v>1.2160022154653043</v>
      </c>
      <c r="O53" s="13">
        <f t="shared" si="5"/>
        <v>1.0400328076650636</v>
      </c>
      <c r="P53" s="13">
        <f t="shared" si="5"/>
        <v>1.0286792309011568</v>
      </c>
      <c r="Q53" s="13">
        <f t="shared" si="5"/>
        <v>1.1095164096783725</v>
      </c>
      <c r="R53" s="13">
        <f t="shared" si="5"/>
        <v>2.9750707941041217</v>
      </c>
      <c r="S53" s="13">
        <f t="shared" si="5"/>
        <v>0.9181719007082052</v>
      </c>
      <c r="T53" s="13">
        <f t="shared" si="5"/>
        <v>1.0106035048261643</v>
      </c>
      <c r="U53" s="13">
        <f t="shared" si="5"/>
        <v>0.99426425994963741</v>
      </c>
      <c r="V53" s="13">
        <f t="shared" si="5"/>
        <v>1.1053440465918896</v>
      </c>
      <c r="W53" s="13">
        <f t="shared" si="5"/>
        <v>0.81248972651268248</v>
      </c>
      <c r="X53" s="13">
        <f t="shared" si="5"/>
        <v>1.0284478456163699</v>
      </c>
      <c r="Y53" s="13">
        <f t="shared" si="5"/>
        <v>1.0188443088850476</v>
      </c>
      <c r="Z53" s="13">
        <f t="shared" si="5"/>
        <v>0.91429464138023386</v>
      </c>
      <c r="AA53" s="13">
        <f t="shared" si="5"/>
        <v>0.93349634277058391</v>
      </c>
      <c r="AB53" s="13">
        <f t="shared" si="5"/>
        <v>0.93643833311219482</v>
      </c>
      <c r="AC53" s="13">
        <f t="shared" si="5"/>
        <v>0.95498964867767699</v>
      </c>
      <c r="AD53" s="13">
        <f t="shared" si="5"/>
        <v>1.0533090169396415</v>
      </c>
      <c r="AE53" s="13">
        <f t="shared" si="5"/>
        <v>0.83875528663600163</v>
      </c>
      <c r="AF53" s="13">
        <f t="shared" si="5"/>
        <v>0.83361460746692706</v>
      </c>
      <c r="AO53" s="57" t="s">
        <v>225</v>
      </c>
      <c r="AP53" s="56" t="s">
        <v>226</v>
      </c>
    </row>
    <row r="54" spans="1:42" x14ac:dyDescent="0.25">
      <c r="A54" t="s">
        <v>109</v>
      </c>
      <c r="C54" s="13" t="e">
        <f t="shared" ref="C54:H54" si="6">C16/C24</f>
        <v>#DIV/0!</v>
      </c>
      <c r="D54" s="13" t="e">
        <f t="shared" si="6"/>
        <v>#DIV/0!</v>
      </c>
      <c r="E54" s="13">
        <f t="shared" si="6"/>
        <v>7.2802411441013751E-2</v>
      </c>
      <c r="F54" s="13">
        <f t="shared" si="6"/>
        <v>0.1048997834273654</v>
      </c>
      <c r="G54" s="13">
        <f t="shared" si="6"/>
        <v>4.1342335186656073E-2</v>
      </c>
      <c r="H54" s="13">
        <f t="shared" si="6"/>
        <v>5.3614331366191599E-2</v>
      </c>
      <c r="I54" s="13">
        <f t="shared" ref="I54:AF54" si="7">I16/I24</f>
        <v>7.8851822466490473E-2</v>
      </c>
      <c r="J54" s="13">
        <f t="shared" si="7"/>
        <v>4.6532005165098693E-2</v>
      </c>
      <c r="K54" s="13">
        <f t="shared" si="7"/>
        <v>1.8545059035562694E-2</v>
      </c>
      <c r="L54" s="13">
        <f t="shared" si="7"/>
        <v>5.7806089842703114E-2</v>
      </c>
      <c r="M54" s="13">
        <f t="shared" si="7"/>
        <v>7.7057619186896756E-2</v>
      </c>
      <c r="N54" s="13">
        <f t="shared" si="7"/>
        <v>4.5886129604720299E-2</v>
      </c>
      <c r="O54" s="13">
        <f t="shared" si="7"/>
        <v>4.614323528315252E-2</v>
      </c>
      <c r="P54" s="13">
        <f t="shared" si="7"/>
        <v>6.1131543342797801E-2</v>
      </c>
      <c r="Q54" s="13">
        <f t="shared" si="7"/>
        <v>5.6500946606988477E-2</v>
      </c>
      <c r="R54" s="13">
        <f t="shared" si="7"/>
        <v>1.861552145605925</v>
      </c>
      <c r="S54" s="13">
        <f t="shared" si="7"/>
        <v>7.9972637527720158E-2</v>
      </c>
      <c r="T54" s="13">
        <f t="shared" si="7"/>
        <v>3.4008059225939462E-2</v>
      </c>
      <c r="U54" s="13">
        <f t="shared" si="7"/>
        <v>4.282333013210729E-2</v>
      </c>
      <c r="V54" s="13">
        <f t="shared" si="7"/>
        <v>6.042048641069888E-2</v>
      </c>
      <c r="W54" s="13">
        <f t="shared" si="7"/>
        <v>7.8838033158565968E-2</v>
      </c>
      <c r="X54" s="13">
        <f t="shared" si="7"/>
        <v>5.4730121214554922E-2</v>
      </c>
      <c r="Y54" s="13">
        <f t="shared" si="7"/>
        <v>5.414510998842547E-2</v>
      </c>
      <c r="Z54" s="13">
        <f t="shared" si="7"/>
        <v>4.2338058566991278E-2</v>
      </c>
      <c r="AA54" s="13">
        <f t="shared" si="7"/>
        <v>0.11479585819751398</v>
      </c>
      <c r="AB54" s="13">
        <f t="shared" si="7"/>
        <v>1.1452814984773808E-2</v>
      </c>
      <c r="AC54" s="13">
        <f t="shared" si="7"/>
        <v>3.5673925563874664E-2</v>
      </c>
      <c r="AD54" s="13">
        <f t="shared" si="7"/>
        <v>1.3184044704754556E-2</v>
      </c>
      <c r="AE54" s="13">
        <f t="shared" si="7"/>
        <v>1.8621307072515667E-2</v>
      </c>
      <c r="AF54" s="13">
        <f t="shared" si="7"/>
        <v>1.4444928709295811E-2</v>
      </c>
      <c r="AO54">
        <v>27863</v>
      </c>
      <c r="AP54">
        <v>84667</v>
      </c>
    </row>
    <row r="55" spans="1:42" x14ac:dyDescent="0.25">
      <c r="A55" t="s">
        <v>110</v>
      </c>
      <c r="C55" s="13" t="e">
        <f t="shared" ref="C55:H55" si="8">(C19-C24)/C21</f>
        <v>#DIV/0!</v>
      </c>
      <c r="D55" s="13" t="e">
        <f t="shared" si="8"/>
        <v>#DIV/0!</v>
      </c>
      <c r="E55" s="13">
        <f t="shared" si="8"/>
        <v>0.21345537508827203</v>
      </c>
      <c r="F55" s="13">
        <f t="shared" si="8"/>
        <v>0.20546880512361257</v>
      </c>
      <c r="G55" s="13">
        <f t="shared" si="8"/>
        <v>0.1731610540238071</v>
      </c>
      <c r="H55" s="13">
        <f t="shared" si="8"/>
        <v>0.2271356600430261</v>
      </c>
      <c r="I55" s="13">
        <f t="shared" ref="I55:AF55" si="9">(I19-I24)/I21</f>
        <v>0.25648356893668045</v>
      </c>
      <c r="J55" s="13">
        <f t="shared" si="9"/>
        <v>0.24124128584291774</v>
      </c>
      <c r="K55" s="13">
        <f t="shared" si="9"/>
        <v>0.17530686077422777</v>
      </c>
      <c r="L55" s="13">
        <f t="shared" si="9"/>
        <v>0.22777054536406288</v>
      </c>
      <c r="M55" s="13">
        <f t="shared" si="9"/>
        <v>0.22810075309127967</v>
      </c>
      <c r="N55" s="13">
        <f t="shared" si="9"/>
        <v>0.22003126424326069</v>
      </c>
      <c r="O55" s="13">
        <f t="shared" si="9"/>
        <v>0.17062992248088729</v>
      </c>
      <c r="P55" s="13">
        <f t="shared" si="9"/>
        <v>0.15747476247030878</v>
      </c>
      <c r="Q55" s="13">
        <f t="shared" si="9"/>
        <v>0.17004093557970912</v>
      </c>
      <c r="R55" s="13">
        <f t="shared" si="9"/>
        <v>0.33102253855922548</v>
      </c>
      <c r="S55" s="13">
        <f t="shared" si="9"/>
        <v>0.11298800660527007</v>
      </c>
      <c r="T55" s="13">
        <f t="shared" si="9"/>
        <v>0.14685334938510394</v>
      </c>
      <c r="U55" s="13">
        <f t="shared" si="9"/>
        <v>0.17842868111310589</v>
      </c>
      <c r="V55" s="13">
        <f t="shared" si="9"/>
        <v>0.19416949690995317</v>
      </c>
      <c r="W55" s="13">
        <f t="shared" si="9"/>
        <v>0.12732113950894128</v>
      </c>
      <c r="X55" s="13">
        <f t="shared" si="9"/>
        <v>0.18827539528587578</v>
      </c>
      <c r="Y55" s="13">
        <f t="shared" si="9"/>
        <v>0.19145650279036078</v>
      </c>
      <c r="Z55" s="13">
        <f t="shared" si="9"/>
        <v>0.21284944215272522</v>
      </c>
      <c r="AA55" s="13">
        <f t="shared" si="9"/>
        <v>0.15866280301566246</v>
      </c>
      <c r="AB55" s="13">
        <f t="shared" si="9"/>
        <v>0.17862043575755548</v>
      </c>
      <c r="AC55" s="13">
        <f t="shared" si="9"/>
        <v>0.15286944267430991</v>
      </c>
      <c r="AD55" s="13">
        <f t="shared" si="9"/>
        <v>0.169960480661456</v>
      </c>
      <c r="AE55" s="13">
        <f t="shared" si="9"/>
        <v>0.13194448086743837</v>
      </c>
      <c r="AF55" s="13">
        <f t="shared" si="9"/>
        <v>0.1360514316570309</v>
      </c>
      <c r="AO55" s="57" t="s">
        <v>215</v>
      </c>
    </row>
    <row r="56" spans="1:42" x14ac:dyDescent="0.25">
      <c r="A56" t="s">
        <v>111</v>
      </c>
      <c r="C56" s="13" t="e">
        <f>(SUM(C19-C18)/((SUM(C8,C10))/365))</f>
        <v>#DIV/0!</v>
      </c>
      <c r="D56" s="13" t="e">
        <f t="shared" ref="D56:H56" si="10">(SUM(D19-D18)/((SUM(D8,D10))/365))</f>
        <v>#DIV/0!</v>
      </c>
      <c r="E56" s="13">
        <f t="shared" si="10"/>
        <v>160.14020834963455</v>
      </c>
      <c r="F56" s="13">
        <f t="shared" si="10"/>
        <v>133.77906040560538</v>
      </c>
      <c r="G56" s="13">
        <f t="shared" si="10"/>
        <v>132.09918138952145</v>
      </c>
      <c r="H56" s="13">
        <f t="shared" si="10"/>
        <v>142.9169746377604</v>
      </c>
      <c r="I56" s="13">
        <f t="shared" ref="I56:AF56" si="11">(SUM(I19-I18)/((SUM(I8,I10))/365))</f>
        <v>165.20187226762971</v>
      </c>
      <c r="J56" s="13">
        <f t="shared" si="11"/>
        <v>146.57192603285992</v>
      </c>
      <c r="K56" s="13">
        <f t="shared" si="11"/>
        <v>139.90400225095991</v>
      </c>
      <c r="L56" s="13">
        <f t="shared" si="11"/>
        <v>165.87569776438414</v>
      </c>
      <c r="M56" s="13">
        <f t="shared" si="11"/>
        <v>177.11513352723716</v>
      </c>
      <c r="N56" s="13">
        <f t="shared" si="11"/>
        <v>150.10771771479034</v>
      </c>
      <c r="O56" s="13">
        <f t="shared" si="11"/>
        <v>191.74358192147844</v>
      </c>
      <c r="P56" s="13">
        <f t="shared" si="11"/>
        <v>143.63403752788349</v>
      </c>
      <c r="Q56" s="13">
        <f t="shared" si="11"/>
        <v>173.35247314648691</v>
      </c>
      <c r="R56" s="13">
        <f t="shared" si="11"/>
        <v>446.69507493260915</v>
      </c>
      <c r="S56" s="13">
        <f t="shared" si="11"/>
        <v>166.06950106345266</v>
      </c>
      <c r="T56" s="13">
        <f t="shared" si="11"/>
        <v>167.49850000000001</v>
      </c>
      <c r="U56" s="13">
        <f t="shared" si="11"/>
        <v>177.36156306648408</v>
      </c>
      <c r="V56" s="13">
        <f t="shared" si="11"/>
        <v>161.72384163937616</v>
      </c>
      <c r="W56" s="13">
        <f t="shared" si="11"/>
        <v>131.38082587018454</v>
      </c>
      <c r="X56" s="13">
        <f t="shared" si="11"/>
        <v>177.21190341105279</v>
      </c>
      <c r="Y56" s="13">
        <f t="shared" si="11"/>
        <v>167.31569667313633</v>
      </c>
      <c r="Z56" s="13">
        <f t="shared" si="11"/>
        <v>139.3575824491501</v>
      </c>
      <c r="AA56" s="13">
        <f t="shared" si="11"/>
        <v>147.93850076920975</v>
      </c>
      <c r="AB56" s="13">
        <f t="shared" si="11"/>
        <v>171.95031575657032</v>
      </c>
      <c r="AC56" s="13">
        <f t="shared" si="11"/>
        <v>149.90923076099153</v>
      </c>
      <c r="AD56" s="13">
        <f t="shared" si="11"/>
        <v>168.1699334707215</v>
      </c>
      <c r="AE56" s="13">
        <f t="shared" si="11"/>
        <v>142.26107700936885</v>
      </c>
      <c r="AF56" s="13">
        <f t="shared" si="11"/>
        <v>133.30594726369017</v>
      </c>
      <c r="AO56">
        <v>25540</v>
      </c>
      <c r="AP56" s="56" t="s">
        <v>227</v>
      </c>
    </row>
    <row r="57" spans="1:42" x14ac:dyDescent="0.25">
      <c r="A57" t="s">
        <v>112</v>
      </c>
      <c r="C57" s="13" t="e">
        <f t="shared" ref="C57:H57" si="12">(C21-C25)/C21</f>
        <v>#DIV/0!</v>
      </c>
      <c r="D57" s="13" t="e">
        <f t="shared" si="12"/>
        <v>#DIV/0!</v>
      </c>
      <c r="E57" s="13">
        <f t="shared" si="12"/>
        <v>0.453871475908523</v>
      </c>
      <c r="F57" s="13">
        <f t="shared" si="12"/>
        <v>0.43818502537382292</v>
      </c>
      <c r="G57" s="13">
        <f t="shared" si="12"/>
        <v>0.42437470214349587</v>
      </c>
      <c r="H57" s="13">
        <f t="shared" si="12"/>
        <v>0.44050134241053723</v>
      </c>
      <c r="I57" s="13">
        <f t="shared" ref="I57:AF57" si="13">(I21-I25)/I21</f>
        <v>0.4417631694299784</v>
      </c>
      <c r="J57" s="13">
        <f t="shared" si="13"/>
        <v>0.42487770011232096</v>
      </c>
      <c r="K57" s="13">
        <f t="shared" si="13"/>
        <v>0.39346516210376919</v>
      </c>
      <c r="L57" s="13">
        <f t="shared" si="13"/>
        <v>0.39056927310034945</v>
      </c>
      <c r="M57" s="13">
        <f t="shared" si="13"/>
        <v>0.37379098865764332</v>
      </c>
      <c r="N57" s="67">
        <f>(N21-N25)/N21</f>
        <v>0.36510156302911712</v>
      </c>
      <c r="O57" s="13">
        <f t="shared" si="13"/>
        <v>0.39582303105072081</v>
      </c>
      <c r="P57" s="13">
        <f t="shared" si="13"/>
        <v>0.40873404960503784</v>
      </c>
      <c r="Q57" s="13">
        <f t="shared" si="13"/>
        <v>0.42789750151806605</v>
      </c>
      <c r="R57" s="13">
        <f t="shared" si="13"/>
        <v>0.54253522158665379</v>
      </c>
      <c r="S57" s="13">
        <f t="shared" si="13"/>
        <v>0.44676716585618498</v>
      </c>
      <c r="T57" s="13">
        <f t="shared" si="13"/>
        <v>0.46103310051482038</v>
      </c>
      <c r="U57" s="13">
        <f t="shared" si="13"/>
        <v>0.47767462281074397</v>
      </c>
      <c r="V57" s="13">
        <f t="shared" si="13"/>
        <v>0.45980852613314055</v>
      </c>
      <c r="W57" s="13">
        <f t="shared" si="13"/>
        <v>0.43803547063196829</v>
      </c>
      <c r="X57" s="13">
        <f t="shared" si="13"/>
        <v>0.49135232194109901</v>
      </c>
      <c r="Y57" s="13">
        <f t="shared" si="13"/>
        <v>0.47536172041414371</v>
      </c>
      <c r="Z57" s="13">
        <f t="shared" si="13"/>
        <v>0.49390857025131757</v>
      </c>
      <c r="AA57" s="13">
        <f t="shared" si="13"/>
        <v>0.47526794361317792</v>
      </c>
      <c r="AB57" s="13">
        <f t="shared" si="13"/>
        <v>0.4905660480879438</v>
      </c>
      <c r="AC57" s="13">
        <f t="shared" si="13"/>
        <v>0.47872628916481152</v>
      </c>
      <c r="AD57" s="13">
        <f>(AD21-AD25)/AD21</f>
        <v>0.49658277736939221</v>
      </c>
      <c r="AE57" s="13">
        <f t="shared" si="13"/>
        <v>0.46871439652343982</v>
      </c>
      <c r="AF57" s="13">
        <f t="shared" si="13"/>
        <v>0.47758017881977061</v>
      </c>
      <c r="AP57">
        <v>47665</v>
      </c>
    </row>
    <row r="58" spans="1:42" x14ac:dyDescent="0.25">
      <c r="A58" t="s">
        <v>113</v>
      </c>
      <c r="C58" s="13" t="e">
        <f t="shared" ref="C58:H58" si="14">(C26-C25)/C25</f>
        <v>#DIV/0!</v>
      </c>
      <c r="D58" s="13" t="e">
        <f t="shared" si="14"/>
        <v>#DIV/0!</v>
      </c>
      <c r="E58" s="13">
        <f t="shared" si="14"/>
        <v>0.83107081188181842</v>
      </c>
      <c r="F58" s="13">
        <f t="shared" si="14"/>
        <v>0.77994543606706879</v>
      </c>
      <c r="G58" s="13">
        <f t="shared" si="14"/>
        <v>0.73724122918810109</v>
      </c>
      <c r="H58" s="13">
        <f t="shared" si="14"/>
        <v>0.78731438661245035</v>
      </c>
      <c r="I58" s="13">
        <f t="shared" ref="I58:AF58" si="15">(I26-I25)/I25</f>
        <v>0.79135439519260908</v>
      </c>
      <c r="J58" s="13">
        <f t="shared" si="15"/>
        <v>0.73876060830070278</v>
      </c>
      <c r="K58" s="13">
        <f t="shared" si="15"/>
        <v>0.6487099132978168</v>
      </c>
      <c r="L58" s="13">
        <f t="shared" si="15"/>
        <v>0.64087558414930557</v>
      </c>
      <c r="M58" s="13">
        <f t="shared" si="15"/>
        <v>0.59691090656197354</v>
      </c>
      <c r="N58" s="13">
        <f>(N26-N25)/N25</f>
        <v>0.57505506671433348</v>
      </c>
      <c r="O58" s="13">
        <f t="shared" si="15"/>
        <v>0.6551441901850289</v>
      </c>
      <c r="P58" s="13">
        <f t="shared" si="15"/>
        <v>0.69128629736247438</v>
      </c>
      <c r="Q58" s="13">
        <f t="shared" si="15"/>
        <v>0.74793852964020624</v>
      </c>
      <c r="R58" s="13">
        <f t="shared" si="15"/>
        <v>1.1859606404417904</v>
      </c>
      <c r="S58" s="13">
        <f t="shared" si="15"/>
        <v>0.80755721331616792</v>
      </c>
      <c r="T58" s="13">
        <f t="shared" si="15"/>
        <v>0.8554015115867013</v>
      </c>
      <c r="U58" s="13">
        <f t="shared" si="15"/>
        <v>0.91451544127764328</v>
      </c>
      <c r="V58" s="13">
        <f t="shared" si="15"/>
        <v>0.85119545268215246</v>
      </c>
      <c r="W58" s="13">
        <f t="shared" si="15"/>
        <v>0.77947174197020885</v>
      </c>
      <c r="X58" s="13">
        <f t="shared" si="15"/>
        <v>0.96599737526807472</v>
      </c>
      <c r="Y58" s="13">
        <f t="shared" si="15"/>
        <v>0.90607517390722814</v>
      </c>
      <c r="Z58" s="13">
        <f t="shared" si="15"/>
        <v>0.97592755225391836</v>
      </c>
      <c r="AA58" s="13">
        <f t="shared" si="15"/>
        <v>0.9057345321834499</v>
      </c>
      <c r="AB58" s="13">
        <f t="shared" si="15"/>
        <v>0.9629630028518994</v>
      </c>
      <c r="AC58" s="13">
        <f t="shared" si="15"/>
        <v>0.9183779638489592</v>
      </c>
      <c r="AD58" s="13">
        <f t="shared" si="15"/>
        <v>0.98642389462660385</v>
      </c>
      <c r="AE58" s="13">
        <f t="shared" si="15"/>
        <v>0.88222679751968669</v>
      </c>
      <c r="AF58" s="13">
        <f t="shared" si="15"/>
        <v>0.91416933174710158</v>
      </c>
      <c r="AP58" s="56" t="s">
        <v>228</v>
      </c>
    </row>
    <row r="59" spans="1:42" x14ac:dyDescent="0.25">
      <c r="A59" t="s">
        <v>114</v>
      </c>
      <c r="C59" s="13" t="e">
        <f t="shared" ref="C59:H59" si="16">C21/C25</f>
        <v>#DIV/0!</v>
      </c>
      <c r="D59" s="13" t="e">
        <f t="shared" si="16"/>
        <v>#DIV/0!</v>
      </c>
      <c r="E59" s="13">
        <f>E21/E25</f>
        <v>1.8310708118818184</v>
      </c>
      <c r="F59" s="13">
        <f t="shared" si="16"/>
        <v>1.7799454360670688</v>
      </c>
      <c r="G59" s="13">
        <f t="shared" si="16"/>
        <v>1.737241229188101</v>
      </c>
      <c r="H59" s="13">
        <f t="shared" si="16"/>
        <v>1.7873143866124503</v>
      </c>
      <c r="I59" s="13">
        <f t="shared" ref="I59:AE59" si="17">I21/I25</f>
        <v>1.791354395192609</v>
      </c>
      <c r="J59" s="13">
        <f t="shared" si="17"/>
        <v>1.7387606083007028</v>
      </c>
      <c r="K59" s="13">
        <f t="shared" si="17"/>
        <v>1.6487099132978167</v>
      </c>
      <c r="L59" s="13">
        <f t="shared" si="17"/>
        <v>1.6408755841493055</v>
      </c>
      <c r="M59" s="13">
        <f t="shared" si="17"/>
        <v>1.5969109065619735</v>
      </c>
      <c r="N59" s="13">
        <f t="shared" si="17"/>
        <v>1.5750550667143335</v>
      </c>
      <c r="O59" s="13">
        <f t="shared" si="17"/>
        <v>1.6551441901850288</v>
      </c>
      <c r="P59" s="13">
        <f t="shared" si="17"/>
        <v>1.6912862973624745</v>
      </c>
      <c r="Q59" s="13">
        <f t="shared" si="17"/>
        <v>1.7479385296402064</v>
      </c>
      <c r="R59" s="13">
        <f t="shared" si="17"/>
        <v>2.1859606404417904</v>
      </c>
      <c r="S59" s="13">
        <f t="shared" si="17"/>
        <v>1.8075572133161679</v>
      </c>
      <c r="T59" s="13">
        <f t="shared" si="17"/>
        <v>1.8554015115867013</v>
      </c>
      <c r="U59" s="13">
        <f t="shared" si="17"/>
        <v>1.9145154412776433</v>
      </c>
      <c r="V59" s="13">
        <f t="shared" si="17"/>
        <v>1.8511954526821526</v>
      </c>
      <c r="W59" s="13">
        <f t="shared" si="17"/>
        <v>1.7794717419702089</v>
      </c>
      <c r="X59" s="13">
        <f t="shared" si="17"/>
        <v>1.9659973752680748</v>
      </c>
      <c r="Y59" s="13">
        <f t="shared" si="17"/>
        <v>1.9060751739072281</v>
      </c>
      <c r="Z59" s="13">
        <f t="shared" si="17"/>
        <v>1.9759275522539184</v>
      </c>
      <c r="AA59" s="13">
        <f t="shared" si="17"/>
        <v>1.90573453218345</v>
      </c>
      <c r="AB59" s="13">
        <f t="shared" si="17"/>
        <v>1.9629630028518994</v>
      </c>
      <c r="AC59" s="13">
        <f t="shared" si="17"/>
        <v>1.9183779638489593</v>
      </c>
      <c r="AD59" s="13">
        <f t="shared" si="17"/>
        <v>1.986423894626604</v>
      </c>
      <c r="AE59" s="13">
        <f t="shared" si="17"/>
        <v>1.8822267975196867</v>
      </c>
      <c r="AF59" s="13">
        <f>AF21/AF25</f>
        <v>1.9141693317471016</v>
      </c>
      <c r="AP59">
        <v>278280</v>
      </c>
    </row>
    <row r="60" spans="1:42" x14ac:dyDescent="0.25">
      <c r="A60" t="s">
        <v>115</v>
      </c>
      <c r="C60" s="13" t="e">
        <f t="shared" ref="C60:H60" si="18">(C26-C25-C24)/((C26-C25-C24)+C25)</f>
        <v>#DIV/0!</v>
      </c>
      <c r="D60" s="13" t="e">
        <f t="shared" si="18"/>
        <v>#DIV/0!</v>
      </c>
      <c r="E60" s="13">
        <f t="shared" si="18"/>
        <v>0.35998635137320212</v>
      </c>
      <c r="F60" s="13">
        <f t="shared" si="18"/>
        <v>0.33324916681589045</v>
      </c>
      <c r="G60" s="13">
        <f t="shared" si="18"/>
        <v>0.29043360022178366</v>
      </c>
      <c r="H60" s="13">
        <f t="shared" si="18"/>
        <v>0.32269479598589934</v>
      </c>
      <c r="I60" s="13">
        <f t="shared" ref="I60:AF60" si="19">(I26-I25-I24)/((I26-I25-I24)+I25)</f>
        <v>0.31842234187546004</v>
      </c>
      <c r="J60" s="13">
        <f t="shared" si="19"/>
        <v>0.2799391002173332</v>
      </c>
      <c r="K60" s="13">
        <f t="shared" si="19"/>
        <v>0.2117651210388877</v>
      </c>
      <c r="L60" s="13">
        <f t="shared" si="19"/>
        <v>0.26136284168291124</v>
      </c>
      <c r="M60" s="13">
        <f t="shared" si="19"/>
        <v>0.25696222424484505</v>
      </c>
      <c r="N60" s="13">
        <f t="shared" si="19"/>
        <v>0.24241987410504059</v>
      </c>
      <c r="O60" s="13">
        <f t="shared" si="19"/>
        <v>0.2142482599751713</v>
      </c>
      <c r="P60" s="13">
        <f t="shared" si="19"/>
        <v>0.31575840449238435</v>
      </c>
      <c r="Q60" s="13">
        <f t="shared" si="19"/>
        <v>0.3248344733161227</v>
      </c>
      <c r="R60" s="13">
        <f t="shared" si="19"/>
        <v>0.48477034415522896</v>
      </c>
      <c r="S60" s="13">
        <f t="shared" si="19"/>
        <v>0.3237990465713238</v>
      </c>
      <c r="T60" s="13">
        <f t="shared" si="19"/>
        <v>0.35293714107430318</v>
      </c>
      <c r="U60" s="13">
        <f t="shared" si="19"/>
        <v>0.35658418701193062</v>
      </c>
      <c r="V60" s="13">
        <f t="shared" si="19"/>
        <v>0.32501257323171584</v>
      </c>
      <c r="W60" s="13">
        <f t="shared" si="19"/>
        <v>0.2643281329253368</v>
      </c>
      <c r="X60" s="13">
        <f t="shared" si="19"/>
        <v>0.36201818937664554</v>
      </c>
      <c r="Y60" s="13">
        <f t="shared" si="19"/>
        <v>0.35157953436098277</v>
      </c>
      <c r="Z60" s="13">
        <f t="shared" si="19"/>
        <v>0.36805699742357229</v>
      </c>
      <c r="AA60" s="13">
        <f t="shared" si="19"/>
        <v>0.33670721039927365</v>
      </c>
      <c r="AB60" s="13">
        <f t="shared" si="19"/>
        <v>0.38656406001009508</v>
      </c>
      <c r="AC60" s="13">
        <f t="shared" si="19"/>
        <v>0.36403129024303366</v>
      </c>
      <c r="AD60" s="13">
        <f t="shared" si="19"/>
        <v>0.38357983352052655</v>
      </c>
      <c r="AE60" s="13">
        <f t="shared" si="19"/>
        <v>0.34508149673244404</v>
      </c>
      <c r="AF60" s="13">
        <f t="shared" si="19"/>
        <v>0.36268166732132368</v>
      </c>
      <c r="AP60" s="56" t="s">
        <v>229</v>
      </c>
    </row>
    <row r="61" spans="1:42" x14ac:dyDescent="0.25">
      <c r="A61" t="s">
        <v>116</v>
      </c>
      <c r="C61" s="13" t="e">
        <f t="shared" ref="C61:H61" si="20">C36/C12</f>
        <v>#DIV/0!</v>
      </c>
      <c r="D61" s="13" t="e">
        <f t="shared" si="20"/>
        <v>#DIV/0!</v>
      </c>
      <c r="E61" s="13">
        <f t="shared" si="20"/>
        <v>12.765379113018598</v>
      </c>
      <c r="F61" s="13">
        <f t="shared" si="20"/>
        <v>14.7653683716565</v>
      </c>
      <c r="G61" s="13">
        <f t="shared" si="20"/>
        <v>16.330018939393938</v>
      </c>
      <c r="H61" s="13">
        <f t="shared" si="20"/>
        <v>18.914521612433219</v>
      </c>
      <c r="I61" s="13">
        <f>I36/I12</f>
        <v>19.9552827707146</v>
      </c>
      <c r="J61" s="13">
        <f>J36/J12</f>
        <v>25.59846959323399</v>
      </c>
      <c r="K61" s="13">
        <f t="shared" ref="K61:AF61" si="21">K36/K12</f>
        <v>23.442592592592593</v>
      </c>
      <c r="L61" s="13">
        <f t="shared" si="21"/>
        <v>18.880377754459602</v>
      </c>
      <c r="M61" s="13">
        <f t="shared" si="21"/>
        <v>15.592162554426706</v>
      </c>
      <c r="N61" s="13">
        <f t="shared" si="21"/>
        <v>16.396251089799478</v>
      </c>
      <c r="O61" s="13">
        <f t="shared" si="21"/>
        <v>15.458229114557279</v>
      </c>
      <c r="P61" s="13">
        <f t="shared" si="21"/>
        <v>4.3408292340126495</v>
      </c>
      <c r="Q61" s="13">
        <f t="shared" si="21"/>
        <v>16.724242424242423</v>
      </c>
      <c r="R61" s="13">
        <f t="shared" si="21"/>
        <v>6.4145331325301207</v>
      </c>
      <c r="S61" s="13">
        <f t="shared" si="21"/>
        <v>7.8706422018348627</v>
      </c>
      <c r="T61" s="13">
        <f t="shared" si="21"/>
        <v>21.121348314606742</v>
      </c>
      <c r="U61" s="13">
        <f t="shared" si="21"/>
        <v>59.683823529411768</v>
      </c>
      <c r="V61" s="13">
        <f t="shared" si="21"/>
        <v>69.20173535791757</v>
      </c>
      <c r="W61" s="13">
        <f t="shared" si="21"/>
        <v>73.466592427616931</v>
      </c>
      <c r="X61" s="13">
        <f t="shared" si="21"/>
        <v>56.152332361516038</v>
      </c>
      <c r="Y61" s="13">
        <f t="shared" si="21"/>
        <v>37.223040504997371</v>
      </c>
      <c r="Z61" s="13">
        <f t="shared" si="21"/>
        <v>52.448942869995498</v>
      </c>
      <c r="AA61" s="13">
        <f t="shared" si="21"/>
        <v>12.019395134779749</v>
      </c>
      <c r="AB61" s="13">
        <f t="shared" si="21"/>
        <v>1.5463297232250302</v>
      </c>
      <c r="AC61" s="13">
        <f t="shared" si="21"/>
        <v>6.3041972290138553</v>
      </c>
      <c r="AD61" s="13">
        <f t="shared" si="21"/>
        <v>9.7267780800621839</v>
      </c>
      <c r="AE61" s="13">
        <f t="shared" si="21"/>
        <v>-5.7570523891767415E-2</v>
      </c>
      <c r="AF61" s="13">
        <f t="shared" si="21"/>
        <v>0.10062370062370063</v>
      </c>
      <c r="AP61">
        <v>177274</v>
      </c>
    </row>
    <row r="62" spans="1:42" x14ac:dyDescent="0.25">
      <c r="A62" t="s">
        <v>117</v>
      </c>
      <c r="I62" s="13"/>
      <c r="J62" s="13"/>
      <c r="K62" s="13"/>
      <c r="L62" s="13"/>
      <c r="M62" s="13"/>
      <c r="N62" s="13"/>
      <c r="O62" s="13"/>
      <c r="P62" s="13"/>
      <c r="Q62" s="13"/>
      <c r="R62" s="13"/>
      <c r="S62" s="13"/>
      <c r="T62" s="13"/>
      <c r="U62" s="13"/>
      <c r="V62" s="13"/>
      <c r="W62" s="13"/>
      <c r="X62" s="13"/>
      <c r="Y62" s="13"/>
      <c r="Z62" s="13"/>
      <c r="AA62" s="13"/>
      <c r="AB62" s="13"/>
      <c r="AC62" s="13"/>
      <c r="AD62" s="13"/>
      <c r="AE62" s="13"/>
      <c r="AF62" s="13"/>
    </row>
    <row r="63" spans="1:42" x14ac:dyDescent="0.25">
      <c r="A63" t="s">
        <v>118</v>
      </c>
      <c r="C63" s="13" t="e">
        <f t="shared" ref="C63:H63" si="22">C8/C18</f>
        <v>#DIV/0!</v>
      </c>
      <c r="D63" s="13" t="e">
        <f t="shared" si="22"/>
        <v>#DIV/0!</v>
      </c>
      <c r="E63" s="13">
        <f t="shared" si="22"/>
        <v>1.9350224111694663</v>
      </c>
      <c r="F63" s="13">
        <f t="shared" si="22"/>
        <v>2.479069178445656</v>
      </c>
      <c r="G63" s="13">
        <f t="shared" si="22"/>
        <v>2.5799559128320015</v>
      </c>
      <c r="H63" s="13">
        <f t="shared" si="22"/>
        <v>1.8776188385367318</v>
      </c>
      <c r="I63" s="13">
        <f t="shared" ref="I63:AF63" si="23">I8/I18</f>
        <v>2.1287345964090201</v>
      </c>
      <c r="J63" s="13">
        <f t="shared" si="23"/>
        <v>2.3424800692723418</v>
      </c>
      <c r="K63" s="13">
        <f t="shared" si="23"/>
        <v>2.8298838626947158</v>
      </c>
      <c r="L63" s="13">
        <f t="shared" si="23"/>
        <v>2.4437929418334479</v>
      </c>
      <c r="M63" s="13">
        <f t="shared" si="23"/>
        <v>2.0884244453957144</v>
      </c>
      <c r="N63" s="13">
        <f t="shared" si="23"/>
        <v>2.3472639867057055</v>
      </c>
      <c r="O63" s="13">
        <f t="shared" si="23"/>
        <v>2.5577461029254751</v>
      </c>
      <c r="P63" s="13">
        <f t="shared" si="23"/>
        <v>2.0499735857115562</v>
      </c>
      <c r="Q63" s="13">
        <f t="shared" si="23"/>
        <v>2.0729328960700784</v>
      </c>
      <c r="R63" s="13">
        <f t="shared" si="23"/>
        <v>2.2050909045888711</v>
      </c>
      <c r="S63" s="13">
        <f t="shared" si="23"/>
        <v>2.5575796883047519</v>
      </c>
      <c r="T63" s="13">
        <f t="shared" si="23"/>
        <v>2.2665271086124945</v>
      </c>
      <c r="U63" s="13">
        <f t="shared" si="23"/>
        <v>1.9305857262910873</v>
      </c>
      <c r="V63" s="13">
        <f t="shared" si="23"/>
        <v>2.636938292338733</v>
      </c>
      <c r="W63" s="13">
        <f t="shared" si="23"/>
        <v>2.8075865645973317</v>
      </c>
      <c r="X63" s="13">
        <f t="shared" si="23"/>
        <v>2.1768236733445483</v>
      </c>
      <c r="Y63" s="13">
        <f t="shared" si="23"/>
        <v>2.0700056493512506</v>
      </c>
      <c r="Z63" s="13">
        <f t="shared" si="23"/>
        <v>1.8975833742699635</v>
      </c>
      <c r="AA63" s="13">
        <f t="shared" si="23"/>
        <v>2.5685763145287432</v>
      </c>
      <c r="AB63" s="13">
        <f t="shared" si="23"/>
        <v>1.5933203552743642</v>
      </c>
      <c r="AC63" s="13">
        <f t="shared" si="23"/>
        <v>2.3817872376043216</v>
      </c>
      <c r="AD63" s="13">
        <f t="shared" si="23"/>
        <v>2.387074008542406</v>
      </c>
      <c r="AE63" s="13">
        <f t="shared" si="23"/>
        <v>2.2533573545983736</v>
      </c>
      <c r="AF63" s="13">
        <f t="shared" si="23"/>
        <v>2.2536664508186806</v>
      </c>
    </row>
    <row r="64" spans="1:42" x14ac:dyDescent="0.25">
      <c r="A64" t="s">
        <v>119</v>
      </c>
      <c r="C64" s="13" t="e">
        <f t="shared" ref="C64:H64" si="24">365/C63</f>
        <v>#DIV/0!</v>
      </c>
      <c r="D64" s="13" t="e">
        <f t="shared" si="24"/>
        <v>#DIV/0!</v>
      </c>
      <c r="E64" s="13">
        <f t="shared" si="24"/>
        <v>188.62830626308124</v>
      </c>
      <c r="F64" s="13">
        <f t="shared" si="24"/>
        <v>147.23268038403438</v>
      </c>
      <c r="G64" s="13">
        <f t="shared" si="24"/>
        <v>141.47528575375605</v>
      </c>
      <c r="H64" s="13">
        <f t="shared" si="24"/>
        <v>194.39515225808677</v>
      </c>
      <c r="I64" s="13">
        <f>365/I63</f>
        <v>171.46336636597229</v>
      </c>
      <c r="J64" s="13">
        <f t="shared" ref="J64:AE64" si="25">365/J63</f>
        <v>155.81776117880997</v>
      </c>
      <c r="K64" s="13">
        <f t="shared" si="25"/>
        <v>128.98055811111416</v>
      </c>
      <c r="L64" s="13">
        <f t="shared" si="25"/>
        <v>149.35798927635821</v>
      </c>
      <c r="M64" s="13">
        <f t="shared" si="25"/>
        <v>174.77290155490391</v>
      </c>
      <c r="N64" s="13">
        <f t="shared" si="25"/>
        <v>155.50019174122099</v>
      </c>
      <c r="O64" s="13">
        <f t="shared" si="25"/>
        <v>142.70376546855988</v>
      </c>
      <c r="P64" s="13">
        <f t="shared" si="25"/>
        <v>178.05107467924114</v>
      </c>
      <c r="Q64" s="13">
        <f t="shared" si="25"/>
        <v>176.07902344160621</v>
      </c>
      <c r="R64" s="13">
        <f t="shared" si="25"/>
        <v>165.5260557469183</v>
      </c>
      <c r="S64" s="13">
        <f t="shared" si="25"/>
        <v>142.71305080700498</v>
      </c>
      <c r="T64" s="13">
        <f t="shared" si="25"/>
        <v>161.03932691254815</v>
      </c>
      <c r="U64" s="13">
        <f t="shared" si="25"/>
        <v>189.06179354242596</v>
      </c>
      <c r="V64" s="13">
        <f t="shared" si="25"/>
        <v>138.41810445866633</v>
      </c>
      <c r="W64" s="13">
        <f t="shared" si="25"/>
        <v>130.00489623455255</v>
      </c>
      <c r="X64" s="13">
        <f t="shared" si="25"/>
        <v>167.67550099232483</v>
      </c>
      <c r="Y64" s="13">
        <f t="shared" si="25"/>
        <v>176.32802118892414</v>
      </c>
      <c r="Z64" s="13">
        <f t="shared" si="25"/>
        <v>192.34991460674158</v>
      </c>
      <c r="AA64" s="13">
        <f t="shared" si="25"/>
        <v>142.10206562111298</v>
      </c>
      <c r="AB64" s="13">
        <f t="shared" si="25"/>
        <v>229.08136382726892</v>
      </c>
      <c r="AC64" s="13">
        <f t="shared" si="25"/>
        <v>153.24626576097063</v>
      </c>
      <c r="AD64" s="13">
        <f t="shared" si="25"/>
        <v>152.90686367234844</v>
      </c>
      <c r="AE64" s="13">
        <f t="shared" si="25"/>
        <v>161.98052175574949</v>
      </c>
      <c r="AF64" s="13">
        <f>365/AF63</f>
        <v>161.95830570553503</v>
      </c>
    </row>
    <row r="65" spans="1:32" x14ac:dyDescent="0.25">
      <c r="A65" t="s">
        <v>120</v>
      </c>
      <c r="C65" s="13" t="e">
        <f t="shared" ref="C65:H65" si="26">C7/C17</f>
        <v>#DIV/0!</v>
      </c>
      <c r="D65" s="13" t="e">
        <f t="shared" si="26"/>
        <v>#DIV/0!</v>
      </c>
      <c r="E65" s="13">
        <f t="shared" si="26"/>
        <v>2.8773552225318171</v>
      </c>
      <c r="F65" s="13">
        <f t="shared" si="26"/>
        <v>3.7431290552892347</v>
      </c>
      <c r="G65" s="13">
        <f t="shared" si="26"/>
        <v>3.5558641131527073</v>
      </c>
      <c r="H65" s="13">
        <f t="shared" si="26"/>
        <v>3.3426869924884839</v>
      </c>
      <c r="I65" s="13">
        <f t="shared" ref="I65:AF65" si="27">I7/I17</f>
        <v>2.8787113173954655</v>
      </c>
      <c r="J65" s="13">
        <f t="shared" si="27"/>
        <v>3.4302479034674938</v>
      </c>
      <c r="K65" s="13">
        <f t="shared" si="27"/>
        <v>3.9522187725035121</v>
      </c>
      <c r="L65" s="13">
        <f t="shared" si="27"/>
        <v>2.9157512187304526</v>
      </c>
      <c r="M65" s="13">
        <f t="shared" si="27"/>
        <v>2.8647607179369294</v>
      </c>
      <c r="N65" s="13">
        <f t="shared" si="27"/>
        <v>3.2585422768292975</v>
      </c>
      <c r="O65" s="13">
        <f t="shared" si="27"/>
        <v>3.761923401800614</v>
      </c>
      <c r="P65" s="13">
        <f t="shared" si="27"/>
        <v>3.526449413974194</v>
      </c>
      <c r="Q65" s="13">
        <f t="shared" si="27"/>
        <v>2.7680941253535054</v>
      </c>
      <c r="R65" s="13">
        <f t="shared" si="27"/>
        <v>2.993080022001219</v>
      </c>
      <c r="S65" s="13">
        <f t="shared" si="27"/>
        <v>3.3388718405714819</v>
      </c>
      <c r="T65" s="13">
        <f t="shared" si="27"/>
        <v>2.9606654032427882</v>
      </c>
      <c r="U65" s="13">
        <f t="shared" si="27"/>
        <v>2.8511545039908781</v>
      </c>
      <c r="V65" s="13">
        <f t="shared" si="27"/>
        <v>3.0853248222791128</v>
      </c>
      <c r="W65" s="13">
        <f t="shared" si="27"/>
        <v>3.9496632383301105</v>
      </c>
      <c r="X65" s="13">
        <f t="shared" si="27"/>
        <v>2.6293581427220705</v>
      </c>
      <c r="Y65" s="13">
        <f t="shared" si="27"/>
        <v>2.7946006123016978</v>
      </c>
      <c r="Z65" s="13">
        <f t="shared" si="27"/>
        <v>3.558912546376388</v>
      </c>
      <c r="AA65" s="13">
        <f t="shared" si="27"/>
        <v>3.7635049273313306</v>
      </c>
      <c r="AB65" s="13">
        <f t="shared" si="27"/>
        <v>2.7440888404090034</v>
      </c>
      <c r="AC65" s="13">
        <f t="shared" si="27"/>
        <v>3.1415314671365406</v>
      </c>
      <c r="AD65" s="13">
        <f t="shared" si="27"/>
        <v>2.7218905071206683</v>
      </c>
      <c r="AE65" s="13">
        <f t="shared" si="27"/>
        <v>3.4115385711977648</v>
      </c>
      <c r="AF65" s="13">
        <f t="shared" si="27"/>
        <v>3.5153828069900479</v>
      </c>
    </row>
    <row r="66" spans="1:32" x14ac:dyDescent="0.25">
      <c r="A66" t="s">
        <v>121</v>
      </c>
      <c r="C66" s="13" t="e">
        <f t="shared" ref="C66:H66" si="28">365/C65</f>
        <v>#DIV/0!</v>
      </c>
      <c r="D66" s="13" t="e">
        <f t="shared" si="28"/>
        <v>#DIV/0!</v>
      </c>
      <c r="E66" s="13">
        <f t="shared" si="28"/>
        <v>126.85260309251369</v>
      </c>
      <c r="F66" s="13">
        <f t="shared" si="28"/>
        <v>97.51199988262124</v>
      </c>
      <c r="G66" s="13">
        <f t="shared" si="28"/>
        <v>102.64734207640544</v>
      </c>
      <c r="H66" s="13">
        <f t="shared" si="28"/>
        <v>109.19359210725067</v>
      </c>
      <c r="I66" s="13">
        <f>365/I65</f>
        <v>126.79284574121046</v>
      </c>
      <c r="J66" s="13">
        <f t="shared" ref="J66:AF66" si="29">365/J65</f>
        <v>106.406303646753</v>
      </c>
      <c r="K66" s="13">
        <f t="shared" si="29"/>
        <v>92.353187161446698</v>
      </c>
      <c r="L66" s="13">
        <f t="shared" si="29"/>
        <v>125.18214779617743</v>
      </c>
      <c r="M66" s="13">
        <f t="shared" si="29"/>
        <v>127.41029214574557</v>
      </c>
      <c r="N66" s="13">
        <f t="shared" si="29"/>
        <v>112.01327740794598</v>
      </c>
      <c r="O66" s="13">
        <f t="shared" si="29"/>
        <v>97.024835706462213</v>
      </c>
      <c r="P66" s="13">
        <f t="shared" si="29"/>
        <v>103.50354057359264</v>
      </c>
      <c r="Q66" s="13">
        <f t="shared" si="29"/>
        <v>131.85967798453635</v>
      </c>
      <c r="R66" s="13">
        <f t="shared" si="29"/>
        <v>121.94795906457436</v>
      </c>
      <c r="S66" s="13">
        <f t="shared" si="29"/>
        <v>109.31836183850847</v>
      </c>
      <c r="T66" s="13">
        <f t="shared" si="29"/>
        <v>123.28309696874865</v>
      </c>
      <c r="U66" s="13">
        <f t="shared" si="29"/>
        <v>128.01831661142688</v>
      </c>
      <c r="V66" s="13">
        <f t="shared" si="29"/>
        <v>118.30196852024692</v>
      </c>
      <c r="W66" s="13">
        <f t="shared" si="29"/>
        <v>92.412942059920894</v>
      </c>
      <c r="X66" s="13">
        <f t="shared" si="29"/>
        <v>138.81714859206284</v>
      </c>
      <c r="Y66" s="13">
        <f t="shared" si="29"/>
        <v>130.6090030873419</v>
      </c>
      <c r="Z66" s="13">
        <f t="shared" si="29"/>
        <v>102.55941814912973</v>
      </c>
      <c r="AA66" s="13">
        <f t="shared" si="29"/>
        <v>96.984063272854115</v>
      </c>
      <c r="AB66" s="13">
        <f t="shared" si="29"/>
        <v>133.01318624421691</v>
      </c>
      <c r="AC66" s="13">
        <f t="shared" si="29"/>
        <v>116.18537131276679</v>
      </c>
      <c r="AD66" s="13">
        <f t="shared" si="29"/>
        <v>134.09797309815838</v>
      </c>
      <c r="AE66" s="13">
        <f t="shared" si="29"/>
        <v>106.98984999951249</v>
      </c>
      <c r="AF66" s="13">
        <f t="shared" si="29"/>
        <v>103.8293750752344</v>
      </c>
    </row>
    <row r="67" spans="1:32" x14ac:dyDescent="0.25">
      <c r="A67" t="s">
        <v>122</v>
      </c>
      <c r="C67" s="13" t="e">
        <f t="shared" ref="C67:H67" si="30">C7/(C19-C24)</f>
        <v>#DIV/0!</v>
      </c>
      <c r="D67" s="13" t="e">
        <f t="shared" si="30"/>
        <v>#DIV/0!</v>
      </c>
      <c r="E67" s="13">
        <f t="shared" si="30"/>
        <v>1.9446952538490903</v>
      </c>
      <c r="F67" s="13">
        <f t="shared" si="30"/>
        <v>2.5205010486942832</v>
      </c>
      <c r="G67" s="13">
        <f t="shared" si="30"/>
        <v>3.0568247881749024</v>
      </c>
      <c r="H67" s="13">
        <f t="shared" si="30"/>
        <v>2.1581121391826237</v>
      </c>
      <c r="I67" s="13">
        <f t="shared" ref="I67:AF67" si="31">I7/(I19-I24)</f>
        <v>2.0739852378004247</v>
      </c>
      <c r="J67" s="13">
        <f t="shared" si="31"/>
        <v>2.5104316574445327</v>
      </c>
      <c r="K67" s="13">
        <f t="shared" si="31"/>
        <v>3.4570946190146734</v>
      </c>
      <c r="L67" s="13">
        <f t="shared" si="31"/>
        <v>2.2324694035876571</v>
      </c>
      <c r="M67" s="13">
        <f t="shared" si="31"/>
        <v>1.909513191372685</v>
      </c>
      <c r="N67" s="13">
        <f t="shared" si="31"/>
        <v>2.2769174455411774</v>
      </c>
      <c r="O67" s="13">
        <f t="shared" si="31"/>
        <v>2.7658564662876532</v>
      </c>
      <c r="P67" s="13">
        <f t="shared" si="31"/>
        <v>2.2229993039150666</v>
      </c>
      <c r="Q67" s="13">
        <f t="shared" si="31"/>
        <v>2.1587574478954323</v>
      </c>
      <c r="R67" s="13">
        <f t="shared" si="31"/>
        <v>0.82523941560663905</v>
      </c>
      <c r="S67" s="13">
        <f t="shared" si="31"/>
        <v>3.3431965862398987</v>
      </c>
      <c r="T67" s="13">
        <f t="shared" si="31"/>
        <v>2.6230318213314856</v>
      </c>
      <c r="U67" s="13">
        <f t="shared" si="31"/>
        <v>2.393254662992371</v>
      </c>
      <c r="V67" s="13">
        <f t="shared" si="31"/>
        <v>2.8449243461531797</v>
      </c>
      <c r="W67" s="13">
        <f t="shared" si="31"/>
        <v>4.4444298448471597</v>
      </c>
      <c r="X67" s="13">
        <f t="shared" si="31"/>
        <v>2.4649247969362857</v>
      </c>
      <c r="Y67" s="13">
        <f t="shared" si="31"/>
        <v>2.3723639491842707</v>
      </c>
      <c r="Z67" s="13">
        <f t="shared" si="31"/>
        <v>2.4814082375657764</v>
      </c>
      <c r="AA67" s="13">
        <f t="shared" si="31"/>
        <v>3.0861693574822384</v>
      </c>
      <c r="AB67" s="13">
        <f t="shared" si="31"/>
        <v>1.8390942292747507</v>
      </c>
      <c r="AC67" s="13">
        <f t="shared" si="31"/>
        <v>2.7764319162611328</v>
      </c>
      <c r="AD67" s="13">
        <f t="shared" si="31"/>
        <v>2.5522115636200859</v>
      </c>
      <c r="AE67" s="13">
        <f t="shared" si="31"/>
        <v>3.1709332626650766</v>
      </c>
      <c r="AF67" s="13">
        <f t="shared" si="31"/>
        <v>2.9219803029250331</v>
      </c>
    </row>
    <row r="69" spans="1:32" x14ac:dyDescent="0.25">
      <c r="C69" s="5" t="s">
        <v>27</v>
      </c>
      <c r="D69" s="5" t="s">
        <v>28</v>
      </c>
      <c r="E69" s="5" t="s">
        <v>29</v>
      </c>
      <c r="F69" s="5" t="s">
        <v>30</v>
      </c>
      <c r="G69" s="5" t="s">
        <v>31</v>
      </c>
      <c r="H69" s="5" t="s">
        <v>32</v>
      </c>
      <c r="I69" s="5" t="s">
        <v>1</v>
      </c>
      <c r="J69" s="5" t="s">
        <v>2</v>
      </c>
      <c r="K69" s="5" t="s">
        <v>3</v>
      </c>
      <c r="L69" s="5" t="s">
        <v>4</v>
      </c>
      <c r="M69" s="5" t="s">
        <v>5</v>
      </c>
      <c r="N69" s="5" t="s">
        <v>6</v>
      </c>
      <c r="O69" s="5" t="s">
        <v>7</v>
      </c>
      <c r="P69" s="5" t="s">
        <v>8</v>
      </c>
      <c r="Q69" s="5" t="s">
        <v>9</v>
      </c>
      <c r="R69" s="5" t="s">
        <v>10</v>
      </c>
      <c r="S69" s="5" t="s">
        <v>11</v>
      </c>
      <c r="T69" s="5" t="s">
        <v>12</v>
      </c>
      <c r="U69" s="5" t="s">
        <v>13</v>
      </c>
      <c r="V69" s="5" t="s">
        <v>14</v>
      </c>
      <c r="W69" s="5" t="s">
        <v>15</v>
      </c>
      <c r="X69" s="5" t="s">
        <v>16</v>
      </c>
      <c r="Y69" s="5" t="s">
        <v>17</v>
      </c>
      <c r="Z69" s="5" t="s">
        <v>18</v>
      </c>
      <c r="AA69" s="5" t="s">
        <v>19</v>
      </c>
      <c r="AB69" s="5" t="s">
        <v>20</v>
      </c>
      <c r="AC69" s="5" t="s">
        <v>21</v>
      </c>
      <c r="AD69" s="5" t="s">
        <v>22</v>
      </c>
      <c r="AE69" s="5" t="s">
        <v>23</v>
      </c>
      <c r="AF69" s="5" t="s">
        <v>24</v>
      </c>
    </row>
    <row r="70" spans="1:32" x14ac:dyDescent="0.25">
      <c r="I70" s="7"/>
      <c r="J70" s="7"/>
      <c r="K70" s="7"/>
      <c r="L70" s="7"/>
      <c r="M70" s="7"/>
      <c r="N70" s="7"/>
      <c r="O70" s="7"/>
      <c r="P70" s="7"/>
      <c r="Q70" s="7"/>
      <c r="R70" s="7"/>
      <c r="S70" s="7"/>
      <c r="T70" s="7"/>
      <c r="U70" s="7"/>
      <c r="V70" s="7"/>
      <c r="W70" s="7"/>
      <c r="X70" s="7"/>
      <c r="Y70" s="7"/>
      <c r="Z70" s="7"/>
      <c r="AA70" s="7"/>
      <c r="AB70" s="7"/>
      <c r="AC70" s="7"/>
      <c r="AD70" s="7"/>
      <c r="AE70" s="7"/>
      <c r="AF70" s="7"/>
    </row>
    <row r="71" spans="1:32" x14ac:dyDescent="0.25">
      <c r="A71" t="s">
        <v>123</v>
      </c>
      <c r="C71" s="14" t="e">
        <f t="shared" ref="C71:H71" si="32">C15/C25</f>
        <v>#DIV/0!</v>
      </c>
      <c r="D71" s="14" t="e">
        <f t="shared" si="32"/>
        <v>#DIV/0!</v>
      </c>
      <c r="E71" s="14">
        <f t="shared" si="32"/>
        <v>2.1956139443467467E-2</v>
      </c>
      <c r="F71" s="14">
        <f t="shared" si="32"/>
        <v>3.2006074681484975E-2</v>
      </c>
      <c r="G71" s="14">
        <f t="shared" si="32"/>
        <v>3.3926023222628013E-2</v>
      </c>
      <c r="H71" s="14">
        <f t="shared" si="32"/>
        <v>3.3291214737761886E-2</v>
      </c>
      <c r="I71" s="14">
        <f t="shared" ref="I71:AE71" si="33">I15/I25</f>
        <v>6.9862509708804005E-2</v>
      </c>
      <c r="J71" s="14">
        <f t="shared" si="33"/>
        <v>6.0368453843198902E-2</v>
      </c>
      <c r="K71" s="14">
        <f t="shared" si="33"/>
        <v>8.9043589858381456E-2</v>
      </c>
      <c r="L71" s="14">
        <f t="shared" si="33"/>
        <v>2.3947347788331956E-2</v>
      </c>
      <c r="M71" s="14">
        <f t="shared" si="33"/>
        <v>1.8935238019701931E-2</v>
      </c>
      <c r="N71" s="14">
        <f t="shared" si="33"/>
        <v>2.261771591341552E-2</v>
      </c>
      <c r="O71" s="14">
        <f t="shared" si="33"/>
        <v>1.6505156168008944E-2</v>
      </c>
      <c r="P71" s="14">
        <f t="shared" si="33"/>
        <v>-1.0211142188147776E-2</v>
      </c>
      <c r="Q71" s="14">
        <f t="shared" si="33"/>
        <v>5.6690434894327742E-3</v>
      </c>
      <c r="R71" s="14">
        <f t="shared" si="33"/>
        <v>-7.4071657470115536E-3</v>
      </c>
      <c r="S71" s="14">
        <f t="shared" si="33"/>
        <v>5.8227371861571111E-3</v>
      </c>
      <c r="T71" s="14">
        <f t="shared" si="33"/>
        <v>2.0483684507107712E-2</v>
      </c>
      <c r="U71" s="14">
        <f t="shared" si="33"/>
        <v>6.0743366496875506E-2</v>
      </c>
      <c r="V71" s="14">
        <f t="shared" si="33"/>
        <v>7.9287749678226424E-2</v>
      </c>
      <c r="W71" s="14">
        <f t="shared" si="33"/>
        <v>5.0947927966762681E-2</v>
      </c>
      <c r="X71" s="14">
        <f t="shared" si="33"/>
        <v>5.2813584588159442E-2</v>
      </c>
      <c r="Y71" s="14">
        <f t="shared" si="33"/>
        <v>4.1579662388395944E-2</v>
      </c>
      <c r="Z71" s="14">
        <f t="shared" si="33"/>
        <v>7.7111595565520163E-2</v>
      </c>
      <c r="AA71" s="14">
        <f t="shared" si="33"/>
        <v>1.0800501630717161E-2</v>
      </c>
      <c r="AB71" s="14">
        <f t="shared" si="33"/>
        <v>-1.9157698835977014E-2</v>
      </c>
      <c r="AC71" s="14">
        <f t="shared" si="33"/>
        <v>4.688519858084223E-3</v>
      </c>
      <c r="AD71" s="14">
        <f t="shared" si="33"/>
        <v>1.4325366754931929E-2</v>
      </c>
      <c r="AE71" s="14">
        <f t="shared" si="33"/>
        <v>-2.8317605595951995E-2</v>
      </c>
      <c r="AF71" s="14">
        <f>AF15/AF25</f>
        <v>-2.031492429965305E-2</v>
      </c>
    </row>
    <row r="72" spans="1:32" x14ac:dyDescent="0.25">
      <c r="A72" t="s">
        <v>124</v>
      </c>
      <c r="C72" s="14" t="e">
        <f t="shared" ref="C72:H72" si="34">C15/C21</f>
        <v>#DIV/0!</v>
      </c>
      <c r="D72" s="14" t="e">
        <f t="shared" si="34"/>
        <v>#DIV/0!</v>
      </c>
      <c r="E72" s="14">
        <f t="shared" si="34"/>
        <v>1.199087402900755E-2</v>
      </c>
      <c r="F72" s="14">
        <f t="shared" si="34"/>
        <v>1.7981492035062011E-2</v>
      </c>
      <c r="G72" s="14">
        <f t="shared" si="34"/>
        <v>1.9528677222611927E-2</v>
      </c>
      <c r="H72" s="14">
        <f t="shared" si="34"/>
        <v>1.8626389955300315E-2</v>
      </c>
      <c r="I72" s="14">
        <f t="shared" ref="I72:AE72" si="35">I15/I21</f>
        <v>3.8999825995510114E-2</v>
      </c>
      <c r="J72" s="14">
        <f t="shared" si="35"/>
        <v>3.4719244014963749E-2</v>
      </c>
      <c r="K72" s="14">
        <f t="shared" si="35"/>
        <v>5.4008039340451855E-2</v>
      </c>
      <c r="L72" s="14">
        <f t="shared" si="35"/>
        <v>1.4594249569961883E-2</v>
      </c>
      <c r="M72" s="14">
        <f t="shared" si="35"/>
        <v>1.185741667984975E-2</v>
      </c>
      <c r="N72" s="14">
        <f t="shared" si="35"/>
        <v>1.4359952481278979E-2</v>
      </c>
      <c r="O72" s="14">
        <f t="shared" si="35"/>
        <v>9.9720352256221431E-3</v>
      </c>
      <c r="P72" s="14">
        <f t="shared" si="35"/>
        <v>-6.0375006904932887E-3</v>
      </c>
      <c r="Q72" s="14">
        <f t="shared" si="35"/>
        <v>3.2432739443072314E-3</v>
      </c>
      <c r="R72" s="14">
        <f t="shared" si="35"/>
        <v>-3.3885174371275683E-3</v>
      </c>
      <c r="S72" s="14">
        <f t="shared" si="35"/>
        <v>3.2213293959722812E-3</v>
      </c>
      <c r="T72" s="14">
        <f t="shared" si="35"/>
        <v>1.1040027928828453E-2</v>
      </c>
      <c r="U72" s="14">
        <f t="shared" si="35"/>
        <v>3.1727801817225718E-2</v>
      </c>
      <c r="V72" s="14">
        <f t="shared" si="35"/>
        <v>4.2830566358267742E-2</v>
      </c>
      <c r="W72" s="14">
        <f t="shared" si="35"/>
        <v>2.8630928362118172E-2</v>
      </c>
      <c r="X72" s="14">
        <f t="shared" si="35"/>
        <v>2.6863507170734657E-2</v>
      </c>
      <c r="Y72" s="14">
        <f t="shared" si="35"/>
        <v>2.1814282541208783E-2</v>
      </c>
      <c r="Z72" s="14">
        <f t="shared" si="35"/>
        <v>3.9025517649956258E-2</v>
      </c>
      <c r="AA72" s="14">
        <f t="shared" si="35"/>
        <v>5.6673694306954405E-3</v>
      </c>
      <c r="AB72" s="14">
        <f t="shared" si="35"/>
        <v>-9.7595822275527693E-3</v>
      </c>
      <c r="AC72" s="14">
        <f t="shared" si="35"/>
        <v>2.4440021447480341E-3</v>
      </c>
      <c r="AD72" s="14">
        <f t="shared" si="35"/>
        <v>7.2116363449326731E-3</v>
      </c>
      <c r="AE72" s="14">
        <f t="shared" si="35"/>
        <v>-1.5044736178056574E-2</v>
      </c>
      <c r="AF72" s="14">
        <f>AF15/AF21</f>
        <v>-1.0612919119914643E-2</v>
      </c>
    </row>
    <row r="73" spans="1:32" x14ac:dyDescent="0.25">
      <c r="A73" t="s">
        <v>125</v>
      </c>
      <c r="C73" s="14" t="e">
        <f t="shared" ref="C73:H73" si="36">C11/C21</f>
        <v>#DIV/0!</v>
      </c>
      <c r="D73" s="14" t="e">
        <f t="shared" si="36"/>
        <v>#DIV/0!</v>
      </c>
      <c r="E73" s="14">
        <f t="shared" si="36"/>
        <v>1.5395730349285675E-2</v>
      </c>
      <c r="F73" s="14">
        <f t="shared" si="36"/>
        <v>2.0784281798691958E-2</v>
      </c>
      <c r="G73" s="14">
        <f t="shared" si="36"/>
        <v>2.3676446176995037E-2</v>
      </c>
      <c r="H73" s="14">
        <f t="shared" si="36"/>
        <v>2.680053919564911E-2</v>
      </c>
      <c r="I73" s="14">
        <f>I11/I21</f>
        <v>3.171826105808042E-2</v>
      </c>
      <c r="J73" s="14">
        <f t="shared" ref="J73:AF73" si="37">J11/J21</f>
        <v>4.755910774457657E-2</v>
      </c>
      <c r="K73" s="14">
        <f t="shared" si="37"/>
        <v>3.4370397993513858E-2</v>
      </c>
      <c r="L73" s="14">
        <f t="shared" si="37"/>
        <v>2.0455209321279044E-2</v>
      </c>
      <c r="M73" s="14">
        <f t="shared" si="37"/>
        <v>1.7508360527274267E-2</v>
      </c>
      <c r="N73" s="14">
        <f t="shared" si="37"/>
        <v>2.2385600875691684E-2</v>
      </c>
      <c r="O73" s="14">
        <f t="shared" si="37"/>
        <v>1.5232445341185754E-2</v>
      </c>
      <c r="P73" s="14">
        <f t="shared" si="37"/>
        <v>-6.8272523891067778E-3</v>
      </c>
      <c r="Q73" s="14">
        <f t="shared" si="37"/>
        <v>6.4239041734913517E-3</v>
      </c>
      <c r="R73" s="14">
        <f t="shared" si="37"/>
        <v>-2.5140832076065603E-3</v>
      </c>
      <c r="S73" s="14">
        <f t="shared" si="37"/>
        <v>8.7639347701123724E-3</v>
      </c>
      <c r="T73" s="14">
        <f t="shared" si="37"/>
        <v>1.7823414346243894E-2</v>
      </c>
      <c r="U73" s="14">
        <f t="shared" si="37"/>
        <v>4.1687035562491058E-2</v>
      </c>
      <c r="V73" s="14">
        <f t="shared" si="37"/>
        <v>5.4774125720685615E-2</v>
      </c>
      <c r="W73" s="14">
        <f t="shared" si="37"/>
        <v>3.412490807119823E-2</v>
      </c>
      <c r="X73" s="14">
        <f t="shared" si="37"/>
        <v>3.4784343004405242E-2</v>
      </c>
      <c r="Y73" s="14">
        <f t="shared" si="37"/>
        <v>3.0252347434857271E-2</v>
      </c>
      <c r="Z73" s="14">
        <f t="shared" si="37"/>
        <v>5.1161839763945657E-2</v>
      </c>
      <c r="AA73" s="14">
        <f t="shared" si="37"/>
        <v>8.8010655880853845E-3</v>
      </c>
      <c r="AB73" s="14">
        <f t="shared" si="37"/>
        <v>-8.9492099006978423E-3</v>
      </c>
      <c r="AC73" s="14">
        <f t="shared" si="37"/>
        <v>4.7959261016397216E-3</v>
      </c>
      <c r="AD73" s="14">
        <f t="shared" si="37"/>
        <v>1.4741527666751677E-2</v>
      </c>
      <c r="AE73" s="14">
        <f t="shared" si="37"/>
        <v>-1.3794116258699996E-2</v>
      </c>
      <c r="AF73" s="14">
        <f t="shared" si="37"/>
        <v>-1.3580448219187146E-2</v>
      </c>
    </row>
    <row r="74" spans="1:32" x14ac:dyDescent="0.25">
      <c r="A74" t="s">
        <v>126</v>
      </c>
      <c r="C74" s="14" t="e">
        <f t="shared" ref="C74:H74" si="38">C15/C7</f>
        <v>#DIV/0!</v>
      </c>
      <c r="D74" s="14" t="e">
        <f t="shared" si="38"/>
        <v>#DIV/0!</v>
      </c>
      <c r="E74" s="14">
        <f t="shared" si="38"/>
        <v>2.8886318191811224E-2</v>
      </c>
      <c r="F74" s="14">
        <f t="shared" si="38"/>
        <v>3.4721057750352134E-2</v>
      </c>
      <c r="G74" s="14">
        <f t="shared" si="38"/>
        <v>3.6893687102687263E-2</v>
      </c>
      <c r="H74" s="14">
        <f t="shared" si="38"/>
        <v>3.7998754342729563E-2</v>
      </c>
      <c r="I74" s="14">
        <f t="shared" ref="I74:AE74" si="39">I15/I7</f>
        <v>7.3315780159909055E-2</v>
      </c>
      <c r="J74" s="14">
        <f t="shared" si="39"/>
        <v>5.7328453011575436E-2</v>
      </c>
      <c r="K74" s="14">
        <f t="shared" si="39"/>
        <v>8.9114470777819435E-2</v>
      </c>
      <c r="L74" s="14">
        <f t="shared" si="39"/>
        <v>2.8701109889720224E-2</v>
      </c>
      <c r="M74" s="14">
        <f t="shared" si="39"/>
        <v>2.7223295640513973E-2</v>
      </c>
      <c r="N74" s="14">
        <f t="shared" si="39"/>
        <v>2.8662978903755233E-2</v>
      </c>
      <c r="O74" s="14">
        <f t="shared" si="39"/>
        <v>2.1129974443227454E-2</v>
      </c>
      <c r="P74" s="14">
        <f t="shared" si="39"/>
        <v>-1.7246735571422936E-2</v>
      </c>
      <c r="Q74" s="14">
        <f t="shared" si="39"/>
        <v>8.835401677429338E-3</v>
      </c>
      <c r="R74" s="14">
        <f t="shared" si="39"/>
        <v>-1.240429817002456E-2</v>
      </c>
      <c r="S74" s="14">
        <f t="shared" si="39"/>
        <v>8.5278759519063965E-3</v>
      </c>
      <c r="T74" s="14">
        <f t="shared" si="39"/>
        <v>2.866043360488674E-2</v>
      </c>
      <c r="U74" s="14">
        <f t="shared" si="39"/>
        <v>7.4299587909570058E-2</v>
      </c>
      <c r="V74" s="14">
        <f t="shared" si="39"/>
        <v>7.7535767462148991E-2</v>
      </c>
      <c r="W74" s="14">
        <f t="shared" si="39"/>
        <v>5.0596311560225399E-2</v>
      </c>
      <c r="X74" s="14">
        <f t="shared" si="39"/>
        <v>5.7884924284379004E-2</v>
      </c>
      <c r="Y74" s="14">
        <f t="shared" si="39"/>
        <v>4.8027446443938825E-2</v>
      </c>
      <c r="Z74" s="14">
        <f t="shared" si="39"/>
        <v>7.3888684836058677E-2</v>
      </c>
      <c r="AA74" s="14">
        <f t="shared" si="39"/>
        <v>1.1574084426416461E-2</v>
      </c>
      <c r="AB74" s="14">
        <f t="shared" si="39"/>
        <v>-2.9709551884822875E-2</v>
      </c>
      <c r="AC74" s="14">
        <f t="shared" si="39"/>
        <v>5.7582944971446637E-3</v>
      </c>
      <c r="AD74" s="14">
        <f t="shared" si="39"/>
        <v>1.662528871925989E-2</v>
      </c>
      <c r="AE74" s="14">
        <f t="shared" si="39"/>
        <v>-3.5958887413971539E-2</v>
      </c>
      <c r="AF74" s="14">
        <f>AF15/AF7</f>
        <v>-2.6696507786481437E-2</v>
      </c>
    </row>
    <row r="75" spans="1:32" x14ac:dyDescent="0.25">
      <c r="A75" t="s">
        <v>127</v>
      </c>
      <c r="C75" s="12">
        <f t="shared" ref="C75:H75" si="40">C15</f>
        <v>0</v>
      </c>
      <c r="D75" s="12">
        <f t="shared" si="40"/>
        <v>0</v>
      </c>
      <c r="E75" s="12">
        <f t="shared" si="40"/>
        <v>11037</v>
      </c>
      <c r="F75" s="12">
        <f t="shared" si="40"/>
        <v>16565</v>
      </c>
      <c r="G75" s="12">
        <f t="shared" si="40"/>
        <v>18235</v>
      </c>
      <c r="H75" s="12">
        <f t="shared" si="40"/>
        <v>18364</v>
      </c>
      <c r="I75" s="12">
        <f t="shared" ref="I75:AF75" si="41">I15</f>
        <v>41016</v>
      </c>
      <c r="J75" s="12">
        <f t="shared" si="41"/>
        <v>37402</v>
      </c>
      <c r="K75" s="12">
        <f t="shared" si="41"/>
        <v>59669</v>
      </c>
      <c r="L75" s="12">
        <f t="shared" si="41"/>
        <v>16188</v>
      </c>
      <c r="M75" s="12">
        <f t="shared" si="41"/>
        <v>12892</v>
      </c>
      <c r="N75" s="12">
        <f t="shared" si="41"/>
        <v>15690</v>
      </c>
      <c r="O75" s="12">
        <f t="shared" si="41"/>
        <v>11575</v>
      </c>
      <c r="P75" s="12">
        <f t="shared" si="41"/>
        <v>-6995</v>
      </c>
      <c r="Q75" s="12">
        <f t="shared" si="41"/>
        <v>3883</v>
      </c>
      <c r="R75" s="12">
        <f t="shared" si="41"/>
        <v>-4995</v>
      </c>
      <c r="S75" s="12">
        <f t="shared" si="41"/>
        <v>3962</v>
      </c>
      <c r="T75" s="12">
        <f t="shared" si="41"/>
        <v>14104</v>
      </c>
      <c r="U75" s="12">
        <f t="shared" si="41"/>
        <v>44588</v>
      </c>
      <c r="V75" s="12">
        <f t="shared" si="41"/>
        <v>63635</v>
      </c>
      <c r="W75" s="12">
        <f t="shared" si="41"/>
        <v>42785</v>
      </c>
      <c r="X75" s="12">
        <f t="shared" si="41"/>
        <v>46199</v>
      </c>
      <c r="Y75" s="12">
        <f t="shared" si="41"/>
        <v>37615</v>
      </c>
      <c r="Z75" s="12">
        <f t="shared" si="41"/>
        <v>74634</v>
      </c>
      <c r="AA75" s="12">
        <f t="shared" si="41"/>
        <v>10352</v>
      </c>
      <c r="AB75" s="12">
        <f t="shared" si="41"/>
        <v>-17788</v>
      </c>
      <c r="AC75" s="12">
        <f t="shared" si="41"/>
        <v>4353</v>
      </c>
      <c r="AD75" s="12">
        <f t="shared" si="41"/>
        <v>13460</v>
      </c>
      <c r="AE75" s="12">
        <f t="shared" si="41"/>
        <v>-25816</v>
      </c>
      <c r="AF75" s="12">
        <f t="shared" si="41"/>
        <v>-17964</v>
      </c>
    </row>
    <row r="76" spans="1:32" x14ac:dyDescent="0.25">
      <c r="A76" t="s">
        <v>128</v>
      </c>
      <c r="C76" s="12">
        <f t="shared" ref="C76:H76" si="42">C7</f>
        <v>0</v>
      </c>
      <c r="D76" s="12">
        <f t="shared" si="42"/>
        <v>0</v>
      </c>
      <c r="E76" s="12">
        <f t="shared" si="42"/>
        <v>382084</v>
      </c>
      <c r="F76" s="12">
        <f t="shared" si="42"/>
        <v>477088</v>
      </c>
      <c r="G76" s="12">
        <f t="shared" si="42"/>
        <v>494258</v>
      </c>
      <c r="H76" s="12">
        <f t="shared" si="42"/>
        <v>483279</v>
      </c>
      <c r="I76" s="12">
        <f t="shared" ref="I76:AF76" si="43">I7</f>
        <v>559443</v>
      </c>
      <c r="J76" s="12">
        <f t="shared" si="43"/>
        <v>652416</v>
      </c>
      <c r="K76" s="12">
        <f t="shared" si="43"/>
        <v>669577</v>
      </c>
      <c r="L76" s="12">
        <f t="shared" si="43"/>
        <v>564020</v>
      </c>
      <c r="M76" s="12">
        <f t="shared" si="43"/>
        <v>473565</v>
      </c>
      <c r="N76" s="12">
        <f t="shared" si="43"/>
        <v>547396</v>
      </c>
      <c r="O76" s="12">
        <f t="shared" si="43"/>
        <v>547800</v>
      </c>
      <c r="P76" s="12">
        <f t="shared" si="43"/>
        <v>405584</v>
      </c>
      <c r="Q76" s="12">
        <f t="shared" si="43"/>
        <v>439482</v>
      </c>
      <c r="R76" s="12">
        <f t="shared" si="43"/>
        <v>402683</v>
      </c>
      <c r="S76" s="12">
        <f t="shared" si="43"/>
        <v>464594</v>
      </c>
      <c r="T76" s="12">
        <f t="shared" si="43"/>
        <v>492107</v>
      </c>
      <c r="U76" s="12">
        <f t="shared" si="43"/>
        <v>600111</v>
      </c>
      <c r="V76" s="12">
        <f t="shared" si="43"/>
        <v>820718</v>
      </c>
      <c r="W76" s="12">
        <f t="shared" si="43"/>
        <v>845615</v>
      </c>
      <c r="X76" s="12">
        <f t="shared" si="43"/>
        <v>798118</v>
      </c>
      <c r="Y76" s="12">
        <f t="shared" si="43"/>
        <v>783198</v>
      </c>
      <c r="Z76" s="12">
        <f t="shared" si="43"/>
        <v>1010087</v>
      </c>
      <c r="AA76" s="12">
        <f t="shared" si="43"/>
        <v>894412</v>
      </c>
      <c r="AB76" s="12">
        <f t="shared" si="43"/>
        <v>598730</v>
      </c>
      <c r="AC76" s="12">
        <f t="shared" si="43"/>
        <v>755953</v>
      </c>
      <c r="AD76" s="12">
        <f t="shared" si="43"/>
        <v>809610</v>
      </c>
      <c r="AE76" s="12">
        <f t="shared" si="43"/>
        <v>717931</v>
      </c>
      <c r="AF76" s="12">
        <f t="shared" si="43"/>
        <v>672897</v>
      </c>
    </row>
    <row r="77" spans="1:32" x14ac:dyDescent="0.25">
      <c r="A77" t="s">
        <v>129</v>
      </c>
      <c r="C77" s="23" t="e">
        <f t="shared" ref="C77:H77" si="44">C20/C21</f>
        <v>#DIV/0!</v>
      </c>
      <c r="D77" s="23" t="e">
        <f t="shared" si="44"/>
        <v>#DIV/0!</v>
      </c>
      <c r="E77" s="23">
        <f t="shared" si="44"/>
        <v>0.41814655874843826</v>
      </c>
      <c r="F77" s="23">
        <f t="shared" si="44"/>
        <v>0.4155608021927325</v>
      </c>
      <c r="G77" s="23">
        <f t="shared" si="44"/>
        <v>0.41834207045745403</v>
      </c>
      <c r="H77" s="23">
        <f t="shared" si="44"/>
        <v>0.39237437786092688</v>
      </c>
      <c r="I77" s="23">
        <f>I20/I21</f>
        <v>0.36767243797405524</v>
      </c>
      <c r="J77" s="23">
        <f t="shared" ref="J77:AF77" si="45">J20/J21</f>
        <v>0.36517029157035841</v>
      </c>
      <c r="K77" s="23">
        <f t="shared" si="45"/>
        <v>0.37627136439790482</v>
      </c>
      <c r="L77" s="23">
        <f t="shared" si="45"/>
        <v>0.38107147107294959</v>
      </c>
      <c r="M77" s="23">
        <f t="shared" si="45"/>
        <v>0.39436763510207384</v>
      </c>
      <c r="N77" s="23">
        <f t="shared" si="45"/>
        <v>0.40037268149460653</v>
      </c>
      <c r="O77" s="23">
        <f t="shared" si="45"/>
        <v>0.3931954105377059</v>
      </c>
      <c r="P77" s="23">
        <f t="shared" si="45"/>
        <v>0.39419743965088661</v>
      </c>
      <c r="Q77" s="23">
        <f t="shared" si="45"/>
        <v>0.37922166436833837</v>
      </c>
      <c r="R77" s="23">
        <f t="shared" si="45"/>
        <v>0.31158893314953706</v>
      </c>
      <c r="S77" s="23">
        <f t="shared" si="45"/>
        <v>0.39596171154873422</v>
      </c>
      <c r="T77" s="23">
        <f t="shared" si="45"/>
        <v>0.38775984651668488</v>
      </c>
      <c r="U77" s="23">
        <f t="shared" si="45"/>
        <v>0.35755613098427486</v>
      </c>
      <c r="V77" s="23">
        <f t="shared" si="45"/>
        <v>0.34377662818074251</v>
      </c>
      <c r="W77" s="23">
        <f t="shared" si="45"/>
        <v>0.37653100351119506</v>
      </c>
      <c r="X77" s="23">
        <f t="shared" si="45"/>
        <v>0.33718036386303268</v>
      </c>
      <c r="Y77" s="23">
        <f t="shared" si="45"/>
        <v>0.34637357488043174</v>
      </c>
      <c r="Z77" s="23">
        <f t="shared" si="45"/>
        <v>0.32895341607924111</v>
      </c>
      <c r="AA77" s="23">
        <f t="shared" si="45"/>
        <v>0.36358320965160895</v>
      </c>
      <c r="AB77" s="23">
        <f t="shared" si="45"/>
        <v>0.37459172761833381</v>
      </c>
      <c r="AC77" s="23">
        <f t="shared" si="45"/>
        <v>0.38705066265415378</v>
      </c>
      <c r="AD77" s="23">
        <f t="shared" si="45"/>
        <v>0.3736527741761268</v>
      </c>
      <c r="AE77" s="23">
        <f t="shared" si="45"/>
        <v>0.41190326752135409</v>
      </c>
      <c r="AF77" s="23">
        <f t="shared" si="45"/>
        <v>0.41279257308345357</v>
      </c>
    </row>
    <row r="78" spans="1:32" x14ac:dyDescent="0.25">
      <c r="A78" t="s">
        <v>130</v>
      </c>
      <c r="C78" s="23" t="e">
        <f t="shared" ref="C78:H78" si="46">(C29*1000)/C21</f>
        <v>#DIV/0!</v>
      </c>
      <c r="D78" s="23" t="e">
        <f t="shared" si="46"/>
        <v>#DIV/0!</v>
      </c>
      <c r="E78" s="23">
        <f t="shared" si="46"/>
        <v>0.6982240208593623</v>
      </c>
      <c r="F78" s="23">
        <f t="shared" si="46"/>
        <v>0.56653618822763163</v>
      </c>
      <c r="G78" s="23">
        <f t="shared" si="46"/>
        <v>0.77948434011062862</v>
      </c>
      <c r="H78" s="23">
        <f t="shared" si="46"/>
        <v>0.80151798383833062</v>
      </c>
      <c r="I78" s="23">
        <f>(I29*1000)/I21</f>
        <v>0.87944712212738074</v>
      </c>
      <c r="J78" s="23">
        <f t="shared" ref="J78:AF78" si="47">(J29*1000)/J21</f>
        <v>0.78379849062909024</v>
      </c>
      <c r="K78" s="23">
        <f t="shared" si="47"/>
        <v>0.64273992887509879</v>
      </c>
      <c r="L78" s="23">
        <f t="shared" si="47"/>
        <v>0.67429832564613901</v>
      </c>
      <c r="M78" s="23">
        <f t="shared" si="47"/>
        <v>0.60403393141608397</v>
      </c>
      <c r="N78" s="23">
        <f t="shared" si="47"/>
        <v>0.5173350893538663</v>
      </c>
      <c r="O78" s="23">
        <f t="shared" si="47"/>
        <v>0.5107729856488844</v>
      </c>
      <c r="P78" s="23">
        <f t="shared" si="47"/>
        <v>0.49597451044025859</v>
      </c>
      <c r="Q78" s="23">
        <f t="shared" si="47"/>
        <v>0.37362190091100667</v>
      </c>
      <c r="R78" s="23">
        <f t="shared" si="47"/>
        <v>0.28862543552116005</v>
      </c>
      <c r="S78" s="23">
        <f t="shared" si="47"/>
        <v>0.43493922810052954</v>
      </c>
      <c r="T78" s="23">
        <f t="shared" si="47"/>
        <v>0.54362775756086146</v>
      </c>
      <c r="U78" s="23">
        <f t="shared" si="47"/>
        <v>0.67475381209666918</v>
      </c>
      <c r="V78" s="23">
        <f t="shared" si="47"/>
        <v>1.0070908868185375</v>
      </c>
      <c r="W78" s="23">
        <f t="shared" si="47"/>
        <v>0.8713686032108664</v>
      </c>
      <c r="X78" s="23">
        <f t="shared" si="47"/>
        <v>0.77004933223551086</v>
      </c>
      <c r="Y78" s="23">
        <f t="shared" si="47"/>
        <v>0.78501457668461172</v>
      </c>
      <c r="Z78" s="23">
        <f t="shared" si="47"/>
        <v>0.58693136154265679</v>
      </c>
      <c r="AA78" s="23">
        <f t="shared" si="47"/>
        <v>0.49646922665481219</v>
      </c>
      <c r="AB78" s="23">
        <f t="shared" si="47"/>
        <v>0.50757004069418787</v>
      </c>
      <c r="AC78" s="23">
        <f t="shared" si="47"/>
        <v>0.5022571507976834</v>
      </c>
      <c r="AD78" s="23">
        <f t="shared" si="47"/>
        <v>0.4046691862745308</v>
      </c>
      <c r="AE78" s="23">
        <f t="shared" si="47"/>
        <v>0.53228167037598439</v>
      </c>
      <c r="AF78" s="23">
        <f t="shared" si="47"/>
        <v>0.41658750104864906</v>
      </c>
    </row>
    <row r="79" spans="1:32" x14ac:dyDescent="0.25">
      <c r="A79" t="s">
        <v>131</v>
      </c>
      <c r="C79" s="23" t="e">
        <f t="shared" ref="C79:H79" si="48">C37/C21</f>
        <v>#DIV/0!</v>
      </c>
      <c r="D79" s="23" t="e">
        <f t="shared" si="48"/>
        <v>#DIV/0!</v>
      </c>
      <c r="E79" s="23" t="e">
        <f t="shared" si="48"/>
        <v>#VALUE!</v>
      </c>
      <c r="F79" s="23" t="e">
        <f t="shared" si="48"/>
        <v>#VALUE!</v>
      </c>
      <c r="G79" s="23" t="e">
        <f t="shared" si="48"/>
        <v>#VALUE!</v>
      </c>
      <c r="H79" s="23" t="e">
        <f t="shared" si="48"/>
        <v>#VALUE!</v>
      </c>
      <c r="I79" s="23" t="e">
        <f>I37/I21</f>
        <v>#VALUE!</v>
      </c>
      <c r="J79" s="23" t="e">
        <f t="shared" ref="J79:AF79" si="49">J37/J21</f>
        <v>#VALUE!</v>
      </c>
      <c r="K79" s="23" t="e">
        <f t="shared" si="49"/>
        <v>#VALUE!</v>
      </c>
      <c r="L79" s="23" t="e">
        <f t="shared" si="49"/>
        <v>#VALUE!</v>
      </c>
      <c r="M79" s="23" t="e">
        <f t="shared" si="49"/>
        <v>#VALUE!</v>
      </c>
      <c r="N79" s="23" t="e">
        <f t="shared" si="49"/>
        <v>#VALUE!</v>
      </c>
      <c r="O79" s="23" t="e">
        <f t="shared" si="49"/>
        <v>#VALUE!</v>
      </c>
      <c r="P79" s="23" t="e">
        <f t="shared" si="49"/>
        <v>#VALUE!</v>
      </c>
      <c r="Q79" s="23" t="e">
        <f t="shared" si="49"/>
        <v>#VALUE!</v>
      </c>
      <c r="R79" s="23" t="e">
        <f t="shared" si="49"/>
        <v>#VALUE!</v>
      </c>
      <c r="S79" s="23" t="e">
        <f t="shared" si="49"/>
        <v>#VALUE!</v>
      </c>
      <c r="T79" s="23" t="e">
        <f t="shared" si="49"/>
        <v>#VALUE!</v>
      </c>
      <c r="U79" s="23" t="e">
        <f t="shared" si="49"/>
        <v>#VALUE!</v>
      </c>
      <c r="V79" s="23" t="e">
        <f t="shared" si="49"/>
        <v>#VALUE!</v>
      </c>
      <c r="W79" s="23" t="e">
        <f t="shared" si="49"/>
        <v>#VALUE!</v>
      </c>
      <c r="X79" s="23" t="e">
        <f t="shared" si="49"/>
        <v>#VALUE!</v>
      </c>
      <c r="Y79" s="23" t="e">
        <f t="shared" si="49"/>
        <v>#VALUE!</v>
      </c>
      <c r="Z79" s="23" t="e">
        <f t="shared" si="49"/>
        <v>#VALUE!</v>
      </c>
      <c r="AA79" s="23" t="e">
        <f t="shared" si="49"/>
        <v>#VALUE!</v>
      </c>
      <c r="AB79" s="23">
        <f t="shared" si="49"/>
        <v>1.1769327544593797E-2</v>
      </c>
      <c r="AC79" s="23">
        <f>AC37/AC21</f>
        <v>7.2915818639657064E-3</v>
      </c>
      <c r="AD79" s="23" t="e">
        <f t="shared" si="49"/>
        <v>#VALUE!</v>
      </c>
      <c r="AE79" s="23" t="e">
        <f t="shared" si="49"/>
        <v>#VALUE!</v>
      </c>
      <c r="AF79" s="23">
        <f t="shared" si="49"/>
        <v>1.3866389705161243E-2</v>
      </c>
    </row>
    <row r="80" spans="1:32" x14ac:dyDescent="0.25">
      <c r="A80" t="s">
        <v>132</v>
      </c>
      <c r="C80" s="23" t="e">
        <f t="shared" ref="C80:H80" si="50">C39/C21</f>
        <v>#DIV/0!</v>
      </c>
      <c r="D80" s="23" t="e">
        <f t="shared" si="50"/>
        <v>#DIV/0!</v>
      </c>
      <c r="E80" s="23">
        <f t="shared" si="50"/>
        <v>0.52086696724428272</v>
      </c>
      <c r="F80" s="23">
        <f t="shared" si="50"/>
        <v>0.53272544709490077</v>
      </c>
      <c r="G80" s="23">
        <f t="shared" si="50"/>
        <v>0.53950982859529539</v>
      </c>
      <c r="H80" s="23">
        <f t="shared" si="50"/>
        <v>0.52422678268772194</v>
      </c>
      <c r="I80" s="23">
        <f>I39/I21</f>
        <v>0.52579497707039191</v>
      </c>
      <c r="J80" s="23">
        <f t="shared" ref="J80:AF80" si="51">J39/J21</f>
        <v>0.54315816833291564</v>
      </c>
      <c r="K80" s="23">
        <f t="shared" si="51"/>
        <v>0.57899543544315479</v>
      </c>
      <c r="L80" s="23">
        <f t="shared" si="51"/>
        <v>0.58663239584422699</v>
      </c>
      <c r="M80" s="23">
        <f t="shared" si="51"/>
        <v>0.60558545764919269</v>
      </c>
      <c r="N80" s="23">
        <f t="shared" si="51"/>
        <v>0.61222728445885222</v>
      </c>
      <c r="O80" s="23">
        <f t="shared" si="51"/>
        <v>0.58183530246927406</v>
      </c>
      <c r="P80" s="23">
        <f t="shared" si="51"/>
        <v>0.57199341959896155</v>
      </c>
      <c r="Q80" s="23">
        <f t="shared" si="51"/>
        <v>0.55244907692397638</v>
      </c>
      <c r="R80" s="23">
        <f t="shared" si="51"/>
        <v>0.4417364947737461</v>
      </c>
      <c r="S80" s="23">
        <f t="shared" si="51"/>
        <v>0.52837526129599566</v>
      </c>
      <c r="T80" s="23">
        <f t="shared" si="51"/>
        <v>0.51561094703620181</v>
      </c>
      <c r="U80" s="23">
        <f t="shared" si="51"/>
        <v>0.49665665477621257</v>
      </c>
      <c r="V80" s="23">
        <f t="shared" si="51"/>
        <v>0.5090143753474704</v>
      </c>
      <c r="W80" s="23">
        <f t="shared" si="51"/>
        <v>0.5311373474851826</v>
      </c>
      <c r="X80" s="23">
        <f t="shared" si="51"/>
        <v>0.48524219545892239</v>
      </c>
      <c r="Y80" s="23">
        <f t="shared" si="51"/>
        <v>0.50267437362591483</v>
      </c>
      <c r="Z80" s="23">
        <f t="shared" si="51"/>
        <v>0.4894582368815561</v>
      </c>
      <c r="AA80" s="23">
        <f t="shared" si="51"/>
        <v>0.51524556319757453</v>
      </c>
      <c r="AB80" s="23">
        <f t="shared" si="51"/>
        <v>0.5037223906916366</v>
      </c>
      <c r="AC80" s="23">
        <f t="shared" si="51"/>
        <v>0.51500116501365734</v>
      </c>
      <c r="AD80" s="23">
        <f t="shared" si="51"/>
        <v>0.49581285750106618</v>
      </c>
      <c r="AE80" s="23">
        <f t="shared" si="51"/>
        <v>0.52117865973872179</v>
      </c>
      <c r="AF80" s="23">
        <f t="shared" si="51"/>
        <v>0.51456174740968919</v>
      </c>
    </row>
    <row r="81" spans="1:33" x14ac:dyDescent="0.25">
      <c r="A81" t="s">
        <v>133</v>
      </c>
      <c r="C81" s="23" t="e">
        <f t="shared" ref="C81:H81" si="52">C40/C35</f>
        <v>#DIV/0!</v>
      </c>
      <c r="D81" s="23" t="e">
        <f t="shared" si="52"/>
        <v>#DIV/0!</v>
      </c>
      <c r="E81" s="23">
        <f t="shared" si="52"/>
        <v>0.46875</v>
      </c>
      <c r="F81" s="23">
        <f t="shared" si="52"/>
        <v>0.3125</v>
      </c>
      <c r="G81" s="23">
        <f t="shared" si="52"/>
        <v>0.29296875</v>
      </c>
      <c r="H81" s="23">
        <f t="shared" si="52"/>
        <v>0.29296875</v>
      </c>
      <c r="I81" s="23">
        <f>I40/I35</f>
        <v>0.13204225352112678</v>
      </c>
      <c r="J81" s="23">
        <f t="shared" ref="J81:AF81" si="53">J40/J35</f>
        <v>0.1431297709923664</v>
      </c>
      <c r="K81" s="23">
        <f t="shared" si="53"/>
        <v>8.9712918660287091E-2</v>
      </c>
      <c r="L81" s="23">
        <f t="shared" si="53"/>
        <v>0.32894736842105265</v>
      </c>
      <c r="M81" s="23">
        <f t="shared" si="53"/>
        <v>0.40760869565217389</v>
      </c>
      <c r="N81" s="23">
        <f t="shared" si="53"/>
        <v>0.33482142857142855</v>
      </c>
      <c r="O81" s="23">
        <f t="shared" si="53"/>
        <v>0.45731707317073172</v>
      </c>
      <c r="P81" s="23">
        <f t="shared" si="53"/>
        <v>-0.75</v>
      </c>
      <c r="Q81" s="23">
        <f t="shared" si="53"/>
        <v>1.3392857142857142</v>
      </c>
      <c r="R81" s="23">
        <f t="shared" si="53"/>
        <v>-1.0416666666666667</v>
      </c>
      <c r="S81" s="23">
        <f t="shared" si="53"/>
        <v>1.3392857142857142</v>
      </c>
      <c r="T81" s="23">
        <f t="shared" si="53"/>
        <v>0.375</v>
      </c>
      <c r="U81" s="23">
        <f t="shared" si="53"/>
        <v>0.12175324675324675</v>
      </c>
      <c r="V81" s="23">
        <f t="shared" si="53"/>
        <v>8.7209302325581398E-2</v>
      </c>
      <c r="W81" s="23">
        <f t="shared" si="53"/>
        <v>0.13111888111888112</v>
      </c>
      <c r="X81" s="23">
        <f t="shared" si="53"/>
        <v>0.12096774193548386</v>
      </c>
      <c r="Y81" s="23">
        <f t="shared" si="53"/>
        <v>0.14763779527559054</v>
      </c>
      <c r="Z81" s="23">
        <f t="shared" si="53"/>
        <v>7.4404761904761904E-2</v>
      </c>
      <c r="AA81" s="23">
        <f t="shared" si="53"/>
        <v>0.52083333333333337</v>
      </c>
      <c r="AB81" s="23">
        <f t="shared" si="53"/>
        <v>-0.29296875</v>
      </c>
      <c r="AC81" s="23">
        <f t="shared" si="53"/>
        <v>1.25</v>
      </c>
      <c r="AD81" s="23">
        <f t="shared" si="53"/>
        <v>0.39893617021276601</v>
      </c>
      <c r="AE81" s="23">
        <f t="shared" si="53"/>
        <v>-0.20380434782608695</v>
      </c>
      <c r="AF81" s="23">
        <f t="shared" si="53"/>
        <v>-0.29296875</v>
      </c>
    </row>
    <row r="82" spans="1:33" x14ac:dyDescent="0.25">
      <c r="A82" t="s">
        <v>134</v>
      </c>
      <c r="C82" s="12">
        <f t="shared" ref="C82:H82" si="54">C7-C15</f>
        <v>0</v>
      </c>
      <c r="D82" s="12">
        <f t="shared" si="54"/>
        <v>0</v>
      </c>
      <c r="E82" s="12">
        <f t="shared" si="54"/>
        <v>371047</v>
      </c>
      <c r="F82" s="12">
        <f t="shared" si="54"/>
        <v>460523</v>
      </c>
      <c r="G82" s="12">
        <f t="shared" si="54"/>
        <v>476023</v>
      </c>
      <c r="H82" s="12">
        <f t="shared" si="54"/>
        <v>464915</v>
      </c>
      <c r="I82" s="12">
        <f t="shared" ref="I82:AF82" si="55">I7-I15</f>
        <v>518427</v>
      </c>
      <c r="J82" s="12">
        <f t="shared" si="55"/>
        <v>615014</v>
      </c>
      <c r="K82" s="12">
        <f t="shared" si="55"/>
        <v>609908</v>
      </c>
      <c r="L82" s="12">
        <f t="shared" si="55"/>
        <v>547832</v>
      </c>
      <c r="M82" s="12">
        <f t="shared" si="55"/>
        <v>460673</v>
      </c>
      <c r="N82" s="12">
        <f t="shared" si="55"/>
        <v>531706</v>
      </c>
      <c r="O82" s="12">
        <f t="shared" si="55"/>
        <v>536225</v>
      </c>
      <c r="P82" s="12">
        <f t="shared" si="55"/>
        <v>412579</v>
      </c>
      <c r="Q82" s="12">
        <f t="shared" si="55"/>
        <v>435599</v>
      </c>
      <c r="R82" s="12">
        <f t="shared" si="55"/>
        <v>407678</v>
      </c>
      <c r="S82" s="12">
        <f t="shared" si="55"/>
        <v>460632</v>
      </c>
      <c r="T82" s="12">
        <f t="shared" si="55"/>
        <v>478003</v>
      </c>
      <c r="U82" s="12">
        <f t="shared" si="55"/>
        <v>555523</v>
      </c>
      <c r="V82" s="12">
        <f t="shared" si="55"/>
        <v>757083</v>
      </c>
      <c r="W82" s="12">
        <f t="shared" si="55"/>
        <v>802830</v>
      </c>
      <c r="X82" s="12">
        <f t="shared" si="55"/>
        <v>751919</v>
      </c>
      <c r="Y82" s="12">
        <f t="shared" si="55"/>
        <v>745583</v>
      </c>
      <c r="Z82" s="12">
        <f t="shared" si="55"/>
        <v>935453</v>
      </c>
      <c r="AA82" s="12">
        <f t="shared" si="55"/>
        <v>884060</v>
      </c>
      <c r="AB82" s="12">
        <f t="shared" si="55"/>
        <v>616518</v>
      </c>
      <c r="AC82" s="12">
        <f t="shared" si="55"/>
        <v>751600</v>
      </c>
      <c r="AD82" s="12">
        <f t="shared" si="55"/>
        <v>796150</v>
      </c>
      <c r="AE82" s="12">
        <f t="shared" si="55"/>
        <v>743747</v>
      </c>
      <c r="AF82" s="12">
        <f t="shared" si="55"/>
        <v>690861</v>
      </c>
    </row>
    <row r="83" spans="1:33" x14ac:dyDescent="0.25">
      <c r="A83" t="s">
        <v>128</v>
      </c>
      <c r="C83" s="12">
        <f t="shared" ref="C83:H83" si="56">C76</f>
        <v>0</v>
      </c>
      <c r="D83" s="12">
        <f t="shared" si="56"/>
        <v>0</v>
      </c>
      <c r="E83" s="12">
        <f t="shared" si="56"/>
        <v>382084</v>
      </c>
      <c r="F83" s="12">
        <f t="shared" si="56"/>
        <v>477088</v>
      </c>
      <c r="G83" s="12">
        <f t="shared" si="56"/>
        <v>494258</v>
      </c>
      <c r="H83" s="12">
        <f t="shared" si="56"/>
        <v>483279</v>
      </c>
      <c r="I83" s="12">
        <f>I76</f>
        <v>559443</v>
      </c>
      <c r="J83" s="12">
        <f t="shared" ref="J83:AF83" si="57">J76</f>
        <v>652416</v>
      </c>
      <c r="K83" s="12">
        <f t="shared" si="57"/>
        <v>669577</v>
      </c>
      <c r="L83" s="12">
        <f t="shared" si="57"/>
        <v>564020</v>
      </c>
      <c r="M83" s="12">
        <f t="shared" si="57"/>
        <v>473565</v>
      </c>
      <c r="N83" s="12">
        <f t="shared" si="57"/>
        <v>547396</v>
      </c>
      <c r="O83" s="12">
        <f t="shared" si="57"/>
        <v>547800</v>
      </c>
      <c r="P83" s="12">
        <f t="shared" si="57"/>
        <v>405584</v>
      </c>
      <c r="Q83" s="12">
        <f t="shared" si="57"/>
        <v>439482</v>
      </c>
      <c r="R83" s="12">
        <f t="shared" si="57"/>
        <v>402683</v>
      </c>
      <c r="S83" s="12">
        <f t="shared" si="57"/>
        <v>464594</v>
      </c>
      <c r="T83" s="12">
        <f t="shared" si="57"/>
        <v>492107</v>
      </c>
      <c r="U83" s="12">
        <f t="shared" si="57"/>
        <v>600111</v>
      </c>
      <c r="V83" s="12">
        <f t="shared" si="57"/>
        <v>820718</v>
      </c>
      <c r="W83" s="12">
        <f t="shared" si="57"/>
        <v>845615</v>
      </c>
      <c r="X83" s="12">
        <f t="shared" si="57"/>
        <v>798118</v>
      </c>
      <c r="Y83" s="12">
        <f t="shared" si="57"/>
        <v>783198</v>
      </c>
      <c r="Z83" s="12">
        <f t="shared" si="57"/>
        <v>1010087</v>
      </c>
      <c r="AA83" s="12">
        <f t="shared" si="57"/>
        <v>894412</v>
      </c>
      <c r="AB83" s="12">
        <f t="shared" si="57"/>
        <v>598730</v>
      </c>
      <c r="AC83" s="12">
        <f t="shared" si="57"/>
        <v>755953</v>
      </c>
      <c r="AD83" s="12">
        <f t="shared" si="57"/>
        <v>809610</v>
      </c>
      <c r="AE83" s="12">
        <f t="shared" si="57"/>
        <v>717931</v>
      </c>
      <c r="AF83" s="12">
        <f t="shared" si="57"/>
        <v>672897</v>
      </c>
    </row>
    <row r="84" spans="1:33" x14ac:dyDescent="0.25">
      <c r="A84" t="s">
        <v>135</v>
      </c>
      <c r="C84" s="12">
        <f t="shared" ref="C84:H84" si="58">C8</f>
        <v>0</v>
      </c>
      <c r="D84" s="12">
        <f t="shared" si="58"/>
        <v>0</v>
      </c>
      <c r="E84" s="12">
        <f t="shared" si="58"/>
        <v>326804</v>
      </c>
      <c r="F84" s="12">
        <f t="shared" si="58"/>
        <v>411109</v>
      </c>
      <c r="G84" s="12">
        <f t="shared" si="58"/>
        <v>430703</v>
      </c>
      <c r="H84" s="12">
        <f t="shared" si="58"/>
        <v>406251</v>
      </c>
      <c r="I84" s="12">
        <f t="shared" ref="I84:AF84" si="59">I8</f>
        <v>472462</v>
      </c>
      <c r="J84" s="12">
        <f t="shared" si="59"/>
        <v>549164</v>
      </c>
      <c r="K84" s="12">
        <f t="shared" si="59"/>
        <v>582608</v>
      </c>
      <c r="L84" s="12">
        <f t="shared" si="59"/>
        <v>490132</v>
      </c>
      <c r="M84" s="12">
        <f t="shared" si="59"/>
        <v>414688</v>
      </c>
      <c r="N84" s="12">
        <f t="shared" si="59"/>
        <v>474598</v>
      </c>
      <c r="O84" s="12">
        <f t="shared" si="59"/>
        <v>479117</v>
      </c>
      <c r="P84" s="12">
        <f t="shared" si="59"/>
        <v>364760</v>
      </c>
      <c r="Q84" s="12">
        <f t="shared" si="59"/>
        <v>380520</v>
      </c>
      <c r="R84" s="12">
        <f t="shared" si="59"/>
        <v>356217</v>
      </c>
      <c r="S84" s="12">
        <f t="shared" si="59"/>
        <v>402228</v>
      </c>
      <c r="T84" s="12">
        <f t="shared" si="59"/>
        <v>420094</v>
      </c>
      <c r="U84" s="12">
        <f t="shared" si="59"/>
        <v>487025</v>
      </c>
      <c r="V84" s="12">
        <f t="shared" si="59"/>
        <v>678297</v>
      </c>
      <c r="W84" s="12">
        <f t="shared" si="59"/>
        <v>719941</v>
      </c>
      <c r="X84" s="12">
        <f t="shared" si="59"/>
        <v>683244</v>
      </c>
      <c r="Y84" s="12">
        <f t="shared" si="59"/>
        <v>670539</v>
      </c>
      <c r="Z84" s="12">
        <f t="shared" si="59"/>
        <v>834375</v>
      </c>
      <c r="AA84" s="12">
        <f t="shared" si="59"/>
        <v>809587</v>
      </c>
      <c r="AB84" s="12">
        <f t="shared" si="59"/>
        <v>550011</v>
      </c>
      <c r="AC84" s="12">
        <f t="shared" si="59"/>
        <v>682937</v>
      </c>
      <c r="AD84" s="12">
        <f t="shared" si="59"/>
        <v>713685</v>
      </c>
      <c r="AE84" s="12">
        <f t="shared" si="59"/>
        <v>627880</v>
      </c>
      <c r="AF84" s="12">
        <f t="shared" si="59"/>
        <v>633420</v>
      </c>
    </row>
    <row r="85" spans="1:33" x14ac:dyDescent="0.25">
      <c r="A85" t="s">
        <v>136</v>
      </c>
      <c r="C85" s="12">
        <f t="shared" ref="C85:H85" si="60">C82-C84-C86-C87-C88</f>
        <v>0</v>
      </c>
      <c r="D85" s="12">
        <f t="shared" si="60"/>
        <v>0</v>
      </c>
      <c r="E85" s="12">
        <f t="shared" si="60"/>
        <v>-2314</v>
      </c>
      <c r="F85" s="12">
        <f t="shared" si="60"/>
        <v>-1329</v>
      </c>
      <c r="G85" s="12">
        <f t="shared" si="60"/>
        <v>817</v>
      </c>
      <c r="H85" s="12">
        <f t="shared" si="60"/>
        <v>-395</v>
      </c>
      <c r="I85" s="12">
        <f>I82-I84-I86-I87-I88</f>
        <v>623</v>
      </c>
      <c r="J85" s="12">
        <f t="shared" ref="J85:AF85" si="61">J82-J84-J86-J87-J88</f>
        <v>-1468</v>
      </c>
      <c r="K85" s="12">
        <f t="shared" si="61"/>
        <v>-1251</v>
      </c>
      <c r="L85" s="12">
        <f t="shared" si="61"/>
        <v>259</v>
      </c>
      <c r="M85" s="12">
        <f t="shared" si="61"/>
        <v>574</v>
      </c>
      <c r="N85" s="12">
        <f t="shared" si="61"/>
        <v>477</v>
      </c>
      <c r="O85" s="12">
        <f t="shared" si="61"/>
        <v>-750</v>
      </c>
      <c r="P85" s="12">
        <f t="shared" si="61"/>
        <v>2156</v>
      </c>
      <c r="Q85" s="12">
        <f t="shared" si="61"/>
        <v>5563</v>
      </c>
      <c r="R85" s="12">
        <f t="shared" si="61"/>
        <v>5065</v>
      </c>
      <c r="S85" s="12">
        <f t="shared" si="61"/>
        <v>3268</v>
      </c>
      <c r="T85" s="12">
        <f t="shared" si="61"/>
        <v>504</v>
      </c>
      <c r="U85" s="12">
        <f t="shared" si="61"/>
        <v>1663</v>
      </c>
      <c r="V85" s="12">
        <f t="shared" si="61"/>
        <v>1115</v>
      </c>
      <c r="W85" s="12">
        <f t="shared" si="61"/>
        <v>-883</v>
      </c>
      <c r="X85" s="12">
        <f t="shared" si="61"/>
        <v>939</v>
      </c>
      <c r="Y85" s="12">
        <f t="shared" si="61"/>
        <v>-11</v>
      </c>
      <c r="Z85" s="12">
        <f t="shared" si="61"/>
        <v>1146</v>
      </c>
      <c r="AA85" s="12">
        <f t="shared" si="61"/>
        <v>804</v>
      </c>
      <c r="AB85" s="12">
        <f t="shared" si="61"/>
        <v>4987</v>
      </c>
      <c r="AC85" s="12">
        <f t="shared" si="61"/>
        <v>311</v>
      </c>
      <c r="AD85" s="12">
        <f t="shared" si="61"/>
        <v>1571</v>
      </c>
      <c r="AE85" s="12">
        <f t="shared" si="61"/>
        <v>44862</v>
      </c>
      <c r="AF85" s="12">
        <f t="shared" si="61"/>
        <v>-301</v>
      </c>
    </row>
    <row r="86" spans="1:33" x14ac:dyDescent="0.25">
      <c r="A86" t="s">
        <v>137</v>
      </c>
      <c r="C86" s="12">
        <f t="shared" ref="C86:H86" si="62">C10</f>
        <v>0</v>
      </c>
      <c r="D86" s="12">
        <f t="shared" si="62"/>
        <v>0</v>
      </c>
      <c r="E86" s="12">
        <f t="shared" si="62"/>
        <v>43823</v>
      </c>
      <c r="F86" s="12">
        <f t="shared" si="62"/>
        <v>48451</v>
      </c>
      <c r="G86" s="12">
        <f t="shared" si="62"/>
        <v>41805</v>
      </c>
      <c r="H86" s="12">
        <f t="shared" si="62"/>
        <v>51043</v>
      </c>
      <c r="I86" s="12">
        <f t="shared" ref="I86:AF86" si="63">I10</f>
        <v>53638</v>
      </c>
      <c r="J86" s="12">
        <f t="shared" si="63"/>
        <v>54185</v>
      </c>
      <c r="K86" s="12">
        <f t="shared" si="63"/>
        <v>50011</v>
      </c>
      <c r="L86" s="12">
        <f t="shared" si="63"/>
        <v>51419</v>
      </c>
      <c r="M86" s="12">
        <f t="shared" si="63"/>
        <v>39489</v>
      </c>
      <c r="N86" s="12">
        <f t="shared" si="63"/>
        <v>48575</v>
      </c>
      <c r="O86" s="12">
        <f t="shared" si="63"/>
        <v>51922</v>
      </c>
      <c r="P86" s="12">
        <f t="shared" si="63"/>
        <v>46774</v>
      </c>
      <c r="Q86" s="12">
        <f t="shared" si="63"/>
        <v>46426</v>
      </c>
      <c r="R86" s="12">
        <f t="shared" si="63"/>
        <v>45544</v>
      </c>
      <c r="S86" s="12">
        <f t="shared" si="63"/>
        <v>49132</v>
      </c>
      <c r="T86" s="12">
        <f t="shared" si="63"/>
        <v>49906</v>
      </c>
      <c r="U86" s="12">
        <f t="shared" si="63"/>
        <v>54142</v>
      </c>
      <c r="V86" s="12">
        <f t="shared" si="63"/>
        <v>61887</v>
      </c>
      <c r="W86" s="12">
        <f t="shared" si="63"/>
        <v>76528</v>
      </c>
      <c r="X86" s="12">
        <f t="shared" si="63"/>
        <v>55267</v>
      </c>
      <c r="Y86" s="12">
        <f t="shared" si="63"/>
        <v>61081</v>
      </c>
      <c r="Z86" s="12">
        <f t="shared" si="63"/>
        <v>77672</v>
      </c>
      <c r="AA86" s="12">
        <f t="shared" si="63"/>
        <v>69237</v>
      </c>
      <c r="AB86" s="12">
        <f t="shared" si="63"/>
        <v>64228</v>
      </c>
      <c r="AC86" s="12">
        <f t="shared" si="63"/>
        <v>63957</v>
      </c>
      <c r="AD86" s="12">
        <f t="shared" si="63"/>
        <v>68527</v>
      </c>
      <c r="AE86" s="12">
        <f t="shared" si="63"/>
        <v>69217</v>
      </c>
      <c r="AF86" s="12">
        <f t="shared" si="63"/>
        <v>63102</v>
      </c>
      <c r="AG86" s="12"/>
    </row>
    <row r="87" spans="1:33" x14ac:dyDescent="0.25">
      <c r="A87" t="s">
        <v>138</v>
      </c>
      <c r="C87" s="12">
        <f t="shared" ref="C87:H87" si="64">C12</f>
        <v>0</v>
      </c>
      <c r="D87" s="12">
        <f t="shared" si="64"/>
        <v>0</v>
      </c>
      <c r="E87" s="12">
        <f t="shared" si="64"/>
        <v>2097</v>
      </c>
      <c r="F87" s="12">
        <f t="shared" si="64"/>
        <v>2131</v>
      </c>
      <c r="G87" s="12">
        <f t="shared" si="64"/>
        <v>2112</v>
      </c>
      <c r="H87" s="12">
        <f t="shared" si="64"/>
        <v>2059</v>
      </c>
      <c r="I87" s="12">
        <f t="shared" ref="I87:AF87" si="65">I12</f>
        <v>2281</v>
      </c>
      <c r="J87" s="12">
        <f t="shared" si="65"/>
        <v>2483</v>
      </c>
      <c r="K87" s="12">
        <f t="shared" si="65"/>
        <v>2160</v>
      </c>
      <c r="L87" s="12">
        <f t="shared" si="65"/>
        <v>1906</v>
      </c>
      <c r="M87" s="12">
        <f t="shared" si="65"/>
        <v>2067</v>
      </c>
      <c r="N87" s="12">
        <f t="shared" si="65"/>
        <v>2294</v>
      </c>
      <c r="O87" s="12">
        <f t="shared" si="65"/>
        <v>1999</v>
      </c>
      <c r="P87" s="12">
        <f t="shared" si="65"/>
        <v>1423</v>
      </c>
      <c r="Q87" s="12">
        <f t="shared" si="65"/>
        <v>1320</v>
      </c>
      <c r="R87" s="12">
        <f t="shared" si="65"/>
        <v>2656</v>
      </c>
      <c r="S87" s="12">
        <f t="shared" si="65"/>
        <v>3270</v>
      </c>
      <c r="T87" s="12">
        <f t="shared" si="65"/>
        <v>1780</v>
      </c>
      <c r="U87" s="12">
        <f t="shared" si="65"/>
        <v>1224</v>
      </c>
      <c r="V87" s="12">
        <f t="shared" si="65"/>
        <v>1383</v>
      </c>
      <c r="W87" s="12">
        <f t="shared" si="65"/>
        <v>898</v>
      </c>
      <c r="X87" s="12">
        <f t="shared" si="65"/>
        <v>1372</v>
      </c>
      <c r="Y87" s="12">
        <f t="shared" si="65"/>
        <v>1901</v>
      </c>
      <c r="Z87" s="12">
        <f t="shared" si="65"/>
        <v>2223</v>
      </c>
      <c r="AA87" s="12">
        <f t="shared" si="65"/>
        <v>3042</v>
      </c>
      <c r="AB87" s="12">
        <f t="shared" si="65"/>
        <v>3324</v>
      </c>
      <c r="AC87" s="12">
        <f t="shared" si="65"/>
        <v>4908</v>
      </c>
      <c r="AD87" s="12">
        <f t="shared" si="65"/>
        <v>5146</v>
      </c>
      <c r="AE87" s="12">
        <f t="shared" si="65"/>
        <v>5211</v>
      </c>
      <c r="AF87" s="12">
        <f t="shared" si="65"/>
        <v>4810</v>
      </c>
    </row>
    <row r="88" spans="1:33" x14ac:dyDescent="0.25">
      <c r="A88" t="s">
        <v>139</v>
      </c>
      <c r="C88" s="12">
        <f t="shared" ref="C88:H88" si="66">C14</f>
        <v>0</v>
      </c>
      <c r="D88" s="12">
        <f t="shared" si="66"/>
        <v>0</v>
      </c>
      <c r="E88" s="12">
        <f t="shared" si="66"/>
        <v>637</v>
      </c>
      <c r="F88" s="12">
        <f t="shared" si="66"/>
        <v>161</v>
      </c>
      <c r="G88" s="12">
        <f t="shared" si="66"/>
        <v>586</v>
      </c>
      <c r="H88" s="12">
        <f t="shared" si="66"/>
        <v>5957</v>
      </c>
      <c r="I88" s="12">
        <f t="shared" ref="I88:AF88" si="67">I14</f>
        <v>-10577</v>
      </c>
      <c r="J88" s="12">
        <f t="shared" si="67"/>
        <v>10650</v>
      </c>
      <c r="K88" s="12">
        <f t="shared" si="67"/>
        <v>-23620</v>
      </c>
      <c r="L88" s="12">
        <f t="shared" si="67"/>
        <v>4116</v>
      </c>
      <c r="M88" s="12">
        <f t="shared" si="67"/>
        <v>3855</v>
      </c>
      <c r="N88" s="12">
        <f t="shared" si="67"/>
        <v>5762</v>
      </c>
      <c r="O88" s="12">
        <f t="shared" si="67"/>
        <v>3937</v>
      </c>
      <c r="P88" s="12">
        <f t="shared" si="67"/>
        <v>-2534</v>
      </c>
      <c r="Q88" s="12">
        <f t="shared" si="67"/>
        <v>1770</v>
      </c>
      <c r="R88" s="12">
        <f t="shared" si="67"/>
        <v>-1804</v>
      </c>
      <c r="S88" s="12">
        <f t="shared" si="67"/>
        <v>2734</v>
      </c>
      <c r="T88" s="12">
        <f t="shared" si="67"/>
        <v>5719</v>
      </c>
      <c r="U88" s="12">
        <f t="shared" si="67"/>
        <v>11469</v>
      </c>
      <c r="V88" s="12">
        <f t="shared" si="67"/>
        <v>14401</v>
      </c>
      <c r="W88" s="12">
        <f t="shared" si="67"/>
        <v>6346</v>
      </c>
      <c r="X88" s="12">
        <f t="shared" si="67"/>
        <v>11097</v>
      </c>
      <c r="Y88" s="12">
        <f t="shared" si="67"/>
        <v>12073</v>
      </c>
      <c r="Z88" s="12">
        <f t="shared" si="67"/>
        <v>20037</v>
      </c>
      <c r="AA88" s="12">
        <f t="shared" si="67"/>
        <v>1390</v>
      </c>
      <c r="AB88" s="12">
        <f t="shared" si="67"/>
        <v>-6032</v>
      </c>
      <c r="AC88" s="12">
        <f t="shared" si="67"/>
        <v>-513</v>
      </c>
      <c r="AD88" s="12">
        <f t="shared" si="67"/>
        <v>7221</v>
      </c>
      <c r="AE88" s="12">
        <f t="shared" si="67"/>
        <v>-3423</v>
      </c>
      <c r="AF88" s="12">
        <f t="shared" si="67"/>
        <v>-10170</v>
      </c>
    </row>
    <row r="90" spans="1:33" x14ac:dyDescent="0.25">
      <c r="A90" t="s">
        <v>140</v>
      </c>
      <c r="C90" s="13" t="e">
        <f t="shared" ref="C90:H90" si="68">C59</f>
        <v>#DIV/0!</v>
      </c>
      <c r="D90" s="13" t="e">
        <f t="shared" si="68"/>
        <v>#DIV/0!</v>
      </c>
      <c r="E90" s="13">
        <f t="shared" si="68"/>
        <v>1.8310708118818184</v>
      </c>
      <c r="F90" s="13">
        <f t="shared" si="68"/>
        <v>1.7799454360670688</v>
      </c>
      <c r="G90" s="13">
        <f t="shared" si="68"/>
        <v>1.737241229188101</v>
      </c>
      <c r="H90" s="13">
        <f t="shared" si="68"/>
        <v>1.7873143866124503</v>
      </c>
      <c r="I90" s="13">
        <f>I59</f>
        <v>1.791354395192609</v>
      </c>
      <c r="J90" s="13">
        <f t="shared" ref="J90:AE90" si="69">J59</f>
        <v>1.7387606083007028</v>
      </c>
      <c r="K90" s="13">
        <f t="shared" si="69"/>
        <v>1.6487099132978167</v>
      </c>
      <c r="L90" s="13">
        <f t="shared" si="69"/>
        <v>1.6408755841493055</v>
      </c>
      <c r="M90" s="13">
        <f t="shared" si="69"/>
        <v>1.5969109065619735</v>
      </c>
      <c r="N90" s="13">
        <f t="shared" si="69"/>
        <v>1.5750550667143335</v>
      </c>
      <c r="O90" s="13">
        <f t="shared" si="69"/>
        <v>1.6551441901850288</v>
      </c>
      <c r="P90" s="13">
        <f t="shared" si="69"/>
        <v>1.6912862973624745</v>
      </c>
      <c r="Q90" s="13">
        <f t="shared" si="69"/>
        <v>1.7479385296402064</v>
      </c>
      <c r="R90" s="13">
        <f t="shared" si="69"/>
        <v>2.1859606404417904</v>
      </c>
      <c r="S90" s="13">
        <f t="shared" si="69"/>
        <v>1.8075572133161679</v>
      </c>
      <c r="T90" s="13">
        <f t="shared" si="69"/>
        <v>1.8554015115867013</v>
      </c>
      <c r="U90" s="13">
        <f t="shared" si="69"/>
        <v>1.9145154412776433</v>
      </c>
      <c r="V90" s="13">
        <f t="shared" si="69"/>
        <v>1.8511954526821526</v>
      </c>
      <c r="W90" s="13">
        <f t="shared" si="69"/>
        <v>1.7794717419702089</v>
      </c>
      <c r="X90" s="13">
        <f t="shared" si="69"/>
        <v>1.9659973752680748</v>
      </c>
      <c r="Y90" s="13">
        <f t="shared" si="69"/>
        <v>1.9060751739072281</v>
      </c>
      <c r="Z90" s="13">
        <f t="shared" si="69"/>
        <v>1.9759275522539184</v>
      </c>
      <c r="AA90" s="13">
        <f t="shared" si="69"/>
        <v>1.90573453218345</v>
      </c>
      <c r="AB90" s="13">
        <f t="shared" si="69"/>
        <v>1.9629630028518994</v>
      </c>
      <c r="AC90" s="13">
        <f t="shared" si="69"/>
        <v>1.9183779638489593</v>
      </c>
      <c r="AD90" s="13">
        <f t="shared" si="69"/>
        <v>1.986423894626604</v>
      </c>
      <c r="AE90" s="13">
        <f t="shared" si="69"/>
        <v>1.8822267975196867</v>
      </c>
      <c r="AF90" s="13">
        <f>AF59</f>
        <v>1.9141693317471016</v>
      </c>
    </row>
    <row r="91" spans="1:33" x14ac:dyDescent="0.25">
      <c r="A91" t="s">
        <v>141</v>
      </c>
      <c r="C91" s="13" t="e">
        <f t="shared" ref="C91:H91" si="70">C7/C21</f>
        <v>#DIV/0!</v>
      </c>
      <c r="D91" s="13" t="e">
        <f t="shared" si="70"/>
        <v>#DIV/0!</v>
      </c>
      <c r="E91" s="13">
        <f t="shared" si="70"/>
        <v>0.41510565484273998</v>
      </c>
      <c r="F91" s="13">
        <f t="shared" si="70"/>
        <v>0.51788433878802687</v>
      </c>
      <c r="G91" s="13">
        <f t="shared" si="70"/>
        <v>0.529323002286467</v>
      </c>
      <c r="H91" s="13">
        <f t="shared" si="70"/>
        <v>0.49018422518011223</v>
      </c>
      <c r="I91" s="13">
        <f t="shared" ref="I91:AE91" si="71">I7/I21</f>
        <v>0.53194313571304286</v>
      </c>
      <c r="J91" s="13">
        <f t="shared" si="71"/>
        <v>0.60561976106268622</v>
      </c>
      <c r="K91" s="13">
        <f t="shared" si="71"/>
        <v>0.60605240505893732</v>
      </c>
      <c r="L91" s="13">
        <f t="shared" si="71"/>
        <v>0.50849077356374484</v>
      </c>
      <c r="M91" s="13">
        <f t="shared" si="71"/>
        <v>0.43556139698984231</v>
      </c>
      <c r="N91" s="13">
        <f t="shared" si="71"/>
        <v>0.50099302411996094</v>
      </c>
      <c r="O91" s="13">
        <f t="shared" si="71"/>
        <v>0.47193787443592311</v>
      </c>
      <c r="P91" s="13">
        <f t="shared" si="71"/>
        <v>0.3500662873556869</v>
      </c>
      <c r="Q91" s="13">
        <f t="shared" si="71"/>
        <v>0.36707713612980447</v>
      </c>
      <c r="R91" s="13">
        <f t="shared" si="71"/>
        <v>0.27317284627324134</v>
      </c>
      <c r="S91" s="13">
        <f t="shared" si="71"/>
        <v>0.37774111796879001</v>
      </c>
      <c r="T91" s="13">
        <f t="shared" si="71"/>
        <v>0.38520100850623817</v>
      </c>
      <c r="U91" s="13">
        <f t="shared" si="71"/>
        <v>0.42702527308551946</v>
      </c>
      <c r="V91" s="13">
        <f t="shared" si="71"/>
        <v>0.55239752903944028</v>
      </c>
      <c r="W91" s="13">
        <f t="shared" si="71"/>
        <v>0.5658698723134874</v>
      </c>
      <c r="X91" s="13">
        <f t="shared" si="71"/>
        <v>0.46408469049313628</v>
      </c>
      <c r="Y91" s="13">
        <f t="shared" si="71"/>
        <v>0.45420450505674959</v>
      </c>
      <c r="Z91" s="13">
        <f t="shared" si="71"/>
        <v>0.52816635911905252</v>
      </c>
      <c r="AA91" s="13">
        <f t="shared" si="71"/>
        <v>0.48966028083917801</v>
      </c>
      <c r="AB91" s="13">
        <f t="shared" si="71"/>
        <v>0.32849981263226158</v>
      </c>
      <c r="AC91" s="13">
        <f t="shared" si="71"/>
        <v>0.42443159966200567</v>
      </c>
      <c r="AD91" s="13">
        <f t="shared" si="71"/>
        <v>0.43377510410259595</v>
      </c>
      <c r="AE91" s="13">
        <f t="shared" si="71"/>
        <v>0.41838714320763615</v>
      </c>
      <c r="AF91" s="13">
        <f>AF7/AF21</f>
        <v>0.39753960348659562</v>
      </c>
    </row>
    <row r="92" spans="1:33" x14ac:dyDescent="0.25">
      <c r="A92" t="s">
        <v>128</v>
      </c>
      <c r="C92" s="12">
        <f t="shared" ref="C92:H92" si="72">C7</f>
        <v>0</v>
      </c>
      <c r="D92" s="12">
        <f t="shared" si="72"/>
        <v>0</v>
      </c>
      <c r="E92" s="12">
        <f t="shared" si="72"/>
        <v>382084</v>
      </c>
      <c r="F92" s="12">
        <f t="shared" si="72"/>
        <v>477088</v>
      </c>
      <c r="G92" s="12">
        <f t="shared" si="72"/>
        <v>494258</v>
      </c>
      <c r="H92" s="12">
        <f t="shared" si="72"/>
        <v>483279</v>
      </c>
      <c r="I92" s="12">
        <f t="shared" ref="I92:AF92" si="73">I7</f>
        <v>559443</v>
      </c>
      <c r="J92" s="12">
        <f t="shared" si="73"/>
        <v>652416</v>
      </c>
      <c r="K92" s="12">
        <f t="shared" si="73"/>
        <v>669577</v>
      </c>
      <c r="L92" s="12">
        <f t="shared" si="73"/>
        <v>564020</v>
      </c>
      <c r="M92" s="12">
        <f t="shared" si="73"/>
        <v>473565</v>
      </c>
      <c r="N92" s="12">
        <f t="shared" si="73"/>
        <v>547396</v>
      </c>
      <c r="O92" s="12">
        <f t="shared" si="73"/>
        <v>547800</v>
      </c>
      <c r="P92" s="12">
        <f t="shared" si="73"/>
        <v>405584</v>
      </c>
      <c r="Q92" s="12">
        <f t="shared" si="73"/>
        <v>439482</v>
      </c>
      <c r="R92" s="12">
        <f t="shared" si="73"/>
        <v>402683</v>
      </c>
      <c r="S92" s="12">
        <f t="shared" si="73"/>
        <v>464594</v>
      </c>
      <c r="T92" s="12">
        <f t="shared" si="73"/>
        <v>492107</v>
      </c>
      <c r="U92" s="12">
        <f t="shared" si="73"/>
        <v>600111</v>
      </c>
      <c r="V92" s="12">
        <f t="shared" si="73"/>
        <v>820718</v>
      </c>
      <c r="W92" s="12">
        <f t="shared" si="73"/>
        <v>845615</v>
      </c>
      <c r="X92" s="12">
        <f t="shared" si="73"/>
        <v>798118</v>
      </c>
      <c r="Y92" s="12">
        <f t="shared" si="73"/>
        <v>783198</v>
      </c>
      <c r="Z92" s="12">
        <f t="shared" si="73"/>
        <v>1010087</v>
      </c>
      <c r="AA92" s="12">
        <f t="shared" si="73"/>
        <v>894412</v>
      </c>
      <c r="AB92" s="12">
        <f t="shared" si="73"/>
        <v>598730</v>
      </c>
      <c r="AC92" s="12">
        <f t="shared" si="73"/>
        <v>755953</v>
      </c>
      <c r="AD92" s="12">
        <f t="shared" si="73"/>
        <v>809610</v>
      </c>
      <c r="AE92" s="12">
        <f t="shared" si="73"/>
        <v>717931</v>
      </c>
      <c r="AF92" s="12">
        <f t="shared" si="73"/>
        <v>672897</v>
      </c>
    </row>
    <row r="93" spans="1:33" x14ac:dyDescent="0.25">
      <c r="A93" t="s">
        <v>142</v>
      </c>
      <c r="C93" s="12">
        <f t="shared" ref="C93:H93" si="74">C21</f>
        <v>0</v>
      </c>
      <c r="D93" s="12">
        <f t="shared" si="74"/>
        <v>0</v>
      </c>
      <c r="E93" s="12">
        <f t="shared" si="74"/>
        <v>920450</v>
      </c>
      <c r="F93" s="12">
        <f t="shared" si="74"/>
        <v>921225</v>
      </c>
      <c r="G93" s="12">
        <f t="shared" si="74"/>
        <v>933755</v>
      </c>
      <c r="H93" s="12">
        <f t="shared" si="74"/>
        <v>985913</v>
      </c>
      <c r="I93" s="12">
        <f t="shared" ref="I93:AF93" si="75">I21</f>
        <v>1051697</v>
      </c>
      <c r="J93" s="12">
        <f t="shared" si="75"/>
        <v>1077270</v>
      </c>
      <c r="K93" s="12">
        <f t="shared" si="75"/>
        <v>1104817</v>
      </c>
      <c r="L93" s="12">
        <f t="shared" si="75"/>
        <v>1109204</v>
      </c>
      <c r="M93" s="12">
        <f t="shared" si="75"/>
        <v>1087252</v>
      </c>
      <c r="N93" s="12">
        <f t="shared" si="75"/>
        <v>1092622</v>
      </c>
      <c r="O93" s="12">
        <f t="shared" si="75"/>
        <v>1160746</v>
      </c>
      <c r="P93" s="12">
        <f t="shared" si="75"/>
        <v>1158592</v>
      </c>
      <c r="Q93" s="12">
        <f t="shared" si="75"/>
        <v>1197247</v>
      </c>
      <c r="R93" s="12">
        <f t="shared" si="75"/>
        <v>1474096</v>
      </c>
      <c r="S93" s="12">
        <f t="shared" si="75"/>
        <v>1229927</v>
      </c>
      <c r="T93" s="12">
        <f t="shared" si="75"/>
        <v>1277533</v>
      </c>
      <c r="U93" s="12">
        <f t="shared" si="75"/>
        <v>1405329</v>
      </c>
      <c r="V93" s="12">
        <f t="shared" si="75"/>
        <v>1485738</v>
      </c>
      <c r="W93" s="12">
        <f t="shared" si="75"/>
        <v>1494363</v>
      </c>
      <c r="X93" s="12">
        <f t="shared" si="75"/>
        <v>1719768</v>
      </c>
      <c r="Y93" s="12">
        <f t="shared" si="75"/>
        <v>1724329</v>
      </c>
      <c r="Z93" s="12">
        <f t="shared" si="75"/>
        <v>1912441</v>
      </c>
      <c r="AA93" s="12">
        <f t="shared" si="75"/>
        <v>1826597</v>
      </c>
      <c r="AB93" s="12">
        <f t="shared" si="75"/>
        <v>1822619</v>
      </c>
      <c r="AC93" s="12">
        <f t="shared" si="75"/>
        <v>1781095</v>
      </c>
      <c r="AD93" s="12">
        <f t="shared" si="75"/>
        <v>1866428</v>
      </c>
      <c r="AE93" s="12">
        <f t="shared" si="75"/>
        <v>1715949</v>
      </c>
      <c r="AF93" s="12">
        <f t="shared" si="75"/>
        <v>1692654</v>
      </c>
    </row>
    <row r="94" spans="1:33" x14ac:dyDescent="0.25">
      <c r="A94" t="s">
        <v>143</v>
      </c>
      <c r="C94" s="12">
        <f t="shared" ref="C94:H94" si="76">C20</f>
        <v>0</v>
      </c>
      <c r="D94" s="12">
        <f t="shared" si="76"/>
        <v>0</v>
      </c>
      <c r="E94" s="12">
        <f t="shared" si="76"/>
        <v>384883</v>
      </c>
      <c r="F94" s="12">
        <f t="shared" si="76"/>
        <v>382825</v>
      </c>
      <c r="G94" s="12">
        <f t="shared" si="76"/>
        <v>390629</v>
      </c>
      <c r="H94" s="12">
        <f t="shared" si="76"/>
        <v>386847</v>
      </c>
      <c r="I94" s="12">
        <f t="shared" ref="I94:AF94" si="77">I20</f>
        <v>386680</v>
      </c>
      <c r="J94" s="12">
        <f t="shared" si="77"/>
        <v>393387</v>
      </c>
      <c r="K94" s="12">
        <f t="shared" si="77"/>
        <v>415711</v>
      </c>
      <c r="L94" s="12">
        <f t="shared" si="77"/>
        <v>422686</v>
      </c>
      <c r="M94" s="12">
        <f t="shared" si="77"/>
        <v>428777</v>
      </c>
      <c r="N94" s="12">
        <f t="shared" si="77"/>
        <v>437456</v>
      </c>
      <c r="O94" s="12">
        <f t="shared" si="77"/>
        <v>456400</v>
      </c>
      <c r="P94" s="12">
        <f t="shared" si="77"/>
        <v>456714</v>
      </c>
      <c r="Q94" s="12">
        <f t="shared" si="77"/>
        <v>454022</v>
      </c>
      <c r="R94" s="12">
        <f t="shared" si="77"/>
        <v>459312</v>
      </c>
      <c r="S94" s="12">
        <f t="shared" si="77"/>
        <v>487004</v>
      </c>
      <c r="T94" s="12">
        <f t="shared" si="77"/>
        <v>495376</v>
      </c>
      <c r="U94" s="12">
        <f t="shared" si="77"/>
        <v>502484</v>
      </c>
      <c r="V94" s="12">
        <f t="shared" si="77"/>
        <v>510762</v>
      </c>
      <c r="W94" s="12">
        <f t="shared" si="77"/>
        <v>562674</v>
      </c>
      <c r="X94" s="12">
        <f t="shared" si="77"/>
        <v>579872</v>
      </c>
      <c r="Y94" s="12">
        <f t="shared" si="77"/>
        <v>597262</v>
      </c>
      <c r="Z94" s="12">
        <f t="shared" si="77"/>
        <v>629104</v>
      </c>
      <c r="AA94" s="12">
        <f t="shared" si="77"/>
        <v>664120</v>
      </c>
      <c r="AB94" s="12">
        <f t="shared" si="77"/>
        <v>682738</v>
      </c>
      <c r="AC94" s="12">
        <f t="shared" si="77"/>
        <v>689374</v>
      </c>
      <c r="AD94" s="12">
        <f t="shared" si="77"/>
        <v>697396</v>
      </c>
      <c r="AE94" s="12">
        <f t="shared" si="77"/>
        <v>706805</v>
      </c>
      <c r="AF94" s="12">
        <f t="shared" si="77"/>
        <v>698715</v>
      </c>
    </row>
    <row r="95" spans="1:33" x14ac:dyDescent="0.25">
      <c r="A95" t="s">
        <v>144</v>
      </c>
      <c r="C95" s="12">
        <f t="shared" ref="C95:H95" si="78">C19</f>
        <v>0</v>
      </c>
      <c r="D95" s="12">
        <f t="shared" si="78"/>
        <v>0</v>
      </c>
      <c r="E95" s="12">
        <f t="shared" si="78"/>
        <v>331498</v>
      </c>
      <c r="F95" s="12">
        <f t="shared" si="78"/>
        <v>334269</v>
      </c>
      <c r="G95" s="12">
        <f t="shared" si="78"/>
        <v>337950</v>
      </c>
      <c r="H95" s="12">
        <f t="shared" si="78"/>
        <v>395420</v>
      </c>
      <c r="I95" s="12">
        <f t="shared" ref="I95:AF95" si="79">I19</f>
        <v>460062</v>
      </c>
      <c r="J95" s="12">
        <f t="shared" si="79"/>
        <v>476722</v>
      </c>
      <c r="K95" s="12">
        <f t="shared" si="79"/>
        <v>448359</v>
      </c>
      <c r="L95" s="12">
        <f t="shared" si="79"/>
        <v>446672</v>
      </c>
      <c r="M95" s="12">
        <f t="shared" si="79"/>
        <v>418953</v>
      </c>
      <c r="N95" s="12">
        <f t="shared" si="79"/>
        <v>417349</v>
      </c>
      <c r="O95" s="12">
        <f t="shared" si="79"/>
        <v>466288</v>
      </c>
      <c r="P95" s="12">
        <f t="shared" si="79"/>
        <v>339880</v>
      </c>
      <c r="Q95" s="12">
        <f t="shared" si="79"/>
        <v>386339</v>
      </c>
      <c r="R95" s="12">
        <f t="shared" si="79"/>
        <v>653227</v>
      </c>
      <c r="S95" s="12">
        <f t="shared" si="79"/>
        <v>362631</v>
      </c>
      <c r="T95" s="12">
        <f t="shared" si="79"/>
        <v>401030</v>
      </c>
      <c r="U95" s="12">
        <f t="shared" si="79"/>
        <v>515233</v>
      </c>
      <c r="V95" s="12">
        <f t="shared" si="79"/>
        <v>585189</v>
      </c>
      <c r="W95" s="12">
        <f t="shared" si="79"/>
        <v>543114</v>
      </c>
      <c r="X95" s="12">
        <f t="shared" si="79"/>
        <v>672428</v>
      </c>
      <c r="Y95" s="12">
        <f t="shared" si="79"/>
        <v>659305</v>
      </c>
      <c r="Z95" s="12">
        <f t="shared" si="79"/>
        <v>787925</v>
      </c>
      <c r="AA95" s="12">
        <f t="shared" si="79"/>
        <v>671386</v>
      </c>
      <c r="AB95" s="12">
        <f t="shared" si="79"/>
        <v>634564</v>
      </c>
      <c r="AC95" s="12">
        <f t="shared" si="79"/>
        <v>593490</v>
      </c>
      <c r="AD95" s="12">
        <f t="shared" si="79"/>
        <v>659375</v>
      </c>
      <c r="AE95" s="12">
        <f t="shared" si="79"/>
        <v>550340</v>
      </c>
      <c r="AF95" s="12">
        <f t="shared" si="79"/>
        <v>535447</v>
      </c>
    </row>
    <row r="96" spans="1:33" x14ac:dyDescent="0.25">
      <c r="A96" t="s">
        <v>145</v>
      </c>
      <c r="C96" s="12">
        <f t="shared" ref="C96:H96" si="80">C16</f>
        <v>0</v>
      </c>
      <c r="D96" s="12">
        <f t="shared" si="80"/>
        <v>0</v>
      </c>
      <c r="E96" s="12">
        <f t="shared" si="80"/>
        <v>9830</v>
      </c>
      <c r="F96" s="12">
        <f t="shared" si="80"/>
        <v>15209</v>
      </c>
      <c r="G96" s="12">
        <f t="shared" si="80"/>
        <v>7287</v>
      </c>
      <c r="H96" s="12">
        <f t="shared" si="80"/>
        <v>9194</v>
      </c>
      <c r="I96" s="12">
        <f t="shared" ref="I96:AF96" si="81">I16</f>
        <v>15007</v>
      </c>
      <c r="J96" s="12">
        <f t="shared" si="81"/>
        <v>10090</v>
      </c>
      <c r="K96" s="12">
        <f t="shared" si="81"/>
        <v>4723</v>
      </c>
      <c r="L96" s="12">
        <f t="shared" si="81"/>
        <v>11216</v>
      </c>
      <c r="M96" s="12">
        <f t="shared" si="81"/>
        <v>13173</v>
      </c>
      <c r="N96" s="12">
        <f t="shared" si="81"/>
        <v>8119</v>
      </c>
      <c r="O96" s="12">
        <f t="shared" si="81"/>
        <v>12377</v>
      </c>
      <c r="P96" s="12">
        <f t="shared" si="81"/>
        <v>9624</v>
      </c>
      <c r="Q96" s="12">
        <f t="shared" si="81"/>
        <v>10326</v>
      </c>
      <c r="R96" s="12">
        <f t="shared" si="81"/>
        <v>307655</v>
      </c>
      <c r="S96" s="12">
        <f t="shared" si="81"/>
        <v>17887</v>
      </c>
      <c r="T96" s="12">
        <f t="shared" si="81"/>
        <v>7258</v>
      </c>
      <c r="U96" s="12">
        <f t="shared" si="81"/>
        <v>11326</v>
      </c>
      <c r="V96" s="12">
        <f t="shared" si="81"/>
        <v>17927</v>
      </c>
      <c r="W96" s="12">
        <f t="shared" si="81"/>
        <v>27818</v>
      </c>
      <c r="X96" s="12">
        <f t="shared" si="81"/>
        <v>19081</v>
      </c>
      <c r="Y96" s="12">
        <f t="shared" si="81"/>
        <v>17823</v>
      </c>
      <c r="Z96" s="12">
        <f t="shared" si="81"/>
        <v>16125</v>
      </c>
      <c r="AA96" s="12">
        <f t="shared" si="81"/>
        <v>43803</v>
      </c>
      <c r="AB96" s="12">
        <f t="shared" si="81"/>
        <v>3539</v>
      </c>
      <c r="AC96" s="12">
        <f t="shared" si="81"/>
        <v>11459</v>
      </c>
      <c r="AD96" s="12">
        <f t="shared" si="81"/>
        <v>4511</v>
      </c>
      <c r="AE96" s="12">
        <f t="shared" si="81"/>
        <v>6032</v>
      </c>
      <c r="AF96" s="12">
        <f t="shared" si="81"/>
        <v>4408</v>
      </c>
    </row>
    <row r="97" spans="1:32" x14ac:dyDescent="0.25">
      <c r="A97" t="s">
        <v>146</v>
      </c>
      <c r="C97" s="12">
        <f t="shared" ref="C97:H97" si="82">C17</f>
        <v>0</v>
      </c>
      <c r="D97" s="12">
        <f t="shared" si="82"/>
        <v>0</v>
      </c>
      <c r="E97" s="12">
        <f t="shared" si="82"/>
        <v>132790</v>
      </c>
      <c r="F97" s="12">
        <f t="shared" si="82"/>
        <v>127457</v>
      </c>
      <c r="G97" s="12">
        <f t="shared" si="82"/>
        <v>138998</v>
      </c>
      <c r="H97" s="12">
        <f t="shared" si="82"/>
        <v>144578</v>
      </c>
      <c r="I97" s="12">
        <f t="shared" ref="I97:AF97" si="83">I17</f>
        <v>194338</v>
      </c>
      <c r="J97" s="12">
        <f t="shared" si="83"/>
        <v>190195</v>
      </c>
      <c r="K97" s="12">
        <f t="shared" si="83"/>
        <v>169418</v>
      </c>
      <c r="L97" s="12">
        <f t="shared" si="83"/>
        <v>193439</v>
      </c>
      <c r="M97" s="12">
        <f t="shared" si="83"/>
        <v>165307</v>
      </c>
      <c r="N97" s="12">
        <f t="shared" si="83"/>
        <v>167988</v>
      </c>
      <c r="O97" s="12">
        <f t="shared" si="83"/>
        <v>145617</v>
      </c>
      <c r="P97" s="12">
        <f t="shared" si="83"/>
        <v>115012</v>
      </c>
      <c r="Q97" s="12">
        <f t="shared" si="83"/>
        <v>158767</v>
      </c>
      <c r="R97" s="12">
        <f t="shared" si="83"/>
        <v>134538</v>
      </c>
      <c r="S97" s="12">
        <f t="shared" si="83"/>
        <v>139147</v>
      </c>
      <c r="T97" s="12">
        <f t="shared" si="83"/>
        <v>166215</v>
      </c>
      <c r="U97" s="12">
        <f t="shared" si="83"/>
        <v>210480</v>
      </c>
      <c r="V97" s="12">
        <f t="shared" si="83"/>
        <v>266007</v>
      </c>
      <c r="W97" s="12">
        <f t="shared" si="83"/>
        <v>214098</v>
      </c>
      <c r="X97" s="12">
        <f t="shared" si="83"/>
        <v>303541</v>
      </c>
      <c r="Y97" s="12">
        <f t="shared" si="83"/>
        <v>280254</v>
      </c>
      <c r="Z97" s="12">
        <f t="shared" si="83"/>
        <v>283819</v>
      </c>
      <c r="AA97" s="12">
        <f t="shared" si="83"/>
        <v>237654</v>
      </c>
      <c r="AB97" s="12">
        <f t="shared" si="83"/>
        <v>218189</v>
      </c>
      <c r="AC97" s="12">
        <f t="shared" si="83"/>
        <v>240632</v>
      </c>
      <c r="AD97" s="12">
        <f t="shared" si="83"/>
        <v>297444</v>
      </c>
      <c r="AE97" s="12">
        <f t="shared" si="83"/>
        <v>210442</v>
      </c>
      <c r="AF97" s="12">
        <f t="shared" si="83"/>
        <v>191415</v>
      </c>
    </row>
    <row r="98" spans="1:32" x14ac:dyDescent="0.25">
      <c r="A98" t="s">
        <v>147</v>
      </c>
      <c r="C98" s="12">
        <f t="shared" ref="C98:H98" si="84">C18</f>
        <v>0</v>
      </c>
      <c r="D98" s="12">
        <f t="shared" si="84"/>
        <v>0</v>
      </c>
      <c r="E98" s="12">
        <f t="shared" si="84"/>
        <v>168889</v>
      </c>
      <c r="F98" s="12">
        <f t="shared" si="84"/>
        <v>165832</v>
      </c>
      <c r="G98" s="12">
        <f t="shared" si="84"/>
        <v>166942</v>
      </c>
      <c r="H98" s="12">
        <f t="shared" si="84"/>
        <v>216365</v>
      </c>
      <c r="I98" s="12">
        <f t="shared" ref="I98:AF98" si="85">I18</f>
        <v>221945</v>
      </c>
      <c r="J98" s="12">
        <f t="shared" si="85"/>
        <v>234437</v>
      </c>
      <c r="K98" s="12">
        <f t="shared" si="85"/>
        <v>205877</v>
      </c>
      <c r="L98" s="12">
        <f t="shared" si="85"/>
        <v>200562</v>
      </c>
      <c r="M98" s="12">
        <f t="shared" si="85"/>
        <v>198565</v>
      </c>
      <c r="N98" s="12">
        <f t="shared" si="85"/>
        <v>202192</v>
      </c>
      <c r="O98" s="12">
        <f t="shared" si="85"/>
        <v>187320</v>
      </c>
      <c r="P98" s="12">
        <f t="shared" si="85"/>
        <v>177934</v>
      </c>
      <c r="Q98" s="12">
        <f t="shared" si="85"/>
        <v>183566</v>
      </c>
      <c r="R98" s="12">
        <f t="shared" si="85"/>
        <v>161543</v>
      </c>
      <c r="S98" s="12">
        <f t="shared" si="85"/>
        <v>157269</v>
      </c>
      <c r="T98" s="12">
        <f t="shared" si="85"/>
        <v>185347</v>
      </c>
      <c r="U98" s="12">
        <f t="shared" si="85"/>
        <v>252268</v>
      </c>
      <c r="V98" s="12">
        <f t="shared" si="85"/>
        <v>257229</v>
      </c>
      <c r="W98" s="12">
        <f t="shared" si="85"/>
        <v>256427</v>
      </c>
      <c r="X98" s="12">
        <f t="shared" si="85"/>
        <v>313872</v>
      </c>
      <c r="Y98" s="12">
        <f t="shared" si="85"/>
        <v>323931</v>
      </c>
      <c r="Z98" s="12">
        <f t="shared" si="85"/>
        <v>439704</v>
      </c>
      <c r="AA98" s="12">
        <f t="shared" si="85"/>
        <v>315189</v>
      </c>
      <c r="AB98" s="12">
        <f t="shared" si="85"/>
        <v>345198</v>
      </c>
      <c r="AC98" s="12">
        <f t="shared" si="85"/>
        <v>286733</v>
      </c>
      <c r="AD98" s="12">
        <f t="shared" si="85"/>
        <v>298979</v>
      </c>
      <c r="AE98" s="12">
        <f t="shared" si="85"/>
        <v>278642</v>
      </c>
      <c r="AF98" s="12">
        <f t="shared" si="85"/>
        <v>281062</v>
      </c>
    </row>
    <row r="99" spans="1:32" x14ac:dyDescent="0.25">
      <c r="A99" t="s">
        <v>148</v>
      </c>
      <c r="C99" s="12">
        <f t="shared" ref="C99:G99" si="86">C93-C94-C95</f>
        <v>0</v>
      </c>
      <c r="D99" s="12">
        <f t="shared" si="86"/>
        <v>0</v>
      </c>
      <c r="E99" s="12">
        <f t="shared" si="86"/>
        <v>204069</v>
      </c>
      <c r="F99" s="12">
        <f t="shared" si="86"/>
        <v>204131</v>
      </c>
      <c r="G99" s="12">
        <f t="shared" si="86"/>
        <v>205176</v>
      </c>
      <c r="H99" s="12">
        <f>H93-H94-H95</f>
        <v>203646</v>
      </c>
      <c r="I99" s="12">
        <f>I93-I94-I95</f>
        <v>204955</v>
      </c>
      <c r="J99" s="12">
        <f t="shared" ref="J99:AF99" si="87">J93-J94-J95</f>
        <v>207161</v>
      </c>
      <c r="K99" s="12">
        <f t="shared" si="87"/>
        <v>240747</v>
      </c>
      <c r="L99" s="12">
        <f t="shared" si="87"/>
        <v>239846</v>
      </c>
      <c r="M99" s="12">
        <f t="shared" si="87"/>
        <v>239522</v>
      </c>
      <c r="N99" s="12">
        <f t="shared" si="87"/>
        <v>237817</v>
      </c>
      <c r="O99" s="12">
        <f t="shared" si="87"/>
        <v>238058</v>
      </c>
      <c r="P99" s="12">
        <f t="shared" si="87"/>
        <v>361998</v>
      </c>
      <c r="Q99" s="12">
        <f t="shared" si="87"/>
        <v>356886</v>
      </c>
      <c r="R99" s="12">
        <f t="shared" si="87"/>
        <v>361557</v>
      </c>
      <c r="S99" s="12">
        <f t="shared" si="87"/>
        <v>380292</v>
      </c>
      <c r="T99" s="12">
        <f t="shared" si="87"/>
        <v>381127</v>
      </c>
      <c r="U99" s="12">
        <f t="shared" si="87"/>
        <v>387612</v>
      </c>
      <c r="V99" s="12">
        <f t="shared" si="87"/>
        <v>389787</v>
      </c>
      <c r="W99" s="12">
        <f t="shared" si="87"/>
        <v>388575</v>
      </c>
      <c r="X99" s="12">
        <f t="shared" si="87"/>
        <v>467468</v>
      </c>
      <c r="Y99" s="12">
        <f t="shared" si="87"/>
        <v>467762</v>
      </c>
      <c r="Z99" s="12">
        <f t="shared" si="87"/>
        <v>495412</v>
      </c>
      <c r="AA99" s="12">
        <f t="shared" si="87"/>
        <v>491091</v>
      </c>
      <c r="AB99" s="12">
        <f t="shared" si="87"/>
        <v>505317</v>
      </c>
      <c r="AC99" s="12">
        <f t="shared" si="87"/>
        <v>498231</v>
      </c>
      <c r="AD99" s="12">
        <f t="shared" si="87"/>
        <v>509657</v>
      </c>
      <c r="AE99" s="12">
        <f t="shared" si="87"/>
        <v>458804</v>
      </c>
      <c r="AF99" s="12">
        <f t="shared" si="87"/>
        <v>458492</v>
      </c>
    </row>
    <row r="100" spans="1:32" x14ac:dyDescent="0.25">
      <c r="I100" s="12"/>
      <c r="J100" s="12"/>
    </row>
    <row r="101" spans="1:32" x14ac:dyDescent="0.25">
      <c r="I101" s="5" t="s">
        <v>1</v>
      </c>
      <c r="J101" s="5" t="s">
        <v>2</v>
      </c>
      <c r="K101" s="5" t="s">
        <v>3</v>
      </c>
      <c r="L101" s="5" t="s">
        <v>4</v>
      </c>
      <c r="M101" s="5" t="s">
        <v>5</v>
      </c>
      <c r="N101" s="5" t="s">
        <v>6</v>
      </c>
      <c r="O101" s="5" t="s">
        <v>7</v>
      </c>
      <c r="P101" s="5" t="s">
        <v>8</v>
      </c>
      <c r="Q101" s="5" t="s">
        <v>9</v>
      </c>
      <c r="R101" s="5" t="s">
        <v>10</v>
      </c>
      <c r="S101" s="5" t="s">
        <v>11</v>
      </c>
      <c r="T101" s="5" t="s">
        <v>12</v>
      </c>
      <c r="U101" s="5" t="s">
        <v>13</v>
      </c>
      <c r="V101" s="5" t="s">
        <v>14</v>
      </c>
      <c r="W101" s="5" t="s">
        <v>15</v>
      </c>
      <c r="X101" s="5" t="s">
        <v>16</v>
      </c>
      <c r="Y101" s="5" t="s">
        <v>17</v>
      </c>
      <c r="Z101" s="5" t="s">
        <v>18</v>
      </c>
      <c r="AA101" s="5" t="s">
        <v>19</v>
      </c>
      <c r="AB101" s="5" t="s">
        <v>20</v>
      </c>
      <c r="AC101" s="5" t="s">
        <v>21</v>
      </c>
      <c r="AD101" s="5" t="s">
        <v>22</v>
      </c>
      <c r="AE101" s="5" t="s">
        <v>23</v>
      </c>
      <c r="AF101" s="5" t="s">
        <v>24</v>
      </c>
    </row>
    <row r="102" spans="1:32" x14ac:dyDescent="0.25">
      <c r="I102" s="7" t="s">
        <v>149</v>
      </c>
      <c r="J102" s="7" t="s">
        <v>150</v>
      </c>
      <c r="K102" s="7" t="s">
        <v>151</v>
      </c>
      <c r="L102" s="7" t="s">
        <v>152</v>
      </c>
      <c r="M102" s="7" t="s">
        <v>153</v>
      </c>
      <c r="N102" s="7" t="s">
        <v>154</v>
      </c>
      <c r="O102" s="7" t="s">
        <v>155</v>
      </c>
      <c r="P102" s="7" t="s">
        <v>156</v>
      </c>
      <c r="Q102" s="7" t="s">
        <v>157</v>
      </c>
      <c r="R102" s="7" t="s">
        <v>158</v>
      </c>
      <c r="S102" s="7" t="s">
        <v>159</v>
      </c>
      <c r="T102" s="7" t="s">
        <v>160</v>
      </c>
      <c r="U102" s="7" t="s">
        <v>161</v>
      </c>
      <c r="V102" s="7" t="s">
        <v>162</v>
      </c>
      <c r="W102" s="7" t="s">
        <v>163</v>
      </c>
      <c r="X102" s="7" t="s">
        <v>164</v>
      </c>
      <c r="Y102" s="7" t="s">
        <v>165</v>
      </c>
      <c r="Z102" s="7" t="s">
        <v>166</v>
      </c>
      <c r="AA102" s="7" t="s">
        <v>167</v>
      </c>
      <c r="AB102" s="7" t="s">
        <v>168</v>
      </c>
      <c r="AC102" s="7" t="s">
        <v>169</v>
      </c>
      <c r="AD102" s="7" t="s">
        <v>170</v>
      </c>
      <c r="AE102" s="7" t="s">
        <v>171</v>
      </c>
      <c r="AF102" s="7" t="s">
        <v>172</v>
      </c>
    </row>
    <row r="120" spans="37:50" x14ac:dyDescent="0.25">
      <c r="AN120" t="s">
        <v>202</v>
      </c>
    </row>
    <row r="121" spans="37:50" x14ac:dyDescent="0.25">
      <c r="AN121" s="15">
        <f>AF$71</f>
        <v>-2.031492429965305E-2</v>
      </c>
    </row>
    <row r="122" spans="37:50" x14ac:dyDescent="0.25">
      <c r="AM122" t="s">
        <v>178</v>
      </c>
      <c r="AO122" t="s">
        <v>203</v>
      </c>
    </row>
    <row r="123" spans="37:50" x14ac:dyDescent="0.25">
      <c r="AM123" s="15">
        <f>AF$72</f>
        <v>-1.0612919119914643E-2</v>
      </c>
      <c r="AO123" s="13">
        <f>AF$59</f>
        <v>1.9141693317471016</v>
      </c>
      <c r="AX123" s="8" t="s">
        <v>230</v>
      </c>
    </row>
    <row r="124" spans="37:50" x14ac:dyDescent="0.25">
      <c r="AX124" s="8" t="s">
        <v>231</v>
      </c>
    </row>
    <row r="125" spans="37:50" x14ac:dyDescent="0.25">
      <c r="AL125" t="s">
        <v>204</v>
      </c>
      <c r="AP125" t="s">
        <v>205</v>
      </c>
      <c r="AX125" s="8" t="s">
        <v>232</v>
      </c>
    </row>
    <row r="126" spans="37:50" x14ac:dyDescent="0.25">
      <c r="AL126" s="15">
        <f>AF$74</f>
        <v>-2.6696507786481437E-2</v>
      </c>
      <c r="AP126" s="13">
        <f>AF$91</f>
        <v>0.39753960348659562</v>
      </c>
      <c r="AX126" s="8" t="s">
        <v>39</v>
      </c>
    </row>
    <row r="127" spans="37:50" x14ac:dyDescent="0.25">
      <c r="AK127" t="s">
        <v>127</v>
      </c>
      <c r="AX127" s="8" t="s">
        <v>233</v>
      </c>
    </row>
    <row r="128" spans="37:50" x14ac:dyDescent="0.25">
      <c r="AK128" s="16">
        <f>AF$15</f>
        <v>-17964</v>
      </c>
      <c r="AM128" t="s">
        <v>128</v>
      </c>
      <c r="AO128" t="s">
        <v>128</v>
      </c>
      <c r="AQ128" t="s">
        <v>70</v>
      </c>
      <c r="AX128" s="8" t="s">
        <v>48</v>
      </c>
    </row>
    <row r="129" spans="36:54" x14ac:dyDescent="0.25">
      <c r="AM129" s="16">
        <f>AF$7</f>
        <v>672897</v>
      </c>
      <c r="AO129" s="16">
        <f>AF$76</f>
        <v>672897</v>
      </c>
      <c r="AQ129" s="16">
        <f>AF$93</f>
        <v>1692654</v>
      </c>
      <c r="AX129" s="8" t="s">
        <v>51</v>
      </c>
    </row>
    <row r="130" spans="36:54" x14ac:dyDescent="0.25">
      <c r="AX130" s="8" t="s">
        <v>54</v>
      </c>
    </row>
    <row r="131" spans="36:54" x14ac:dyDescent="0.25">
      <c r="AK131" t="s">
        <v>134</v>
      </c>
      <c r="AM131" t="s">
        <v>128</v>
      </c>
      <c r="AO131" t="s">
        <v>234</v>
      </c>
      <c r="AQ131" t="s">
        <v>235</v>
      </c>
      <c r="AX131" s="8" t="s">
        <v>57</v>
      </c>
    </row>
    <row r="132" spans="36:54" x14ac:dyDescent="0.25">
      <c r="AK132" s="16">
        <f>AF$82</f>
        <v>690861</v>
      </c>
      <c r="AM132" s="16">
        <f>AF$7</f>
        <v>672897</v>
      </c>
      <c r="AO132" s="16">
        <f>AF$94</f>
        <v>698715</v>
      </c>
      <c r="AQ132" s="16">
        <f>AF$95</f>
        <v>535447</v>
      </c>
      <c r="AX132" s="8" t="s">
        <v>59</v>
      </c>
    </row>
    <row r="133" spans="36:54" x14ac:dyDescent="0.25">
      <c r="AM133" s="12"/>
      <c r="AX133" s="8" t="s">
        <v>61</v>
      </c>
    </row>
    <row r="134" spans="36:54" x14ac:dyDescent="0.25">
      <c r="AJ134" t="s">
        <v>208</v>
      </c>
      <c r="AL134" t="s">
        <v>209</v>
      </c>
      <c r="AQ134" t="s">
        <v>211</v>
      </c>
      <c r="AX134" s="8" t="s">
        <v>63</v>
      </c>
    </row>
    <row r="135" spans="36:54" x14ac:dyDescent="0.25">
      <c r="AJ135" s="16">
        <f>AF$8</f>
        <v>633420</v>
      </c>
      <c r="AL135" s="16">
        <f>AF$85</f>
        <v>-301</v>
      </c>
      <c r="AQ135" s="16">
        <f>AF$96</f>
        <v>4408</v>
      </c>
      <c r="AX135" s="8" t="s">
        <v>65</v>
      </c>
      <c r="BB135" s="12" t="s">
        <v>236</v>
      </c>
    </row>
    <row r="136" spans="36:54" x14ac:dyDescent="0.25">
      <c r="AX136" s="8" t="s">
        <v>67</v>
      </c>
      <c r="BB136" s="12"/>
    </row>
    <row r="137" spans="36:54" x14ac:dyDescent="0.25">
      <c r="AJ137" t="s">
        <v>213</v>
      </c>
      <c r="AL137" t="s">
        <v>80</v>
      </c>
      <c r="AP137" t="s">
        <v>146</v>
      </c>
      <c r="AR137" t="s">
        <v>214</v>
      </c>
      <c r="AX137" s="8" t="s">
        <v>70</v>
      </c>
    </row>
    <row r="138" spans="36:54" x14ac:dyDescent="0.25">
      <c r="AJ138" s="16">
        <f>AF$10</f>
        <v>63102</v>
      </c>
      <c r="AL138" s="16">
        <f>AF$12</f>
        <v>4810</v>
      </c>
      <c r="AP138" s="16">
        <f>AF$97</f>
        <v>191415</v>
      </c>
      <c r="AR138" s="16">
        <f>AF$98</f>
        <v>281062</v>
      </c>
      <c r="AX138" s="8" t="s">
        <v>75</v>
      </c>
    </row>
    <row r="139" spans="36:54" x14ac:dyDescent="0.25">
      <c r="AX139" s="8" t="s">
        <v>78</v>
      </c>
    </row>
    <row r="140" spans="36:54" x14ac:dyDescent="0.25">
      <c r="AL140" t="s">
        <v>139</v>
      </c>
      <c r="AX140" s="8" t="s">
        <v>81</v>
      </c>
    </row>
    <row r="141" spans="36:54" x14ac:dyDescent="0.25">
      <c r="AL141" s="16">
        <f>AF$14</f>
        <v>-10170</v>
      </c>
      <c r="AX141" s="8" t="s">
        <v>84</v>
      </c>
    </row>
    <row r="142" spans="36:54" x14ac:dyDescent="0.25">
      <c r="AX142" s="8" t="s">
        <v>87</v>
      </c>
    </row>
    <row r="145" spans="36:81" x14ac:dyDescent="0.25">
      <c r="AN145" t="s">
        <v>202</v>
      </c>
    </row>
    <row r="146" spans="36:81" x14ac:dyDescent="0.25">
      <c r="AN146" s="15">
        <f>AE$71</f>
        <v>-2.8317605595951995E-2</v>
      </c>
      <c r="BZ146" t="s">
        <v>173</v>
      </c>
    </row>
    <row r="147" spans="36:81" x14ac:dyDescent="0.25">
      <c r="AM147" t="s">
        <v>178</v>
      </c>
      <c r="AO147" t="s">
        <v>203</v>
      </c>
      <c r="BA147" t="s">
        <v>128</v>
      </c>
      <c r="BC147" s="12">
        <f>AF7</f>
        <v>672897</v>
      </c>
      <c r="BE147" t="s">
        <v>235</v>
      </c>
      <c r="BM147" t="s">
        <v>237</v>
      </c>
      <c r="BX147" t="s">
        <v>174</v>
      </c>
    </row>
    <row r="148" spans="36:81" x14ac:dyDescent="0.25">
      <c r="AM148" s="15">
        <f>AE$72</f>
        <v>-1.5044736178056574E-2</v>
      </c>
      <c r="AO148" s="13">
        <f>AE$59</f>
        <v>1.8822267975196867</v>
      </c>
      <c r="BA148" t="s">
        <v>238</v>
      </c>
      <c r="BC148" s="12">
        <f>AF8</f>
        <v>633420</v>
      </c>
      <c r="BF148" t="s">
        <v>211</v>
      </c>
      <c r="BH148" s="12">
        <f>AF16</f>
        <v>4408</v>
      </c>
      <c r="BN148" t="s">
        <v>239</v>
      </c>
      <c r="BP148" s="17">
        <f>AF22</f>
        <v>200569</v>
      </c>
      <c r="BZ148" t="s">
        <v>46</v>
      </c>
      <c r="CA148" t="s">
        <v>175</v>
      </c>
      <c r="CB148" t="s">
        <v>176</v>
      </c>
      <c r="CC148" t="s">
        <v>177</v>
      </c>
    </row>
    <row r="149" spans="36:81" x14ac:dyDescent="0.25">
      <c r="BA149" t="s">
        <v>240</v>
      </c>
      <c r="BC149" s="12">
        <f>AF9</f>
        <v>39477</v>
      </c>
      <c r="BF149" t="s">
        <v>241</v>
      </c>
      <c r="BH149" s="12">
        <f>AF17</f>
        <v>191415</v>
      </c>
      <c r="BN149" t="s">
        <v>242</v>
      </c>
      <c r="BP149" s="17">
        <f>AF23</f>
        <v>5641</v>
      </c>
      <c r="BX149" t="s">
        <v>86</v>
      </c>
    </row>
    <row r="150" spans="36:81" x14ac:dyDescent="0.25">
      <c r="AL150" t="s">
        <v>204</v>
      </c>
      <c r="AP150" t="s">
        <v>205</v>
      </c>
      <c r="BA150" t="s">
        <v>213</v>
      </c>
      <c r="BC150" s="12">
        <f>AF10</f>
        <v>63102</v>
      </c>
      <c r="BF150" t="s">
        <v>214</v>
      </c>
      <c r="BH150" s="12">
        <f>AF18</f>
        <v>281062</v>
      </c>
      <c r="BN150" t="s">
        <v>215</v>
      </c>
      <c r="BP150" s="18">
        <f>BP151-(SUM(BP148:BP149))</f>
        <v>98949</v>
      </c>
      <c r="BX150" t="s">
        <v>178</v>
      </c>
    </row>
    <row r="151" spans="36:81" x14ac:dyDescent="0.25">
      <c r="AL151" s="15">
        <f>AE$74</f>
        <v>-3.5958887413971539E-2</v>
      </c>
      <c r="AP151" s="13">
        <f>AE$91</f>
        <v>0.41838714320763615</v>
      </c>
      <c r="BA151" s="19" t="s">
        <v>243</v>
      </c>
      <c r="BC151" s="12">
        <f>BC147-(SUM(BC148,BC150)+BC152)</f>
        <v>-638</v>
      </c>
      <c r="BG151" t="s">
        <v>244</v>
      </c>
      <c r="BH151" s="12">
        <f>AF19</f>
        <v>535447</v>
      </c>
      <c r="BI151" s="12"/>
      <c r="BJ151" t="s">
        <v>212</v>
      </c>
      <c r="BK151" s="12">
        <f>BH151-(SUM(BH148:BH150))</f>
        <v>58562</v>
      </c>
      <c r="BM151" t="s">
        <v>237</v>
      </c>
      <c r="BO151" t="s">
        <v>244</v>
      </c>
      <c r="BP151" s="17">
        <f>AF24</f>
        <v>305159</v>
      </c>
      <c r="BX151" t="s">
        <v>179</v>
      </c>
    </row>
    <row r="152" spans="36:81" x14ac:dyDescent="0.25">
      <c r="AK152" t="s">
        <v>127</v>
      </c>
      <c r="BA152" t="s">
        <v>77</v>
      </c>
      <c r="BC152" s="12">
        <f>AF11</f>
        <v>-22987</v>
      </c>
      <c r="BX152" t="s">
        <v>179</v>
      </c>
    </row>
    <row r="153" spans="36:81" x14ac:dyDescent="0.25">
      <c r="AK153" s="16">
        <f>AE$15</f>
        <v>-25816</v>
      </c>
      <c r="AM153" t="s">
        <v>128</v>
      </c>
      <c r="AO153" t="s">
        <v>128</v>
      </c>
      <c r="AQ153" t="s">
        <v>70</v>
      </c>
      <c r="BA153" t="s">
        <v>80</v>
      </c>
      <c r="BC153" s="12">
        <f>AF12</f>
        <v>4810</v>
      </c>
      <c r="BE153" t="s">
        <v>245</v>
      </c>
      <c r="BH153" s="12">
        <f>AF20</f>
        <v>698715</v>
      </c>
      <c r="BM153" t="s">
        <v>246</v>
      </c>
      <c r="BP153" s="18">
        <f>BP156-BP155-BP151</f>
        <v>503219</v>
      </c>
      <c r="BX153" t="s">
        <v>180</v>
      </c>
    </row>
    <row r="154" spans="36:81" x14ac:dyDescent="0.25">
      <c r="AM154" s="16">
        <f>AE$7</f>
        <v>717931</v>
      </c>
      <c r="AO154" s="16">
        <f>AE$76</f>
        <v>717931</v>
      </c>
      <c r="AQ154" s="16">
        <f>AE$93</f>
        <v>1715949</v>
      </c>
      <c r="BA154" t="s">
        <v>247</v>
      </c>
      <c r="BC154" s="12">
        <f>AF13</f>
        <v>-27967</v>
      </c>
      <c r="BJ154" t="s">
        <v>210</v>
      </c>
      <c r="BK154" s="12">
        <f>BH156-(SUM(BH151,BH153))</f>
        <v>458492</v>
      </c>
    </row>
    <row r="155" spans="36:81" x14ac:dyDescent="0.25">
      <c r="BA155" t="s">
        <v>248</v>
      </c>
      <c r="BC155" s="12">
        <f>AF14</f>
        <v>-10170</v>
      </c>
      <c r="BM155" t="s">
        <v>216</v>
      </c>
      <c r="BP155" s="17">
        <f>AF25</f>
        <v>884276</v>
      </c>
      <c r="BX155" t="s">
        <v>181</v>
      </c>
    </row>
    <row r="156" spans="36:81" x14ac:dyDescent="0.25">
      <c r="AK156" t="s">
        <v>134</v>
      </c>
      <c r="AM156" t="s">
        <v>128</v>
      </c>
      <c r="AO156" t="s">
        <v>234</v>
      </c>
      <c r="AQ156" t="s">
        <v>235</v>
      </c>
      <c r="BA156" t="s">
        <v>127</v>
      </c>
      <c r="BC156" s="12">
        <f>AF15</f>
        <v>-17964</v>
      </c>
      <c r="BE156" t="s">
        <v>142</v>
      </c>
      <c r="BH156" s="12">
        <f>AF21</f>
        <v>1692654</v>
      </c>
      <c r="BM156" t="s">
        <v>249</v>
      </c>
      <c r="BP156" s="17">
        <f>AF26</f>
        <v>1692654</v>
      </c>
      <c r="BX156" t="s">
        <v>182</v>
      </c>
    </row>
    <row r="157" spans="36:81" x14ac:dyDescent="0.25">
      <c r="AK157" s="16">
        <f>AE$82</f>
        <v>743747</v>
      </c>
      <c r="AM157" s="16">
        <f>AE$7</f>
        <v>717931</v>
      </c>
      <c r="AO157" s="16">
        <f>AE$94</f>
        <v>706805</v>
      </c>
      <c r="AQ157" s="16">
        <f>AE$95</f>
        <v>550340</v>
      </c>
      <c r="BX157" t="s">
        <v>183</v>
      </c>
    </row>
    <row r="158" spans="36:81" x14ac:dyDescent="0.25">
      <c r="AM158" s="12"/>
      <c r="BX158" t="s">
        <v>184</v>
      </c>
    </row>
    <row r="159" spans="36:81" x14ac:dyDescent="0.25">
      <c r="AJ159" t="s">
        <v>208</v>
      </c>
      <c r="AL159" t="s">
        <v>209</v>
      </c>
      <c r="AQ159" t="s">
        <v>211</v>
      </c>
      <c r="BX159" t="s">
        <v>185</v>
      </c>
    </row>
    <row r="160" spans="36:81" x14ac:dyDescent="0.25">
      <c r="AJ160" s="16">
        <f>AE$8</f>
        <v>627880</v>
      </c>
      <c r="AL160" s="16">
        <f>AE$85</f>
        <v>44862</v>
      </c>
      <c r="AQ160" s="16">
        <f>AE$96</f>
        <v>6032</v>
      </c>
    </row>
    <row r="162" spans="36:44" x14ac:dyDescent="0.25">
      <c r="AJ162" t="s">
        <v>213</v>
      </c>
      <c r="AL162" t="s">
        <v>80</v>
      </c>
      <c r="AP162" t="s">
        <v>146</v>
      </c>
      <c r="AR162" t="s">
        <v>214</v>
      </c>
    </row>
    <row r="163" spans="36:44" x14ac:dyDescent="0.25">
      <c r="AJ163" s="16">
        <f>AE$10</f>
        <v>69217</v>
      </c>
      <c r="AL163" s="16">
        <f>AE$12</f>
        <v>5211</v>
      </c>
      <c r="AP163" s="16">
        <f>AE$97</f>
        <v>210442</v>
      </c>
      <c r="AR163" s="16">
        <f>AE$98</f>
        <v>278642</v>
      </c>
    </row>
    <row r="165" spans="36:44" x14ac:dyDescent="0.25">
      <c r="AL165" t="s">
        <v>139</v>
      </c>
    </row>
    <row r="166" spans="36:44" x14ac:dyDescent="0.25">
      <c r="AL166" s="16">
        <f>AE$14</f>
        <v>-3423</v>
      </c>
    </row>
    <row r="168" spans="36:44" x14ac:dyDescent="0.25">
      <c r="AN168" s="15"/>
    </row>
    <row r="169" spans="36:44" x14ac:dyDescent="0.25">
      <c r="AN169" t="s">
        <v>202</v>
      </c>
    </row>
    <row r="170" spans="36:44" x14ac:dyDescent="0.25">
      <c r="AN170" s="20">
        <f>AD$71</f>
        <v>1.4325366754931929E-2</v>
      </c>
    </row>
    <row r="171" spans="36:44" x14ac:dyDescent="0.25">
      <c r="AM171" t="s">
        <v>178</v>
      </c>
      <c r="AO171" t="s">
        <v>203</v>
      </c>
    </row>
    <row r="172" spans="36:44" x14ac:dyDescent="0.25">
      <c r="AM172" s="20">
        <f>AD$72</f>
        <v>7.2116363449326731E-3</v>
      </c>
      <c r="AO172" s="21">
        <f>AD$59</f>
        <v>1.986423894626604</v>
      </c>
    </row>
    <row r="174" spans="36:44" x14ac:dyDescent="0.25">
      <c r="AL174" t="s">
        <v>204</v>
      </c>
      <c r="AP174" t="s">
        <v>205</v>
      </c>
    </row>
    <row r="175" spans="36:44" x14ac:dyDescent="0.25">
      <c r="AL175" s="20">
        <f>AD$74</f>
        <v>1.662528871925989E-2</v>
      </c>
      <c r="AP175" s="21">
        <f>AD$91</f>
        <v>0.43377510410259595</v>
      </c>
    </row>
    <row r="176" spans="36:44" x14ac:dyDescent="0.25">
      <c r="AK176" t="s">
        <v>127</v>
      </c>
    </row>
    <row r="177" spans="36:44" x14ac:dyDescent="0.25">
      <c r="AK177" s="22">
        <f>AD$15</f>
        <v>13460</v>
      </c>
      <c r="AM177" t="s">
        <v>128</v>
      </c>
      <c r="AO177" t="s">
        <v>128</v>
      </c>
      <c r="AQ177" t="s">
        <v>70</v>
      </c>
    </row>
    <row r="178" spans="36:44" x14ac:dyDescent="0.25">
      <c r="AM178" s="22">
        <f>AD$7</f>
        <v>809610</v>
      </c>
      <c r="AO178" s="22">
        <f>AD$76</f>
        <v>809610</v>
      </c>
      <c r="AQ178" s="22">
        <f>AD$93</f>
        <v>1866428</v>
      </c>
    </row>
    <row r="180" spans="36:44" x14ac:dyDescent="0.25">
      <c r="AK180" t="s">
        <v>134</v>
      </c>
      <c r="AM180" t="s">
        <v>128</v>
      </c>
      <c r="AO180" t="s">
        <v>234</v>
      </c>
      <c r="AQ180" t="s">
        <v>235</v>
      </c>
    </row>
    <row r="181" spans="36:44" x14ac:dyDescent="0.25">
      <c r="AK181" s="22">
        <f>AD$82</f>
        <v>796150</v>
      </c>
      <c r="AM181" s="22">
        <f>AD$7</f>
        <v>809610</v>
      </c>
      <c r="AO181" s="22">
        <f>AD$94</f>
        <v>697396</v>
      </c>
      <c r="AQ181" s="22">
        <f>AD$95</f>
        <v>659375</v>
      </c>
    </row>
    <row r="182" spans="36:44" x14ac:dyDescent="0.25">
      <c r="AM182" s="12"/>
    </row>
    <row r="183" spans="36:44" x14ac:dyDescent="0.25">
      <c r="AJ183" t="s">
        <v>208</v>
      </c>
      <c r="AL183" t="s">
        <v>209</v>
      </c>
      <c r="AQ183" t="s">
        <v>211</v>
      </c>
    </row>
    <row r="184" spans="36:44" x14ac:dyDescent="0.25">
      <c r="AJ184" s="22">
        <f>AD$8</f>
        <v>713685</v>
      </c>
      <c r="AL184" s="22">
        <f>AD$85</f>
        <v>1571</v>
      </c>
      <c r="AQ184" s="22">
        <f>AD$96</f>
        <v>4511</v>
      </c>
    </row>
    <row r="186" spans="36:44" x14ac:dyDescent="0.25">
      <c r="AJ186" t="s">
        <v>213</v>
      </c>
      <c r="AL186" t="s">
        <v>80</v>
      </c>
      <c r="AP186" t="s">
        <v>146</v>
      </c>
      <c r="AR186" t="s">
        <v>214</v>
      </c>
    </row>
    <row r="187" spans="36:44" x14ac:dyDescent="0.25">
      <c r="AJ187" s="22">
        <f>AD$10</f>
        <v>68527</v>
      </c>
      <c r="AL187" s="22">
        <f>AD$12</f>
        <v>5146</v>
      </c>
      <c r="AP187" s="22">
        <f>AD$97</f>
        <v>297444</v>
      </c>
      <c r="AR187" s="22">
        <f>AD$98</f>
        <v>298979</v>
      </c>
    </row>
    <row r="189" spans="36:44" x14ac:dyDescent="0.25">
      <c r="AL189" t="s">
        <v>139</v>
      </c>
    </row>
    <row r="190" spans="36:44" x14ac:dyDescent="0.25">
      <c r="AL190" s="22">
        <f>AD$14</f>
        <v>7221</v>
      </c>
    </row>
    <row r="193" spans="36:43" x14ac:dyDescent="0.25">
      <c r="AN193" t="s">
        <v>202</v>
      </c>
    </row>
    <row r="194" spans="36:43" x14ac:dyDescent="0.25">
      <c r="AN194" s="20">
        <f>AC$71</f>
        <v>4.688519858084223E-3</v>
      </c>
    </row>
    <row r="195" spans="36:43" x14ac:dyDescent="0.25">
      <c r="AM195" t="s">
        <v>178</v>
      </c>
      <c r="AO195" t="s">
        <v>203</v>
      </c>
    </row>
    <row r="196" spans="36:43" x14ac:dyDescent="0.25">
      <c r="AM196" s="20">
        <f>AC$72</f>
        <v>2.4440021447480341E-3</v>
      </c>
      <c r="AO196" s="21">
        <f>AC$59</f>
        <v>1.9183779638489593</v>
      </c>
    </row>
    <row r="198" spans="36:43" x14ac:dyDescent="0.25">
      <c r="AL198" t="s">
        <v>204</v>
      </c>
      <c r="AP198" t="s">
        <v>205</v>
      </c>
    </row>
    <row r="199" spans="36:43" x14ac:dyDescent="0.25">
      <c r="AL199" s="20">
        <f>AC$74</f>
        <v>5.7582944971446637E-3</v>
      </c>
      <c r="AP199" s="21">
        <f>AC$91</f>
        <v>0.42443159966200567</v>
      </c>
    </row>
    <row r="200" spans="36:43" x14ac:dyDescent="0.25">
      <c r="AK200" t="s">
        <v>127</v>
      </c>
    </row>
    <row r="201" spans="36:43" x14ac:dyDescent="0.25">
      <c r="AK201" s="22">
        <f>AC$15</f>
        <v>4353</v>
      </c>
      <c r="AM201" t="s">
        <v>128</v>
      </c>
      <c r="AO201" t="s">
        <v>128</v>
      </c>
      <c r="AQ201" t="s">
        <v>70</v>
      </c>
    </row>
    <row r="202" spans="36:43" x14ac:dyDescent="0.25">
      <c r="AM202" s="22">
        <f>AC$7</f>
        <v>755953</v>
      </c>
      <c r="AO202" s="22">
        <f>AC$76</f>
        <v>755953</v>
      </c>
      <c r="AQ202" s="22">
        <f>AC$93</f>
        <v>1781095</v>
      </c>
    </row>
    <row r="204" spans="36:43" x14ac:dyDescent="0.25">
      <c r="AK204" t="s">
        <v>134</v>
      </c>
      <c r="AM204" t="s">
        <v>128</v>
      </c>
      <c r="AO204" t="s">
        <v>234</v>
      </c>
      <c r="AQ204" t="s">
        <v>235</v>
      </c>
    </row>
    <row r="205" spans="36:43" x14ac:dyDescent="0.25">
      <c r="AK205" s="22">
        <f>AC$82</f>
        <v>751600</v>
      </c>
      <c r="AM205" s="22">
        <f>AC$7</f>
        <v>755953</v>
      </c>
      <c r="AO205" s="22">
        <f>AC$94</f>
        <v>689374</v>
      </c>
      <c r="AQ205" s="22">
        <f>AC$95</f>
        <v>593490</v>
      </c>
    </row>
    <row r="206" spans="36:43" x14ac:dyDescent="0.25">
      <c r="AM206" s="12"/>
    </row>
    <row r="207" spans="36:43" x14ac:dyDescent="0.25">
      <c r="AJ207" t="s">
        <v>208</v>
      </c>
      <c r="AL207" t="s">
        <v>209</v>
      </c>
      <c r="AQ207" t="s">
        <v>211</v>
      </c>
    </row>
    <row r="208" spans="36:43" x14ac:dyDescent="0.25">
      <c r="AJ208" s="22">
        <f>AC$8</f>
        <v>682937</v>
      </c>
      <c r="AL208" s="22">
        <f>AC$85</f>
        <v>311</v>
      </c>
      <c r="AQ208" s="22">
        <f>AC$96</f>
        <v>11459</v>
      </c>
    </row>
    <row r="210" spans="36:44" x14ac:dyDescent="0.25">
      <c r="AJ210" t="s">
        <v>213</v>
      </c>
      <c r="AL210" t="s">
        <v>80</v>
      </c>
      <c r="AP210" t="s">
        <v>146</v>
      </c>
      <c r="AR210" t="s">
        <v>214</v>
      </c>
    </row>
    <row r="211" spans="36:44" x14ac:dyDescent="0.25">
      <c r="AJ211" s="22">
        <f>AC$10</f>
        <v>63957</v>
      </c>
      <c r="AL211" s="22">
        <f>AC$12</f>
        <v>4908</v>
      </c>
      <c r="AP211" s="22">
        <f>AC$97</f>
        <v>240632</v>
      </c>
      <c r="AR211" s="22">
        <f>AC$98</f>
        <v>286733</v>
      </c>
    </row>
    <row r="213" spans="36:44" x14ac:dyDescent="0.25">
      <c r="AL213" t="s">
        <v>139</v>
      </c>
    </row>
    <row r="214" spans="36:44" x14ac:dyDescent="0.25">
      <c r="AL214" s="22">
        <f>AC$14</f>
        <v>-513</v>
      </c>
    </row>
    <row r="217" spans="36:44" x14ac:dyDescent="0.25">
      <c r="AN217" t="s">
        <v>202</v>
      </c>
    </row>
    <row r="218" spans="36:44" x14ac:dyDescent="0.25">
      <c r="AN218" s="20">
        <f>AB$71</f>
        <v>-1.9157698835977014E-2</v>
      </c>
    </row>
    <row r="219" spans="36:44" x14ac:dyDescent="0.25">
      <c r="AM219" t="s">
        <v>178</v>
      </c>
      <c r="AO219" t="s">
        <v>203</v>
      </c>
    </row>
    <row r="220" spans="36:44" x14ac:dyDescent="0.25">
      <c r="AM220" s="20">
        <f>AB$72</f>
        <v>-9.7595822275527693E-3</v>
      </c>
      <c r="AO220" s="21">
        <f>AB$59</f>
        <v>1.9629630028518994</v>
      </c>
    </row>
    <row r="222" spans="36:44" x14ac:dyDescent="0.25">
      <c r="AL222" t="s">
        <v>204</v>
      </c>
      <c r="AP222" t="s">
        <v>205</v>
      </c>
    </row>
    <row r="223" spans="36:44" x14ac:dyDescent="0.25">
      <c r="AL223" s="20">
        <f>AB$74</f>
        <v>-2.9709551884822875E-2</v>
      </c>
      <c r="AP223" s="21">
        <f>AB$91</f>
        <v>0.32849981263226158</v>
      </c>
    </row>
    <row r="224" spans="36:44" x14ac:dyDescent="0.25">
      <c r="AK224" t="s">
        <v>127</v>
      </c>
    </row>
    <row r="225" spans="36:44" x14ac:dyDescent="0.25">
      <c r="AK225" s="22">
        <f>AB$15</f>
        <v>-17788</v>
      </c>
      <c r="AM225" t="s">
        <v>128</v>
      </c>
      <c r="AO225" t="s">
        <v>128</v>
      </c>
      <c r="AQ225" t="s">
        <v>70</v>
      </c>
    </row>
    <row r="226" spans="36:44" x14ac:dyDescent="0.25">
      <c r="AM226" s="22">
        <f>AB$7</f>
        <v>598730</v>
      </c>
      <c r="AO226" s="22">
        <f>AB$76</f>
        <v>598730</v>
      </c>
      <c r="AQ226" s="22">
        <f>AB$93</f>
        <v>1822619</v>
      </c>
    </row>
    <row r="228" spans="36:44" x14ac:dyDescent="0.25">
      <c r="AK228" t="s">
        <v>134</v>
      </c>
      <c r="AM228" t="s">
        <v>128</v>
      </c>
      <c r="AO228" t="s">
        <v>234</v>
      </c>
      <c r="AQ228" t="s">
        <v>235</v>
      </c>
    </row>
    <row r="229" spans="36:44" x14ac:dyDescent="0.25">
      <c r="AK229" s="22">
        <f>AB$82</f>
        <v>616518</v>
      </c>
      <c r="AM229" s="22">
        <f>AB$7</f>
        <v>598730</v>
      </c>
      <c r="AO229" s="22">
        <f>AB$94</f>
        <v>682738</v>
      </c>
      <c r="AQ229" s="22">
        <f>AB$95</f>
        <v>634564</v>
      </c>
    </row>
    <row r="230" spans="36:44" x14ac:dyDescent="0.25">
      <c r="AM230" s="12"/>
    </row>
    <row r="231" spans="36:44" x14ac:dyDescent="0.25">
      <c r="AJ231" t="s">
        <v>208</v>
      </c>
      <c r="AL231" t="s">
        <v>209</v>
      </c>
      <c r="AQ231" t="s">
        <v>211</v>
      </c>
    </row>
    <row r="232" spans="36:44" x14ac:dyDescent="0.25">
      <c r="AJ232" s="22">
        <f>AB$8</f>
        <v>550011</v>
      </c>
      <c r="AL232" s="22">
        <f>AB$85</f>
        <v>4987</v>
      </c>
      <c r="AQ232" s="22">
        <f>AB$96</f>
        <v>3539</v>
      </c>
    </row>
    <row r="234" spans="36:44" x14ac:dyDescent="0.25">
      <c r="AJ234" t="s">
        <v>213</v>
      </c>
      <c r="AL234" t="s">
        <v>80</v>
      </c>
      <c r="AP234" t="s">
        <v>146</v>
      </c>
      <c r="AR234" t="s">
        <v>214</v>
      </c>
    </row>
    <row r="235" spans="36:44" x14ac:dyDescent="0.25">
      <c r="AJ235" s="22">
        <f>AB$10</f>
        <v>64228</v>
      </c>
      <c r="AL235" s="22">
        <f>AB$12</f>
        <v>3324</v>
      </c>
      <c r="AP235" s="22">
        <f>AB$97</f>
        <v>218189</v>
      </c>
      <c r="AR235" s="22">
        <f>AB$98</f>
        <v>345198</v>
      </c>
    </row>
    <row r="237" spans="36:44" x14ac:dyDescent="0.25">
      <c r="AL237" t="s">
        <v>139</v>
      </c>
    </row>
    <row r="238" spans="36:44" x14ac:dyDescent="0.25">
      <c r="AL238" s="22">
        <f>AB$14</f>
        <v>-6032</v>
      </c>
    </row>
    <row r="241" spans="36:43" x14ac:dyDescent="0.25">
      <c r="AN241" t="s">
        <v>202</v>
      </c>
    </row>
    <row r="242" spans="36:43" x14ac:dyDescent="0.25">
      <c r="AN242" s="20">
        <f>AA$71</f>
        <v>1.0800501630717161E-2</v>
      </c>
    </row>
    <row r="243" spans="36:43" x14ac:dyDescent="0.25">
      <c r="AM243" t="s">
        <v>178</v>
      </c>
      <c r="AO243" t="s">
        <v>203</v>
      </c>
    </row>
    <row r="244" spans="36:43" x14ac:dyDescent="0.25">
      <c r="AM244" s="20">
        <f>AA$72</f>
        <v>5.6673694306954405E-3</v>
      </c>
      <c r="AO244" s="21">
        <f>AA$59</f>
        <v>1.90573453218345</v>
      </c>
    </row>
    <row r="246" spans="36:43" x14ac:dyDescent="0.25">
      <c r="AL246" t="s">
        <v>204</v>
      </c>
      <c r="AP246" t="s">
        <v>205</v>
      </c>
    </row>
    <row r="247" spans="36:43" x14ac:dyDescent="0.25">
      <c r="AL247" s="20">
        <f>AA$74</f>
        <v>1.1574084426416461E-2</v>
      </c>
      <c r="AP247" s="21">
        <f>AA$91</f>
        <v>0.48966028083917801</v>
      </c>
    </row>
    <row r="248" spans="36:43" x14ac:dyDescent="0.25">
      <c r="AK248" t="s">
        <v>127</v>
      </c>
    </row>
    <row r="249" spans="36:43" x14ac:dyDescent="0.25">
      <c r="AK249" s="22">
        <f>AA$15</f>
        <v>10352</v>
      </c>
      <c r="AM249" t="s">
        <v>128</v>
      </c>
      <c r="AO249" t="s">
        <v>128</v>
      </c>
      <c r="AQ249" t="s">
        <v>70</v>
      </c>
    </row>
    <row r="250" spans="36:43" x14ac:dyDescent="0.25">
      <c r="AM250" s="22">
        <f>AA$7</f>
        <v>894412</v>
      </c>
      <c r="AO250" s="22">
        <f>AA$76</f>
        <v>894412</v>
      </c>
      <c r="AQ250" s="22">
        <f>AA$93</f>
        <v>1826597</v>
      </c>
    </row>
    <row r="252" spans="36:43" x14ac:dyDescent="0.25">
      <c r="AK252" t="s">
        <v>134</v>
      </c>
      <c r="AM252" t="s">
        <v>128</v>
      </c>
      <c r="AO252" t="s">
        <v>234</v>
      </c>
      <c r="AQ252" t="s">
        <v>235</v>
      </c>
    </row>
    <row r="253" spans="36:43" x14ac:dyDescent="0.25">
      <c r="AK253" s="22">
        <f>AA$82</f>
        <v>884060</v>
      </c>
      <c r="AM253" s="22">
        <f>AA$7</f>
        <v>894412</v>
      </c>
      <c r="AO253" s="22">
        <f>AA$94</f>
        <v>664120</v>
      </c>
      <c r="AQ253" s="22">
        <f>AA$95</f>
        <v>671386</v>
      </c>
    </row>
    <row r="254" spans="36:43" x14ac:dyDescent="0.25">
      <c r="AM254" s="12"/>
    </row>
    <row r="255" spans="36:43" x14ac:dyDescent="0.25">
      <c r="AJ255" t="s">
        <v>208</v>
      </c>
      <c r="AL255" t="s">
        <v>209</v>
      </c>
      <c r="AQ255" t="s">
        <v>211</v>
      </c>
    </row>
    <row r="256" spans="36:43" x14ac:dyDescent="0.25">
      <c r="AJ256" s="22">
        <f>AA$8</f>
        <v>809587</v>
      </c>
      <c r="AL256" s="22">
        <f>AA$85</f>
        <v>804</v>
      </c>
      <c r="AQ256" s="22">
        <f>AA$96</f>
        <v>43803</v>
      </c>
    </row>
    <row r="258" spans="36:44" x14ac:dyDescent="0.25">
      <c r="AJ258" t="s">
        <v>213</v>
      </c>
      <c r="AL258" t="s">
        <v>80</v>
      </c>
      <c r="AP258" t="s">
        <v>146</v>
      </c>
      <c r="AR258" t="s">
        <v>214</v>
      </c>
    </row>
    <row r="259" spans="36:44" x14ac:dyDescent="0.25">
      <c r="AJ259" s="22">
        <f>AA$10</f>
        <v>69237</v>
      </c>
      <c r="AL259" s="22">
        <f>AA$12</f>
        <v>3042</v>
      </c>
      <c r="AP259" s="22">
        <f>AA$97</f>
        <v>237654</v>
      </c>
      <c r="AR259" s="22">
        <f>AA$98</f>
        <v>315189</v>
      </c>
    </row>
    <row r="261" spans="36:44" x14ac:dyDescent="0.25">
      <c r="AL261" t="s">
        <v>139</v>
      </c>
    </row>
    <row r="262" spans="36:44" x14ac:dyDescent="0.25">
      <c r="AL262" s="22">
        <f>AA$14</f>
        <v>1390</v>
      </c>
    </row>
    <row r="265" spans="36:44" x14ac:dyDescent="0.25">
      <c r="AN265" t="s">
        <v>202</v>
      </c>
    </row>
    <row r="266" spans="36:44" x14ac:dyDescent="0.25">
      <c r="AN266" s="20">
        <f>Z$71</f>
        <v>7.7111595565520163E-2</v>
      </c>
    </row>
    <row r="267" spans="36:44" x14ac:dyDescent="0.25">
      <c r="AM267" t="s">
        <v>178</v>
      </c>
      <c r="AO267" t="s">
        <v>203</v>
      </c>
    </row>
    <row r="268" spans="36:44" x14ac:dyDescent="0.25">
      <c r="AM268" s="20">
        <f>Z$72</f>
        <v>3.9025517649956258E-2</v>
      </c>
      <c r="AO268" s="21">
        <f>Z$59</f>
        <v>1.9759275522539184</v>
      </c>
    </row>
    <row r="270" spans="36:44" x14ac:dyDescent="0.25">
      <c r="AL270" t="s">
        <v>204</v>
      </c>
      <c r="AP270" t="s">
        <v>205</v>
      </c>
    </row>
    <row r="271" spans="36:44" x14ac:dyDescent="0.25">
      <c r="AL271" s="20">
        <f>Z$74</f>
        <v>7.3888684836058677E-2</v>
      </c>
      <c r="AP271" s="21">
        <f>Z$91</f>
        <v>0.52816635911905252</v>
      </c>
    </row>
    <row r="272" spans="36:44" x14ac:dyDescent="0.25">
      <c r="AK272" t="s">
        <v>127</v>
      </c>
    </row>
    <row r="273" spans="36:44" x14ac:dyDescent="0.25">
      <c r="AK273" s="22">
        <f>Z$15</f>
        <v>74634</v>
      </c>
      <c r="AM273" t="s">
        <v>128</v>
      </c>
      <c r="AO273" t="s">
        <v>128</v>
      </c>
      <c r="AQ273" t="s">
        <v>70</v>
      </c>
    </row>
    <row r="274" spans="36:44" x14ac:dyDescent="0.25">
      <c r="AM274" s="22">
        <f>Z$7</f>
        <v>1010087</v>
      </c>
      <c r="AO274" s="22">
        <f>Z$76</f>
        <v>1010087</v>
      </c>
      <c r="AQ274" s="22">
        <f>Z$93</f>
        <v>1912441</v>
      </c>
    </row>
    <row r="276" spans="36:44" x14ac:dyDescent="0.25">
      <c r="AK276" t="s">
        <v>134</v>
      </c>
      <c r="AM276" t="s">
        <v>128</v>
      </c>
      <c r="AO276" t="s">
        <v>234</v>
      </c>
      <c r="AQ276" t="s">
        <v>235</v>
      </c>
    </row>
    <row r="277" spans="36:44" x14ac:dyDescent="0.25">
      <c r="AK277" s="22">
        <f>Z$82</f>
        <v>935453</v>
      </c>
      <c r="AM277" s="22">
        <f>Z$7</f>
        <v>1010087</v>
      </c>
      <c r="AO277" s="22">
        <f>Z$94</f>
        <v>629104</v>
      </c>
      <c r="AQ277" s="22">
        <f>Z$95</f>
        <v>787925</v>
      </c>
    </row>
    <row r="278" spans="36:44" x14ac:dyDescent="0.25">
      <c r="AM278" s="12"/>
    </row>
    <row r="279" spans="36:44" x14ac:dyDescent="0.25">
      <c r="AJ279" t="s">
        <v>208</v>
      </c>
      <c r="AL279" t="s">
        <v>209</v>
      </c>
      <c r="AQ279" t="s">
        <v>211</v>
      </c>
    </row>
    <row r="280" spans="36:44" x14ac:dyDescent="0.25">
      <c r="AJ280" s="22">
        <f>Z$8</f>
        <v>834375</v>
      </c>
      <c r="AL280" s="22">
        <f>Z$85</f>
        <v>1146</v>
      </c>
      <c r="AQ280" s="22">
        <f>Z$96</f>
        <v>16125</v>
      </c>
    </row>
    <row r="282" spans="36:44" x14ac:dyDescent="0.25">
      <c r="AJ282" t="s">
        <v>213</v>
      </c>
      <c r="AL282" t="s">
        <v>80</v>
      </c>
      <c r="AP282" t="s">
        <v>146</v>
      </c>
      <c r="AR282" t="s">
        <v>214</v>
      </c>
    </row>
    <row r="283" spans="36:44" x14ac:dyDescent="0.25">
      <c r="AJ283" s="22">
        <f>Z$10</f>
        <v>77672</v>
      </c>
      <c r="AL283" s="22">
        <f>Z$12</f>
        <v>2223</v>
      </c>
      <c r="AP283" s="22">
        <f>Z$97</f>
        <v>283819</v>
      </c>
      <c r="AR283" s="22">
        <f>Z$98</f>
        <v>439704</v>
      </c>
    </row>
    <row r="285" spans="36:44" x14ac:dyDescent="0.25">
      <c r="AL285" t="s">
        <v>139</v>
      </c>
    </row>
    <row r="286" spans="36:44" x14ac:dyDescent="0.25">
      <c r="AL286" s="22">
        <f>Z$14</f>
        <v>20037</v>
      </c>
    </row>
    <row r="289" spans="36:43" x14ac:dyDescent="0.25">
      <c r="AN289" t="s">
        <v>202</v>
      </c>
    </row>
    <row r="290" spans="36:43" x14ac:dyDescent="0.25">
      <c r="AN290" s="20">
        <f>Y$71</f>
        <v>4.1579662388395944E-2</v>
      </c>
    </row>
    <row r="291" spans="36:43" x14ac:dyDescent="0.25">
      <c r="AM291" t="s">
        <v>178</v>
      </c>
      <c r="AO291" t="s">
        <v>203</v>
      </c>
    </row>
    <row r="292" spans="36:43" x14ac:dyDescent="0.25">
      <c r="AM292" s="20">
        <f>Y$72</f>
        <v>2.1814282541208783E-2</v>
      </c>
      <c r="AO292" s="21">
        <f>Y$59</f>
        <v>1.9060751739072281</v>
      </c>
    </row>
    <row r="294" spans="36:43" x14ac:dyDescent="0.25">
      <c r="AL294" t="s">
        <v>204</v>
      </c>
      <c r="AP294" t="s">
        <v>205</v>
      </c>
    </row>
    <row r="295" spans="36:43" x14ac:dyDescent="0.25">
      <c r="AL295" s="20">
        <f>Y$74</f>
        <v>4.8027446443938825E-2</v>
      </c>
      <c r="AP295" s="21">
        <f>Y$91</f>
        <v>0.45420450505674959</v>
      </c>
    </row>
    <row r="296" spans="36:43" x14ac:dyDescent="0.25">
      <c r="AK296" t="s">
        <v>127</v>
      </c>
    </row>
    <row r="297" spans="36:43" x14ac:dyDescent="0.25">
      <c r="AK297" s="22">
        <f>Y$15</f>
        <v>37615</v>
      </c>
      <c r="AM297" t="s">
        <v>128</v>
      </c>
      <c r="AO297" t="s">
        <v>128</v>
      </c>
      <c r="AQ297" t="s">
        <v>70</v>
      </c>
    </row>
    <row r="298" spans="36:43" x14ac:dyDescent="0.25">
      <c r="AM298" s="22">
        <f>Y$7</f>
        <v>783198</v>
      </c>
      <c r="AO298" s="22">
        <f>Y$76</f>
        <v>783198</v>
      </c>
      <c r="AQ298" s="22">
        <f>Y$93</f>
        <v>1724329</v>
      </c>
    </row>
    <row r="300" spans="36:43" x14ac:dyDescent="0.25">
      <c r="AK300" t="s">
        <v>134</v>
      </c>
      <c r="AM300" t="s">
        <v>128</v>
      </c>
      <c r="AO300" t="s">
        <v>234</v>
      </c>
      <c r="AQ300" t="s">
        <v>235</v>
      </c>
    </row>
    <row r="301" spans="36:43" x14ac:dyDescent="0.25">
      <c r="AK301" s="22">
        <f>Y$82</f>
        <v>745583</v>
      </c>
      <c r="AM301" s="22">
        <f>Y$7</f>
        <v>783198</v>
      </c>
      <c r="AO301" s="22">
        <f>Y$94</f>
        <v>597262</v>
      </c>
      <c r="AQ301" s="22">
        <f>Y$95</f>
        <v>659305</v>
      </c>
    </row>
    <row r="302" spans="36:43" x14ac:dyDescent="0.25">
      <c r="AM302" s="12"/>
    </row>
    <row r="303" spans="36:43" x14ac:dyDescent="0.25">
      <c r="AJ303" t="s">
        <v>208</v>
      </c>
      <c r="AL303" t="s">
        <v>209</v>
      </c>
      <c r="AQ303" t="s">
        <v>211</v>
      </c>
    </row>
    <row r="304" spans="36:43" x14ac:dyDescent="0.25">
      <c r="AJ304" s="22">
        <f>Y$8</f>
        <v>670539</v>
      </c>
      <c r="AL304" s="22">
        <f>Y$85</f>
        <v>-11</v>
      </c>
      <c r="AQ304" s="22">
        <f>Y$96</f>
        <v>17823</v>
      </c>
    </row>
    <row r="306" spans="36:44" x14ac:dyDescent="0.25">
      <c r="AJ306" t="s">
        <v>213</v>
      </c>
      <c r="AL306" t="s">
        <v>80</v>
      </c>
      <c r="AP306" t="s">
        <v>146</v>
      </c>
      <c r="AR306" t="s">
        <v>214</v>
      </c>
    </row>
    <row r="307" spans="36:44" x14ac:dyDescent="0.25">
      <c r="AJ307" s="22">
        <f>Y$10</f>
        <v>61081</v>
      </c>
      <c r="AL307" s="22">
        <f>Y$12</f>
        <v>1901</v>
      </c>
      <c r="AP307" s="22">
        <f>Y$97</f>
        <v>280254</v>
      </c>
      <c r="AR307" s="22">
        <f>Y$98</f>
        <v>323931</v>
      </c>
    </row>
    <row r="309" spans="36:44" x14ac:dyDescent="0.25">
      <c r="AL309" t="s">
        <v>139</v>
      </c>
    </row>
    <row r="310" spans="36:44" x14ac:dyDescent="0.25">
      <c r="AL310" s="22">
        <f>Y$14</f>
        <v>12073</v>
      </c>
    </row>
    <row r="313" spans="36:44" x14ac:dyDescent="0.25">
      <c r="AN313" t="s">
        <v>202</v>
      </c>
    </row>
    <row r="314" spans="36:44" x14ac:dyDescent="0.25">
      <c r="AN314" s="20">
        <f>X$71</f>
        <v>5.2813584588159442E-2</v>
      </c>
    </row>
    <row r="315" spans="36:44" x14ac:dyDescent="0.25">
      <c r="AM315" t="s">
        <v>178</v>
      </c>
      <c r="AO315" t="s">
        <v>203</v>
      </c>
    </row>
    <row r="316" spans="36:44" x14ac:dyDescent="0.25">
      <c r="AM316" s="20">
        <f>X$72</f>
        <v>2.6863507170734657E-2</v>
      </c>
      <c r="AO316" s="21">
        <f>X$59</f>
        <v>1.9659973752680748</v>
      </c>
    </row>
    <row r="318" spans="36:44" x14ac:dyDescent="0.25">
      <c r="AL318" t="s">
        <v>204</v>
      </c>
      <c r="AP318" t="s">
        <v>205</v>
      </c>
    </row>
    <row r="319" spans="36:44" x14ac:dyDescent="0.25">
      <c r="AL319" s="20">
        <f>X$74</f>
        <v>5.7884924284379004E-2</v>
      </c>
      <c r="AP319" s="21">
        <f>X$91</f>
        <v>0.46408469049313628</v>
      </c>
    </row>
    <row r="320" spans="36:44" x14ac:dyDescent="0.25">
      <c r="AK320" t="s">
        <v>127</v>
      </c>
    </row>
    <row r="321" spans="36:44" x14ac:dyDescent="0.25">
      <c r="AK321" s="22">
        <f>X$15</f>
        <v>46199</v>
      </c>
      <c r="AM321" t="s">
        <v>128</v>
      </c>
      <c r="AO321" t="s">
        <v>128</v>
      </c>
      <c r="AQ321" t="s">
        <v>70</v>
      </c>
    </row>
    <row r="322" spans="36:44" x14ac:dyDescent="0.25">
      <c r="AM322" s="22">
        <f>X$7</f>
        <v>798118</v>
      </c>
      <c r="AO322" s="22">
        <f>X$76</f>
        <v>798118</v>
      </c>
      <c r="AQ322" s="22">
        <f>X$93</f>
        <v>1719768</v>
      </c>
    </row>
    <row r="324" spans="36:44" x14ac:dyDescent="0.25">
      <c r="AK324" t="s">
        <v>134</v>
      </c>
      <c r="AM324" t="s">
        <v>128</v>
      </c>
      <c r="AO324" t="s">
        <v>234</v>
      </c>
      <c r="AQ324" t="s">
        <v>235</v>
      </c>
    </row>
    <row r="325" spans="36:44" x14ac:dyDescent="0.25">
      <c r="AK325" s="22">
        <f>X$82</f>
        <v>751919</v>
      </c>
      <c r="AM325" s="22">
        <f>X$7</f>
        <v>798118</v>
      </c>
      <c r="AO325" s="22">
        <f>X$94</f>
        <v>579872</v>
      </c>
      <c r="AQ325" s="22">
        <f>X$95</f>
        <v>672428</v>
      </c>
    </row>
    <row r="326" spans="36:44" x14ac:dyDescent="0.25">
      <c r="AM326" s="12"/>
    </row>
    <row r="327" spans="36:44" x14ac:dyDescent="0.25">
      <c r="AJ327" t="s">
        <v>208</v>
      </c>
      <c r="AL327" t="s">
        <v>209</v>
      </c>
      <c r="AQ327" t="s">
        <v>211</v>
      </c>
    </row>
    <row r="328" spans="36:44" x14ac:dyDescent="0.25">
      <c r="AJ328" s="22">
        <f>X$8</f>
        <v>683244</v>
      </c>
      <c r="AL328" s="22">
        <f>X$85</f>
        <v>939</v>
      </c>
      <c r="AQ328" s="22">
        <f>X$96</f>
        <v>19081</v>
      </c>
    </row>
    <row r="330" spans="36:44" x14ac:dyDescent="0.25">
      <c r="AJ330" t="s">
        <v>213</v>
      </c>
      <c r="AL330" t="s">
        <v>80</v>
      </c>
      <c r="AP330" t="s">
        <v>146</v>
      </c>
      <c r="AR330" t="s">
        <v>214</v>
      </c>
    </row>
    <row r="331" spans="36:44" x14ac:dyDescent="0.25">
      <c r="AJ331" s="22">
        <f>X$10</f>
        <v>55267</v>
      </c>
      <c r="AL331" s="22">
        <f>X$12</f>
        <v>1372</v>
      </c>
      <c r="AP331" s="22">
        <f>X$97</f>
        <v>303541</v>
      </c>
      <c r="AR331" s="22">
        <f>X$98</f>
        <v>313872</v>
      </c>
    </row>
    <row r="333" spans="36:44" x14ac:dyDescent="0.25">
      <c r="AL333" t="s">
        <v>139</v>
      </c>
    </row>
    <row r="334" spans="36:44" x14ac:dyDescent="0.25">
      <c r="AL334" s="22">
        <f>X$14</f>
        <v>11097</v>
      </c>
    </row>
  </sheetData>
  <mergeCells count="4">
    <mergeCell ref="AJ11:AM11"/>
    <mergeCell ref="AO11:AR11"/>
    <mergeCell ref="BP20:BS20"/>
    <mergeCell ref="BU20:BX20"/>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B47F3-1117-415A-BDE9-41E25F0E3D78}">
  <dimension ref="A1:CC334"/>
  <sheetViews>
    <sheetView tabSelected="1" topLeftCell="A5" zoomScale="85" zoomScaleNormal="85" workbookViewId="0">
      <pane xSplit="2" topLeftCell="AS1" activePane="topRight" state="frozen"/>
      <selection pane="topRight" activeCell="AX29" sqref="AX29"/>
    </sheetView>
  </sheetViews>
  <sheetFormatPr defaultRowHeight="14.3" x14ac:dyDescent="0.25"/>
  <cols>
    <col min="1" max="1" width="34" customWidth="1"/>
    <col min="2" max="2" width="10.5" hidden="1" customWidth="1"/>
    <col min="3" max="8" width="11.5" customWidth="1"/>
    <col min="9" max="23" width="11.5" bestFit="1" customWidth="1"/>
    <col min="24" max="24" width="11.5" customWidth="1"/>
    <col min="25" max="30" width="11.5" bestFit="1" customWidth="1"/>
    <col min="31" max="31" width="13.375" customWidth="1"/>
    <col min="32" max="32" width="11.5" bestFit="1" customWidth="1"/>
    <col min="33" max="33" width="11.125" customWidth="1"/>
    <col min="34" max="34" width="11" customWidth="1"/>
    <col min="36" max="36" width="18.375" customWidth="1"/>
    <col min="37" max="37" width="16.625" customWidth="1"/>
    <col min="38" max="38" width="21.375" customWidth="1"/>
    <col min="39" max="39" width="17.5" customWidth="1"/>
    <col min="40" max="40" width="17.625" customWidth="1"/>
    <col min="41" max="41" width="21.125" customWidth="1"/>
    <col min="42" max="43" width="18.125" customWidth="1"/>
    <col min="44" max="44" width="20.875" customWidth="1"/>
    <col min="45" max="45" width="15.5" customWidth="1"/>
    <col min="46" max="46" width="14" customWidth="1"/>
  </cols>
  <sheetData>
    <row r="1" spans="1:53" ht="14.95" thickTop="1" x14ac:dyDescent="0.25">
      <c r="A1" s="4" t="s">
        <v>0</v>
      </c>
      <c r="B1" s="4"/>
      <c r="C1" s="4"/>
      <c r="D1" s="4"/>
      <c r="E1" s="4"/>
      <c r="F1" s="4"/>
      <c r="G1" s="4"/>
      <c r="H1" s="4"/>
      <c r="I1" s="5" t="s">
        <v>1</v>
      </c>
      <c r="J1" s="5" t="s">
        <v>2</v>
      </c>
      <c r="K1" s="5" t="s">
        <v>3</v>
      </c>
      <c r="L1" s="5" t="s">
        <v>4</v>
      </c>
      <c r="M1" s="5" t="s">
        <v>5</v>
      </c>
      <c r="N1" s="5" t="s">
        <v>6</v>
      </c>
      <c r="O1" s="5" t="s">
        <v>7</v>
      </c>
      <c r="P1" s="5" t="s">
        <v>8</v>
      </c>
      <c r="Q1" s="5" t="s">
        <v>9</v>
      </c>
      <c r="R1" s="5" t="s">
        <v>10</v>
      </c>
      <c r="S1" s="5" t="s">
        <v>11</v>
      </c>
      <c r="T1" s="5" t="s">
        <v>12</v>
      </c>
      <c r="U1" s="5" t="s">
        <v>13</v>
      </c>
      <c r="V1" s="5" t="s">
        <v>14</v>
      </c>
      <c r="W1" s="5" t="s">
        <v>15</v>
      </c>
      <c r="X1" s="5" t="s">
        <v>16</v>
      </c>
      <c r="Y1" s="5" t="s">
        <v>17</v>
      </c>
      <c r="Z1" s="5" t="s">
        <v>18</v>
      </c>
      <c r="AA1" s="5" t="s">
        <v>19</v>
      </c>
      <c r="AB1" s="5" t="s">
        <v>20</v>
      </c>
      <c r="AC1" s="5" t="s">
        <v>21</v>
      </c>
      <c r="AD1" s="5" t="s">
        <v>22</v>
      </c>
      <c r="AE1" s="5" t="s">
        <v>23</v>
      </c>
      <c r="AF1" s="5" t="s">
        <v>24</v>
      </c>
      <c r="AJ1" s="31"/>
      <c r="AK1" s="32" t="s">
        <v>186</v>
      </c>
      <c r="AL1" s="32" t="s">
        <v>187</v>
      </c>
      <c r="AP1" s="30" t="s">
        <v>41</v>
      </c>
      <c r="AQ1" s="30" t="s">
        <v>42</v>
      </c>
    </row>
    <row r="2" spans="1:53" x14ac:dyDescent="0.25">
      <c r="I2" s="12"/>
      <c r="AJ2" t="s">
        <v>188</v>
      </c>
      <c r="AK2" s="43">
        <v>1692654</v>
      </c>
      <c r="AL2" s="47">
        <v>2031184.8</v>
      </c>
      <c r="AN2" t="s">
        <v>45</v>
      </c>
      <c r="AP2" s="45">
        <v>512857.7</v>
      </c>
      <c r="AQ2" s="45">
        <v>2481.4</v>
      </c>
      <c r="AR2" t="s">
        <v>47</v>
      </c>
      <c r="BA2" t="s">
        <v>25</v>
      </c>
    </row>
    <row r="3" spans="1:53" ht="21.1" x14ac:dyDescent="0.25">
      <c r="A3" s="2" t="s">
        <v>26</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J3" t="s">
        <v>190</v>
      </c>
      <c r="AK3" s="33">
        <f>AK2-AK4</f>
        <v>808378</v>
      </c>
      <c r="AL3">
        <v>970053.6</v>
      </c>
      <c r="AM3" s="34"/>
      <c r="AN3" s="45">
        <v>0.5</v>
      </c>
      <c r="AQ3">
        <f>(AQ2/(AP2/100))/100</f>
        <v>4.8383791449363054E-3</v>
      </c>
      <c r="AR3" t="s">
        <v>50</v>
      </c>
      <c r="BA3" t="s">
        <v>191</v>
      </c>
    </row>
    <row r="4" spans="1:53"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J4" t="s">
        <v>192</v>
      </c>
      <c r="AK4" s="43">
        <v>884276</v>
      </c>
      <c r="AL4">
        <v>1061131.2</v>
      </c>
      <c r="AN4">
        <f>1-AN3</f>
        <v>0.5</v>
      </c>
    </row>
    <row r="5" spans="1:53" x14ac:dyDescent="0.25">
      <c r="A5" s="4" t="s">
        <v>0</v>
      </c>
      <c r="B5" s="4"/>
      <c r="C5" s="5" t="s">
        <v>27</v>
      </c>
      <c r="D5" s="5" t="s">
        <v>28</v>
      </c>
      <c r="E5" s="5" t="s">
        <v>29</v>
      </c>
      <c r="F5" s="5" t="s">
        <v>30</v>
      </c>
      <c r="G5" s="5" t="s">
        <v>31</v>
      </c>
      <c r="H5" s="5" t="s">
        <v>32</v>
      </c>
      <c r="I5" s="5" t="s">
        <v>1</v>
      </c>
      <c r="J5" s="5" t="s">
        <v>2</v>
      </c>
      <c r="K5" s="5" t="s">
        <v>3</v>
      </c>
      <c r="L5" s="5" t="s">
        <v>4</v>
      </c>
      <c r="M5" s="5" t="s">
        <v>5</v>
      </c>
      <c r="N5" s="5" t="s">
        <v>6</v>
      </c>
      <c r="O5" s="5" t="s">
        <v>7</v>
      </c>
      <c r="P5" s="5" t="s">
        <v>8</v>
      </c>
      <c r="Q5" s="5" t="s">
        <v>9</v>
      </c>
      <c r="R5" s="5" t="s">
        <v>10</v>
      </c>
      <c r="S5" s="5" t="s">
        <v>11</v>
      </c>
      <c r="T5" s="5" t="s">
        <v>12</v>
      </c>
      <c r="U5" s="5" t="s">
        <v>13</v>
      </c>
      <c r="V5" s="5" t="s">
        <v>14</v>
      </c>
      <c r="W5" s="5" t="s">
        <v>15</v>
      </c>
      <c r="X5" s="5" t="s">
        <v>16</v>
      </c>
      <c r="Y5" s="5" t="s">
        <v>17</v>
      </c>
      <c r="Z5" s="5" t="s">
        <v>18</v>
      </c>
      <c r="AA5" s="5" t="s">
        <v>19</v>
      </c>
      <c r="AB5" s="5" t="s">
        <v>20</v>
      </c>
      <c r="AC5" s="5" t="s">
        <v>21</v>
      </c>
      <c r="AD5" s="5" t="s">
        <v>22</v>
      </c>
      <c r="AE5" s="5" t="s">
        <v>23</v>
      </c>
      <c r="AF5" s="5" t="s">
        <v>24</v>
      </c>
      <c r="AJ5" t="s">
        <v>193</v>
      </c>
      <c r="AK5" s="35">
        <f>AK3/AK4</f>
        <v>0.91416933174710158</v>
      </c>
      <c r="AL5" s="35">
        <f>AL3/AL4</f>
        <v>0.91416933174710158</v>
      </c>
      <c r="AN5" t="s">
        <v>56</v>
      </c>
    </row>
    <row r="6" spans="1:53" x14ac:dyDescent="0.25">
      <c r="A6" s="6"/>
      <c r="B6" s="6"/>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J6" t="s">
        <v>194</v>
      </c>
      <c r="AK6" s="43">
        <v>25.63</v>
      </c>
      <c r="AL6" s="33">
        <f>AK6</f>
        <v>25.63</v>
      </c>
      <c r="AN6">
        <v>1</v>
      </c>
    </row>
    <row r="7" spans="1:53" x14ac:dyDescent="0.25">
      <c r="A7" s="8" t="s">
        <v>33</v>
      </c>
      <c r="B7" s="8" t="s">
        <v>34</v>
      </c>
      <c r="C7" s="9"/>
      <c r="D7" s="9"/>
      <c r="E7" s="9">
        <v>382084</v>
      </c>
      <c r="F7" s="9">
        <v>477088</v>
      </c>
      <c r="G7" s="9">
        <v>494258</v>
      </c>
      <c r="H7" s="9">
        <v>483279</v>
      </c>
      <c r="I7" s="9">
        <v>559443</v>
      </c>
      <c r="J7" s="9">
        <v>652416</v>
      </c>
      <c r="K7" s="9">
        <v>669577</v>
      </c>
      <c r="L7" s="9">
        <v>564020</v>
      </c>
      <c r="M7" s="9">
        <v>473565</v>
      </c>
      <c r="N7" s="9">
        <v>547396</v>
      </c>
      <c r="O7" s="9">
        <v>547800</v>
      </c>
      <c r="P7" s="9">
        <v>405584</v>
      </c>
      <c r="Q7" s="9">
        <v>439482</v>
      </c>
      <c r="R7" s="9">
        <v>402683</v>
      </c>
      <c r="S7" s="9">
        <v>464594</v>
      </c>
      <c r="T7" s="9">
        <v>492107</v>
      </c>
      <c r="U7" s="9">
        <v>600111</v>
      </c>
      <c r="V7" s="9">
        <v>820718</v>
      </c>
      <c r="W7" s="9">
        <v>845615</v>
      </c>
      <c r="X7" s="9">
        <v>798118</v>
      </c>
      <c r="Y7" s="9">
        <v>783198</v>
      </c>
      <c r="Z7" s="9">
        <v>1010087</v>
      </c>
      <c r="AA7" s="9">
        <v>894412</v>
      </c>
      <c r="AB7" s="9">
        <v>598730</v>
      </c>
      <c r="AC7" s="9">
        <v>755953</v>
      </c>
      <c r="AD7" s="9">
        <v>809610</v>
      </c>
      <c r="AE7" s="9">
        <v>717931</v>
      </c>
      <c r="AF7" s="9">
        <v>672897</v>
      </c>
      <c r="AJ7" t="s">
        <v>195</v>
      </c>
      <c r="AK7" s="44">
        <v>27863</v>
      </c>
      <c r="AL7" s="17">
        <f>AK7*AN6</f>
        <v>27863</v>
      </c>
    </row>
    <row r="8" spans="1:53" ht="14.95" thickBot="1" x14ac:dyDescent="0.3">
      <c r="A8" s="8" t="s">
        <v>35</v>
      </c>
      <c r="B8" s="8" t="s">
        <v>36</v>
      </c>
      <c r="C8" s="9"/>
      <c r="D8" s="9"/>
      <c r="E8" s="9">
        <v>326804</v>
      </c>
      <c r="F8" s="9">
        <v>411109</v>
      </c>
      <c r="G8" s="9">
        <v>430703</v>
      </c>
      <c r="H8" s="9">
        <v>406251</v>
      </c>
      <c r="I8" s="9">
        <v>472462</v>
      </c>
      <c r="J8" s="9">
        <v>549164</v>
      </c>
      <c r="K8" s="9">
        <v>582608</v>
      </c>
      <c r="L8" s="9">
        <v>490132</v>
      </c>
      <c r="M8" s="9">
        <v>414688</v>
      </c>
      <c r="N8" s="9">
        <v>474598</v>
      </c>
      <c r="O8" s="9">
        <v>479117</v>
      </c>
      <c r="P8" s="9">
        <v>364760</v>
      </c>
      <c r="Q8" s="9">
        <v>380520</v>
      </c>
      <c r="R8" s="9">
        <v>356217</v>
      </c>
      <c r="S8" s="9">
        <v>402228</v>
      </c>
      <c r="T8" s="9">
        <v>420094</v>
      </c>
      <c r="U8" s="9">
        <v>487025</v>
      </c>
      <c r="V8" s="9">
        <v>678297</v>
      </c>
      <c r="W8" s="9">
        <v>719941</v>
      </c>
      <c r="X8" s="9">
        <v>683244</v>
      </c>
      <c r="Y8" s="9">
        <v>670539</v>
      </c>
      <c r="Z8" s="9">
        <v>834375</v>
      </c>
      <c r="AA8" s="9">
        <v>809587</v>
      </c>
      <c r="AB8" s="9">
        <v>550011</v>
      </c>
      <c r="AC8" s="9">
        <v>682937</v>
      </c>
      <c r="AD8" s="9">
        <v>713685</v>
      </c>
      <c r="AE8" s="9">
        <v>627880</v>
      </c>
      <c r="AF8" s="9">
        <v>633420</v>
      </c>
      <c r="AJ8" s="36" t="s">
        <v>196</v>
      </c>
      <c r="AK8" s="37">
        <f>AL8</f>
        <v>-6.6305614452644678E-3</v>
      </c>
      <c r="AL8" s="46">
        <f>(AL14/AK3)</f>
        <v>-6.6305614452644678E-3</v>
      </c>
    </row>
    <row r="9" spans="1:53" ht="14.95" thickTop="1" x14ac:dyDescent="0.25">
      <c r="A9" s="8" t="s">
        <v>37</v>
      </c>
      <c r="B9" s="8" t="s">
        <v>38</v>
      </c>
      <c r="C9" s="9"/>
      <c r="D9" s="9"/>
      <c r="E9" s="9">
        <v>55280</v>
      </c>
      <c r="F9" s="9">
        <v>65979</v>
      </c>
      <c r="G9" s="9">
        <v>63555</v>
      </c>
      <c r="H9" s="9">
        <v>77028</v>
      </c>
      <c r="I9" s="9">
        <v>86981</v>
      </c>
      <c r="J9" s="9">
        <v>103252</v>
      </c>
      <c r="K9" s="9">
        <v>86969</v>
      </c>
      <c r="L9" s="9">
        <v>73888</v>
      </c>
      <c r="M9" s="9">
        <v>58877</v>
      </c>
      <c r="N9" s="9">
        <v>72798</v>
      </c>
      <c r="O9" s="9">
        <v>68683</v>
      </c>
      <c r="P9" s="9">
        <v>40824</v>
      </c>
      <c r="Q9" s="9">
        <v>58962</v>
      </c>
      <c r="R9" s="9">
        <v>46466</v>
      </c>
      <c r="S9" s="9">
        <v>62366</v>
      </c>
      <c r="T9" s="9">
        <v>72013</v>
      </c>
      <c r="U9" s="9">
        <v>113086</v>
      </c>
      <c r="V9" s="9">
        <v>142421</v>
      </c>
      <c r="W9" s="9">
        <v>125674</v>
      </c>
      <c r="X9" s="9">
        <v>114874</v>
      </c>
      <c r="Y9" s="9">
        <v>112659</v>
      </c>
      <c r="Z9" s="9">
        <v>175712</v>
      </c>
      <c r="AA9" s="9">
        <v>84825</v>
      </c>
      <c r="AB9" s="9">
        <v>48719</v>
      </c>
      <c r="AC9" s="9">
        <v>73016</v>
      </c>
      <c r="AD9" s="9">
        <v>95925</v>
      </c>
      <c r="AE9" s="9">
        <v>90051</v>
      </c>
      <c r="AF9" s="9">
        <v>39477</v>
      </c>
    </row>
    <row r="10" spans="1:53" ht="14.95" thickBot="1" x14ac:dyDescent="0.3">
      <c r="A10" s="8" t="s">
        <v>39</v>
      </c>
      <c r="B10" s="8" t="s">
        <v>40</v>
      </c>
      <c r="C10" s="9"/>
      <c r="D10" s="9"/>
      <c r="E10" s="9">
        <v>43823</v>
      </c>
      <c r="F10" s="9">
        <v>48451</v>
      </c>
      <c r="G10" s="9">
        <v>41805</v>
      </c>
      <c r="H10" s="9">
        <v>51043</v>
      </c>
      <c r="I10" s="9">
        <v>53638</v>
      </c>
      <c r="J10" s="9">
        <v>54185</v>
      </c>
      <c r="K10" s="9">
        <v>50011</v>
      </c>
      <c r="L10" s="9">
        <v>51419</v>
      </c>
      <c r="M10" s="9">
        <v>39489</v>
      </c>
      <c r="N10" s="9">
        <v>48575</v>
      </c>
      <c r="O10" s="9">
        <v>51922</v>
      </c>
      <c r="P10" s="9">
        <v>46774</v>
      </c>
      <c r="Q10" s="9">
        <v>46426</v>
      </c>
      <c r="R10" s="9">
        <v>45544</v>
      </c>
      <c r="S10" s="9">
        <v>49132</v>
      </c>
      <c r="T10" s="9">
        <v>49906</v>
      </c>
      <c r="U10" s="9">
        <v>54142</v>
      </c>
      <c r="V10" s="9">
        <v>61887</v>
      </c>
      <c r="W10" s="9">
        <v>76528</v>
      </c>
      <c r="X10" s="9">
        <v>55267</v>
      </c>
      <c r="Y10" s="9">
        <v>61081</v>
      </c>
      <c r="Z10" s="9">
        <v>77672</v>
      </c>
      <c r="AA10" s="9">
        <v>69237</v>
      </c>
      <c r="AB10" s="9">
        <v>64228</v>
      </c>
      <c r="AC10" s="9">
        <v>63957</v>
      </c>
      <c r="AD10" s="9">
        <v>68527</v>
      </c>
      <c r="AE10" s="9">
        <v>69217</v>
      </c>
      <c r="AF10" s="9">
        <v>63102</v>
      </c>
      <c r="AJ10" s="29"/>
    </row>
    <row r="11" spans="1:53" ht="14.95" thickTop="1" x14ac:dyDescent="0.25">
      <c r="A11" s="8" t="s">
        <v>43</v>
      </c>
      <c r="B11" s="8" t="s">
        <v>44</v>
      </c>
      <c r="C11" s="9"/>
      <c r="D11" s="9"/>
      <c r="E11" s="9">
        <v>14171</v>
      </c>
      <c r="F11" s="9">
        <v>19147</v>
      </c>
      <c r="G11" s="9">
        <v>22108</v>
      </c>
      <c r="H11" s="9">
        <v>26423</v>
      </c>
      <c r="I11" s="9">
        <v>33358</v>
      </c>
      <c r="J11" s="9">
        <v>51234</v>
      </c>
      <c r="K11" s="9">
        <v>37973</v>
      </c>
      <c r="L11" s="9">
        <v>22689</v>
      </c>
      <c r="M11" s="9">
        <v>19036</v>
      </c>
      <c r="N11" s="9">
        <v>24459</v>
      </c>
      <c r="O11" s="9">
        <v>17681</v>
      </c>
      <c r="P11" s="9">
        <v>-7910</v>
      </c>
      <c r="Q11" s="9">
        <v>7691</v>
      </c>
      <c r="R11" s="9">
        <v>-3706</v>
      </c>
      <c r="S11" s="9">
        <v>10779</v>
      </c>
      <c r="T11" s="9">
        <v>22770</v>
      </c>
      <c r="U11" s="9">
        <v>58584</v>
      </c>
      <c r="V11" s="9">
        <v>81380</v>
      </c>
      <c r="W11" s="9">
        <v>50995</v>
      </c>
      <c r="X11" s="9">
        <v>59821</v>
      </c>
      <c r="Y11" s="9">
        <v>52165</v>
      </c>
      <c r="Z11" s="9">
        <v>97844</v>
      </c>
      <c r="AA11" s="9">
        <v>16076</v>
      </c>
      <c r="AB11" s="9">
        <v>-16311</v>
      </c>
      <c r="AC11" s="9">
        <v>8542</v>
      </c>
      <c r="AD11" s="27">
        <v>27514</v>
      </c>
      <c r="AE11" s="27">
        <v>-23670</v>
      </c>
      <c r="AF11" s="27">
        <v>-22987</v>
      </c>
      <c r="AG11" s="12">
        <f>AF7-AF8</f>
        <v>39477</v>
      </c>
      <c r="AJ11" s="69" t="s">
        <v>197</v>
      </c>
      <c r="AK11" s="69"/>
      <c r="AL11" s="69"/>
      <c r="AM11" s="69"/>
      <c r="AO11" s="69" t="s">
        <v>69</v>
      </c>
      <c r="AP11" s="69"/>
      <c r="AQ11" s="69"/>
      <c r="AR11" s="69"/>
    </row>
    <row r="12" spans="1:53" x14ac:dyDescent="0.25">
      <c r="A12" s="8" t="s">
        <v>48</v>
      </c>
      <c r="B12" s="8" t="s">
        <v>49</v>
      </c>
      <c r="C12" s="9"/>
      <c r="D12" s="9"/>
      <c r="E12" s="9">
        <v>2097</v>
      </c>
      <c r="F12" s="9">
        <v>2131</v>
      </c>
      <c r="G12" s="9">
        <v>2112</v>
      </c>
      <c r="H12" s="9">
        <v>2059</v>
      </c>
      <c r="I12" s="9">
        <v>2281</v>
      </c>
      <c r="J12" s="9">
        <v>2483</v>
      </c>
      <c r="K12" s="9">
        <v>2160</v>
      </c>
      <c r="L12" s="9">
        <v>1906</v>
      </c>
      <c r="M12" s="9">
        <v>2067</v>
      </c>
      <c r="N12" s="9">
        <v>2294</v>
      </c>
      <c r="O12" s="9">
        <v>1999</v>
      </c>
      <c r="P12" s="9">
        <v>1423</v>
      </c>
      <c r="Q12" s="9">
        <v>1320</v>
      </c>
      <c r="R12" s="9">
        <v>2656</v>
      </c>
      <c r="S12" s="9">
        <v>3270</v>
      </c>
      <c r="T12" s="9">
        <v>1780</v>
      </c>
      <c r="U12" s="9">
        <v>1224</v>
      </c>
      <c r="V12" s="9">
        <v>1383</v>
      </c>
      <c r="W12" s="9">
        <v>898</v>
      </c>
      <c r="X12" s="9">
        <v>1372</v>
      </c>
      <c r="Y12" s="9">
        <v>1901</v>
      </c>
      <c r="Z12" s="9">
        <v>2223</v>
      </c>
      <c r="AA12" s="9">
        <v>3042</v>
      </c>
      <c r="AB12" s="9">
        <v>3324</v>
      </c>
      <c r="AC12" s="9">
        <v>4908</v>
      </c>
      <c r="AD12" s="27">
        <v>5146</v>
      </c>
      <c r="AE12" s="27">
        <v>5211</v>
      </c>
      <c r="AF12" s="27">
        <v>4810</v>
      </c>
      <c r="AG12" s="12">
        <f>AF9-AF10</f>
        <v>-23625</v>
      </c>
      <c r="AJ12" s="38"/>
      <c r="AK12" s="39" t="s">
        <v>72</v>
      </c>
      <c r="AL12" s="39" t="s">
        <v>73</v>
      </c>
      <c r="AM12" s="39" t="s">
        <v>74</v>
      </c>
      <c r="AO12" s="38"/>
      <c r="AP12" s="39" t="s">
        <v>72</v>
      </c>
      <c r="AQ12" s="39" t="s">
        <v>73</v>
      </c>
      <c r="AR12" s="39" t="s">
        <v>74</v>
      </c>
    </row>
    <row r="13" spans="1:53" x14ac:dyDescent="0.25">
      <c r="A13" s="8" t="s">
        <v>51</v>
      </c>
      <c r="B13" s="8" t="s">
        <v>52</v>
      </c>
      <c r="C13" s="9"/>
      <c r="D13" s="9"/>
      <c r="E13" s="9">
        <v>12431</v>
      </c>
      <c r="F13" s="9">
        <v>17540</v>
      </c>
      <c r="G13" s="9" t="s">
        <v>53</v>
      </c>
      <c r="H13" s="9">
        <v>25213</v>
      </c>
      <c r="I13" s="9">
        <v>31178</v>
      </c>
      <c r="J13" s="9">
        <v>49154</v>
      </c>
      <c r="K13" s="9">
        <v>36308</v>
      </c>
      <c r="L13" s="9">
        <v>20806</v>
      </c>
      <c r="M13" s="9">
        <v>17290</v>
      </c>
      <c r="N13" s="9">
        <v>22194</v>
      </c>
      <c r="O13" s="9">
        <v>15950</v>
      </c>
      <c r="P13" s="9">
        <v>-9127</v>
      </c>
      <c r="Q13" s="9">
        <v>6273</v>
      </c>
      <c r="R13" s="9">
        <v>-6452</v>
      </c>
      <c r="S13" s="9">
        <v>7367</v>
      </c>
      <c r="T13" s="9">
        <v>20825</v>
      </c>
      <c r="U13" s="9">
        <v>57118</v>
      </c>
      <c r="V13" s="9">
        <v>79883</v>
      </c>
      <c r="W13" s="9">
        <v>50163</v>
      </c>
      <c r="X13" s="9">
        <v>58402</v>
      </c>
      <c r="Y13" s="9">
        <v>50209</v>
      </c>
      <c r="Z13" s="9">
        <v>95587</v>
      </c>
      <c r="AA13" s="9">
        <v>12478</v>
      </c>
      <c r="AB13" s="9">
        <v>-23519</v>
      </c>
      <c r="AC13" s="9">
        <v>3535</v>
      </c>
      <c r="AD13" s="9">
        <v>21062</v>
      </c>
      <c r="AE13" s="9">
        <v>-29154</v>
      </c>
      <c r="AF13" s="9">
        <v>-27967</v>
      </c>
      <c r="AG13" s="54">
        <f>AF11-AG12</f>
        <v>638</v>
      </c>
      <c r="AJ13" t="s">
        <v>77</v>
      </c>
      <c r="AK13" s="33">
        <f>AL13*0.47</f>
        <v>-10803.89</v>
      </c>
      <c r="AL13" s="43">
        <v>-22987</v>
      </c>
      <c r="AM13" s="33">
        <f>AL13+(AL13*0.53)</f>
        <v>-35170.11</v>
      </c>
      <c r="AO13" t="s">
        <v>77</v>
      </c>
      <c r="AP13" s="33">
        <f>AQ13*0.47</f>
        <v>-10803.89</v>
      </c>
      <c r="AQ13" s="47">
        <f>AK32</f>
        <v>-22987</v>
      </c>
      <c r="AR13" s="47">
        <f>AQ13+(AQ13*0.53)</f>
        <v>-35170.11</v>
      </c>
    </row>
    <row r="14" spans="1:53" x14ac:dyDescent="0.25">
      <c r="A14" s="8" t="s">
        <v>54</v>
      </c>
      <c r="B14" s="8" t="s">
        <v>55</v>
      </c>
      <c r="C14" s="9"/>
      <c r="D14" s="9"/>
      <c r="E14" s="9">
        <v>637</v>
      </c>
      <c r="F14" s="9">
        <v>161</v>
      </c>
      <c r="G14" s="9">
        <v>586</v>
      </c>
      <c r="H14" s="9">
        <v>5957</v>
      </c>
      <c r="I14" s="9">
        <v>-10577</v>
      </c>
      <c r="J14" s="9">
        <v>10650</v>
      </c>
      <c r="K14" s="9">
        <v>-23620</v>
      </c>
      <c r="L14" s="9">
        <v>4116</v>
      </c>
      <c r="M14" s="9">
        <v>3855</v>
      </c>
      <c r="N14" s="9">
        <v>5762</v>
      </c>
      <c r="O14" s="9">
        <v>3937</v>
      </c>
      <c r="P14" s="9">
        <v>-2534</v>
      </c>
      <c r="Q14" s="9">
        <v>1770</v>
      </c>
      <c r="R14" s="9">
        <v>-1804</v>
      </c>
      <c r="S14" s="9">
        <v>2734</v>
      </c>
      <c r="T14" s="9">
        <v>5719</v>
      </c>
      <c r="U14" s="9">
        <v>11469</v>
      </c>
      <c r="V14" s="9">
        <v>14401</v>
      </c>
      <c r="W14" s="9">
        <v>6346</v>
      </c>
      <c r="X14" s="9">
        <v>11097</v>
      </c>
      <c r="Y14" s="9">
        <v>12073</v>
      </c>
      <c r="Z14" s="9">
        <v>20037</v>
      </c>
      <c r="AA14" s="9">
        <v>1390</v>
      </c>
      <c r="AB14" s="9">
        <v>-6032</v>
      </c>
      <c r="AC14" s="9">
        <v>-513</v>
      </c>
      <c r="AD14" s="9">
        <v>7221</v>
      </c>
      <c r="AE14" s="9">
        <v>-3423</v>
      </c>
      <c r="AF14" s="9">
        <v>-10170</v>
      </c>
      <c r="AJ14" t="s">
        <v>80</v>
      </c>
      <c r="AK14" s="40">
        <f>(-10170+4810)</f>
        <v>-5360</v>
      </c>
      <c r="AL14" s="40">
        <f>(-10170+4810)</f>
        <v>-5360</v>
      </c>
      <c r="AM14" s="40">
        <f>(-10170+4810)</f>
        <v>-5360</v>
      </c>
      <c r="AO14" t="s">
        <v>80</v>
      </c>
      <c r="AP14" s="41">
        <f>+$AL$8*$AL$3</f>
        <v>-6432</v>
      </c>
      <c r="AQ14" s="41">
        <f>+$AL$8*$AL$3</f>
        <v>-6432</v>
      </c>
      <c r="AR14" s="41">
        <f>+$AL$8*$AL$3</f>
        <v>-6432</v>
      </c>
    </row>
    <row r="15" spans="1:53" x14ac:dyDescent="0.25">
      <c r="A15" s="8" t="s">
        <v>57</v>
      </c>
      <c r="B15" s="8" t="s">
        <v>58</v>
      </c>
      <c r="C15" s="9"/>
      <c r="D15" s="9"/>
      <c r="E15" s="9">
        <v>11037</v>
      </c>
      <c r="F15" s="9">
        <v>16565</v>
      </c>
      <c r="G15" s="9">
        <v>18235</v>
      </c>
      <c r="H15" s="9">
        <v>18364</v>
      </c>
      <c r="I15" s="9">
        <v>41016</v>
      </c>
      <c r="J15" s="9">
        <v>37402</v>
      </c>
      <c r="K15" s="9">
        <v>59669</v>
      </c>
      <c r="L15" s="9">
        <v>16188</v>
      </c>
      <c r="M15" s="9">
        <v>12892</v>
      </c>
      <c r="N15" s="9">
        <v>15690</v>
      </c>
      <c r="O15" s="9">
        <v>11575</v>
      </c>
      <c r="P15" s="9">
        <v>-6995</v>
      </c>
      <c r="Q15" s="9">
        <v>3883</v>
      </c>
      <c r="R15" s="9">
        <v>-4995</v>
      </c>
      <c r="S15" s="9">
        <v>3962</v>
      </c>
      <c r="T15" s="9">
        <v>14104</v>
      </c>
      <c r="U15" s="9">
        <v>44588</v>
      </c>
      <c r="V15" s="9">
        <v>63635</v>
      </c>
      <c r="W15" s="9">
        <v>42785</v>
      </c>
      <c r="X15" s="9">
        <v>46199</v>
      </c>
      <c r="Y15" s="9">
        <v>37615</v>
      </c>
      <c r="Z15" s="9">
        <v>74634</v>
      </c>
      <c r="AA15" s="9">
        <v>10352</v>
      </c>
      <c r="AB15" s="9">
        <v>-17788</v>
      </c>
      <c r="AC15" s="9">
        <v>4353</v>
      </c>
      <c r="AD15" s="27">
        <v>13460</v>
      </c>
      <c r="AE15" s="27">
        <v>-25816</v>
      </c>
      <c r="AF15" s="27">
        <v>-17964</v>
      </c>
      <c r="AJ15" t="s">
        <v>83</v>
      </c>
      <c r="AK15" s="33">
        <f>AK13-AK14</f>
        <v>-5443.8899999999994</v>
      </c>
      <c r="AL15" s="33">
        <f>AL13-AL14</f>
        <v>-17627</v>
      </c>
      <c r="AM15" s="33">
        <f>AM13-AM14</f>
        <v>-29810.11</v>
      </c>
      <c r="AO15" t="s">
        <v>83</v>
      </c>
      <c r="AP15" s="33">
        <f>AP13-AP14</f>
        <v>-4371.8899999999994</v>
      </c>
      <c r="AQ15" s="33">
        <f>AQ13-AQ14</f>
        <v>-16555</v>
      </c>
      <c r="AR15" s="33">
        <f>AR13-AR14</f>
        <v>-28738.11</v>
      </c>
    </row>
    <row r="16" spans="1:53" x14ac:dyDescent="0.25">
      <c r="A16" s="8" t="s">
        <v>59</v>
      </c>
      <c r="B16" s="8" t="s">
        <v>60</v>
      </c>
      <c r="C16" s="9"/>
      <c r="D16" s="9"/>
      <c r="E16" s="9">
        <v>9830</v>
      </c>
      <c r="F16" s="9">
        <v>15209</v>
      </c>
      <c r="G16" s="9">
        <v>7287</v>
      </c>
      <c r="H16" s="9">
        <v>9194</v>
      </c>
      <c r="I16" s="9">
        <v>15007</v>
      </c>
      <c r="J16" s="9">
        <v>10090</v>
      </c>
      <c r="K16" s="9">
        <v>4723</v>
      </c>
      <c r="L16" s="9">
        <v>11216</v>
      </c>
      <c r="M16" s="9">
        <v>13173</v>
      </c>
      <c r="N16" s="9">
        <v>8119</v>
      </c>
      <c r="O16" s="9">
        <v>12377</v>
      </c>
      <c r="P16" s="9">
        <v>9624</v>
      </c>
      <c r="Q16" s="9">
        <v>10326</v>
      </c>
      <c r="R16" s="9">
        <v>307655</v>
      </c>
      <c r="S16" s="9">
        <v>17887</v>
      </c>
      <c r="T16" s="9">
        <v>7258</v>
      </c>
      <c r="U16" s="9">
        <v>11326</v>
      </c>
      <c r="V16" s="9">
        <v>17927</v>
      </c>
      <c r="W16" s="9">
        <v>27818</v>
      </c>
      <c r="X16" s="9">
        <v>19081</v>
      </c>
      <c r="Y16" s="9">
        <v>17823</v>
      </c>
      <c r="Z16" s="9">
        <v>16125</v>
      </c>
      <c r="AA16" s="9">
        <v>43803</v>
      </c>
      <c r="AB16" s="9">
        <v>3539</v>
      </c>
      <c r="AC16" s="9">
        <v>11459</v>
      </c>
      <c r="AD16" s="9">
        <v>4511</v>
      </c>
      <c r="AE16" s="9">
        <v>6032</v>
      </c>
      <c r="AF16" s="9">
        <v>4408</v>
      </c>
      <c r="AJ16" t="s">
        <v>86</v>
      </c>
      <c r="AK16" s="15">
        <f>+AK15/$AK$4</f>
        <v>-6.1563244959718455E-3</v>
      </c>
      <c r="AL16" s="15">
        <f>+AL15/$AK$4</f>
        <v>-1.9933821567022062E-2</v>
      </c>
      <c r="AM16" s="15">
        <f>+AM15/$AK$4</f>
        <v>-3.371131863807228E-2</v>
      </c>
      <c r="AO16" t="s">
        <v>86</v>
      </c>
      <c r="AP16" s="15">
        <f>+AP15/$AL$4</f>
        <v>-4.1200277590556188E-3</v>
      </c>
      <c r="AQ16" s="15">
        <f>+AQ15/$AL$4</f>
        <v>-1.5601275318264132E-2</v>
      </c>
      <c r="AR16" s="15">
        <f>+AR15/$AL$4</f>
        <v>-2.7082522877472644E-2</v>
      </c>
    </row>
    <row r="17" spans="1:50" ht="14.95" thickBot="1" x14ac:dyDescent="0.3">
      <c r="A17" s="8" t="s">
        <v>61</v>
      </c>
      <c r="B17" s="8" t="s">
        <v>62</v>
      </c>
      <c r="C17" s="9"/>
      <c r="D17" s="9"/>
      <c r="E17" s="9">
        <v>132790</v>
      </c>
      <c r="F17" s="9">
        <v>127457</v>
      </c>
      <c r="G17" s="9">
        <v>138998</v>
      </c>
      <c r="H17" s="9">
        <v>144578</v>
      </c>
      <c r="I17" s="9">
        <v>194338</v>
      </c>
      <c r="J17" s="9">
        <v>190195</v>
      </c>
      <c r="K17" s="9">
        <v>169418</v>
      </c>
      <c r="L17" s="9">
        <v>193439</v>
      </c>
      <c r="M17" s="9">
        <v>165307</v>
      </c>
      <c r="N17" s="9">
        <v>167988</v>
      </c>
      <c r="O17" s="9">
        <v>145617</v>
      </c>
      <c r="P17" s="9">
        <v>115012</v>
      </c>
      <c r="Q17" s="9">
        <v>158767</v>
      </c>
      <c r="R17" s="9">
        <v>134538</v>
      </c>
      <c r="S17" s="9">
        <v>139147</v>
      </c>
      <c r="T17" s="9">
        <v>166215</v>
      </c>
      <c r="U17" s="9">
        <v>210480</v>
      </c>
      <c r="V17" s="9">
        <v>266007</v>
      </c>
      <c r="W17" s="9">
        <v>214098</v>
      </c>
      <c r="X17" s="9">
        <v>303541</v>
      </c>
      <c r="Y17" s="9">
        <v>280254</v>
      </c>
      <c r="Z17" s="9">
        <v>283819</v>
      </c>
      <c r="AA17" s="9">
        <v>237654</v>
      </c>
      <c r="AB17" s="9">
        <v>218189</v>
      </c>
      <c r="AC17" s="9">
        <v>240632</v>
      </c>
      <c r="AD17" s="9">
        <v>297444</v>
      </c>
      <c r="AE17" s="9">
        <v>210442</v>
      </c>
      <c r="AF17" s="9">
        <v>191415</v>
      </c>
      <c r="AH17" s="12"/>
      <c r="AJ17" s="36" t="s">
        <v>89</v>
      </c>
      <c r="AK17" s="42">
        <f>+AK15/$AK$7</f>
        <v>-0.19538061228152029</v>
      </c>
      <c r="AL17" s="42">
        <f>+AL15/$AK$7</f>
        <v>-0.63263108782256039</v>
      </c>
      <c r="AM17" s="42">
        <f>+AM15/$AK$7</f>
        <v>-1.0698815633636005</v>
      </c>
      <c r="AO17" s="36" t="s">
        <v>89</v>
      </c>
      <c r="AP17" s="42">
        <f>+AP15/$AL$7</f>
        <v>-0.15690665039658327</v>
      </c>
      <c r="AQ17" s="42">
        <f>+AQ15/$AL$7</f>
        <v>-0.59415712593762338</v>
      </c>
      <c r="AR17" s="42">
        <f>+AR15/$AL$7</f>
        <v>-1.0314076014786635</v>
      </c>
    </row>
    <row r="18" spans="1:50" ht="14.95" thickTop="1" x14ac:dyDescent="0.25">
      <c r="A18" s="8" t="s">
        <v>63</v>
      </c>
      <c r="B18" s="8" t="s">
        <v>64</v>
      </c>
      <c r="C18" s="9"/>
      <c r="D18" s="9"/>
      <c r="E18" s="9">
        <v>168889</v>
      </c>
      <c r="F18" s="9">
        <v>165832</v>
      </c>
      <c r="G18" s="9">
        <v>166942</v>
      </c>
      <c r="H18" s="9">
        <v>216365</v>
      </c>
      <c r="I18" s="9">
        <v>221945</v>
      </c>
      <c r="J18" s="9">
        <v>234437</v>
      </c>
      <c r="K18" s="9">
        <v>205877</v>
      </c>
      <c r="L18" s="9">
        <v>200562</v>
      </c>
      <c r="M18" s="9">
        <v>198565</v>
      </c>
      <c r="N18" s="9">
        <v>202192</v>
      </c>
      <c r="O18" s="9">
        <v>187320</v>
      </c>
      <c r="P18" s="9">
        <v>177934</v>
      </c>
      <c r="Q18" s="9">
        <v>183566</v>
      </c>
      <c r="R18" s="9">
        <v>161543</v>
      </c>
      <c r="S18" s="9">
        <v>157269</v>
      </c>
      <c r="T18" s="9">
        <v>185347</v>
      </c>
      <c r="U18" s="9">
        <v>252268</v>
      </c>
      <c r="V18" s="9">
        <v>257229</v>
      </c>
      <c r="W18" s="9">
        <v>256427</v>
      </c>
      <c r="X18" s="9">
        <v>313872</v>
      </c>
      <c r="Y18" s="9">
        <v>323931</v>
      </c>
      <c r="Z18" s="9">
        <v>439704</v>
      </c>
      <c r="AA18" s="9">
        <v>315189</v>
      </c>
      <c r="AB18" s="9">
        <v>345198</v>
      </c>
      <c r="AC18" s="9">
        <v>286733</v>
      </c>
      <c r="AD18" s="9">
        <v>298979</v>
      </c>
      <c r="AE18" s="9">
        <v>278642</v>
      </c>
      <c r="AF18" s="9">
        <v>281062</v>
      </c>
    </row>
    <row r="19" spans="1:50" x14ac:dyDescent="0.25">
      <c r="A19" s="8" t="s">
        <v>65</v>
      </c>
      <c r="B19" s="8" t="s">
        <v>66</v>
      </c>
      <c r="C19" s="9"/>
      <c r="D19" s="9"/>
      <c r="E19" s="9">
        <v>331498</v>
      </c>
      <c r="F19" s="9">
        <v>334269</v>
      </c>
      <c r="G19" s="9">
        <v>337950</v>
      </c>
      <c r="H19" s="9">
        <v>395420</v>
      </c>
      <c r="I19" s="9">
        <v>460062</v>
      </c>
      <c r="J19" s="9">
        <v>476722</v>
      </c>
      <c r="K19" s="9">
        <v>448359</v>
      </c>
      <c r="L19" s="9">
        <v>446672</v>
      </c>
      <c r="M19" s="9">
        <v>418953</v>
      </c>
      <c r="N19" s="9">
        <v>417349</v>
      </c>
      <c r="O19" s="9">
        <v>466288</v>
      </c>
      <c r="P19" s="9">
        <v>339880</v>
      </c>
      <c r="Q19" s="9">
        <v>386339</v>
      </c>
      <c r="R19" s="9">
        <v>653227</v>
      </c>
      <c r="S19" s="9">
        <v>362631</v>
      </c>
      <c r="T19" s="9">
        <v>401030</v>
      </c>
      <c r="U19" s="9">
        <v>515233</v>
      </c>
      <c r="V19" s="9">
        <v>585189</v>
      </c>
      <c r="W19" s="9">
        <v>543114</v>
      </c>
      <c r="X19" s="9">
        <v>672428</v>
      </c>
      <c r="Y19" s="9">
        <v>659305</v>
      </c>
      <c r="Z19" s="9">
        <v>787925</v>
      </c>
      <c r="AA19" s="9">
        <v>671386</v>
      </c>
      <c r="AB19" s="9">
        <v>634564</v>
      </c>
      <c r="AC19" s="9">
        <v>593490</v>
      </c>
      <c r="AD19" s="9">
        <v>659375</v>
      </c>
      <c r="AE19" s="9">
        <v>550340</v>
      </c>
      <c r="AF19" s="9">
        <v>535447</v>
      </c>
    </row>
    <row r="20" spans="1:50" x14ac:dyDescent="0.25">
      <c r="A20" s="8" t="s">
        <v>67</v>
      </c>
      <c r="B20" s="8" t="s">
        <v>68</v>
      </c>
      <c r="C20" s="9"/>
      <c r="D20" s="9"/>
      <c r="E20" s="9">
        <v>384883</v>
      </c>
      <c r="F20" s="9">
        <v>382825</v>
      </c>
      <c r="G20" s="9">
        <v>390629</v>
      </c>
      <c r="H20" s="9">
        <v>386847</v>
      </c>
      <c r="I20" s="9">
        <v>386680</v>
      </c>
      <c r="J20" s="9">
        <v>393387</v>
      </c>
      <c r="K20" s="9">
        <v>415711</v>
      </c>
      <c r="L20" s="9">
        <v>422686</v>
      </c>
      <c r="M20" s="9">
        <v>428777</v>
      </c>
      <c r="N20" s="9">
        <v>437456</v>
      </c>
      <c r="O20" s="9">
        <v>456400</v>
      </c>
      <c r="P20" s="9">
        <v>456714</v>
      </c>
      <c r="Q20" s="9">
        <v>454022</v>
      </c>
      <c r="R20" s="9">
        <v>459312</v>
      </c>
      <c r="S20" s="9">
        <v>487004</v>
      </c>
      <c r="T20" s="9">
        <v>495376</v>
      </c>
      <c r="U20" s="9">
        <v>502484</v>
      </c>
      <c r="V20" s="9">
        <v>510762</v>
      </c>
      <c r="W20" s="9">
        <v>562674</v>
      </c>
      <c r="X20" s="9">
        <v>579872</v>
      </c>
      <c r="Y20" s="9">
        <v>597262</v>
      </c>
      <c r="Z20" s="9">
        <v>629104</v>
      </c>
      <c r="AA20" s="9">
        <v>664120</v>
      </c>
      <c r="AB20" s="9">
        <v>682738</v>
      </c>
      <c r="AC20" s="9">
        <v>689374</v>
      </c>
      <c r="AD20" s="9">
        <v>697396</v>
      </c>
      <c r="AE20" s="9">
        <v>706805</v>
      </c>
      <c r="AF20" s="9">
        <v>698715</v>
      </c>
      <c r="AH20" s="12"/>
    </row>
    <row r="21" spans="1:50" x14ac:dyDescent="0.25">
      <c r="A21" s="8" t="s">
        <v>70</v>
      </c>
      <c r="B21" s="8" t="s">
        <v>71</v>
      </c>
      <c r="C21" s="9"/>
      <c r="D21" s="9"/>
      <c r="E21" s="9">
        <v>920450</v>
      </c>
      <c r="F21" s="9">
        <v>921225</v>
      </c>
      <c r="G21" s="9">
        <v>933755</v>
      </c>
      <c r="H21" s="9">
        <v>985913</v>
      </c>
      <c r="I21" s="9">
        <v>1051697</v>
      </c>
      <c r="J21" s="9">
        <v>1077270</v>
      </c>
      <c r="K21" s="9">
        <v>1104817</v>
      </c>
      <c r="L21" s="9">
        <v>1109204</v>
      </c>
      <c r="M21" s="9">
        <v>1087252</v>
      </c>
      <c r="N21" s="9">
        <v>1092622</v>
      </c>
      <c r="O21" s="9">
        <v>1160746</v>
      </c>
      <c r="P21" s="9">
        <v>1158592</v>
      </c>
      <c r="Q21" s="9">
        <v>1197247</v>
      </c>
      <c r="R21" s="9">
        <v>1474096</v>
      </c>
      <c r="S21" s="9">
        <v>1229927</v>
      </c>
      <c r="T21" s="9">
        <v>1277533</v>
      </c>
      <c r="U21" s="9">
        <v>1405329</v>
      </c>
      <c r="V21" s="9">
        <v>1485738</v>
      </c>
      <c r="W21" s="9">
        <v>1494363</v>
      </c>
      <c r="X21" s="9">
        <v>1719768</v>
      </c>
      <c r="Y21" s="9">
        <v>1724329</v>
      </c>
      <c r="Z21" s="9">
        <v>1912441</v>
      </c>
      <c r="AA21" s="9">
        <v>1826597</v>
      </c>
      <c r="AB21" s="9">
        <v>1822619</v>
      </c>
      <c r="AC21" s="9">
        <v>1781095</v>
      </c>
      <c r="AD21" s="27">
        <v>1866428</v>
      </c>
      <c r="AE21" s="27">
        <v>1715949</v>
      </c>
      <c r="AF21" s="27">
        <v>1692654</v>
      </c>
      <c r="AL21" t="s">
        <v>250</v>
      </c>
      <c r="AQ21" s="59" t="s">
        <v>201</v>
      </c>
      <c r="AR21" s="61">
        <v>0.2</v>
      </c>
    </row>
    <row r="22" spans="1:50" x14ac:dyDescent="0.25">
      <c r="A22" s="8" t="s">
        <v>75</v>
      </c>
      <c r="B22" s="8" t="s">
        <v>76</v>
      </c>
      <c r="C22" s="9"/>
      <c r="D22" s="9"/>
      <c r="E22" s="9">
        <v>72641</v>
      </c>
      <c r="F22" s="9">
        <v>69411</v>
      </c>
      <c r="G22" s="9">
        <v>94674</v>
      </c>
      <c r="H22" s="9">
        <v>97176</v>
      </c>
      <c r="I22" s="9">
        <v>106588</v>
      </c>
      <c r="J22" s="9">
        <v>118099</v>
      </c>
      <c r="K22" s="9">
        <v>128495</v>
      </c>
      <c r="L22" s="9">
        <v>110235</v>
      </c>
      <c r="M22" s="9">
        <v>95730</v>
      </c>
      <c r="N22" s="9">
        <v>100386</v>
      </c>
      <c r="O22" s="9">
        <v>110297</v>
      </c>
      <c r="P22" s="9">
        <v>72172</v>
      </c>
      <c r="Q22" s="9">
        <v>92476</v>
      </c>
      <c r="R22" s="9">
        <v>68480</v>
      </c>
      <c r="S22" s="9">
        <v>106676</v>
      </c>
      <c r="T22" s="9">
        <v>116507</v>
      </c>
      <c r="U22" s="9">
        <v>142717</v>
      </c>
      <c r="V22" s="9">
        <v>153454</v>
      </c>
      <c r="W22" s="9">
        <v>179917</v>
      </c>
      <c r="X22" s="9">
        <v>196847</v>
      </c>
      <c r="Y22" s="9">
        <v>191418</v>
      </c>
      <c r="Z22" s="9">
        <v>223816</v>
      </c>
      <c r="AA22" s="9">
        <v>217689</v>
      </c>
      <c r="AB22" s="9">
        <v>185170</v>
      </c>
      <c r="AC22" s="9">
        <v>212598</v>
      </c>
      <c r="AD22" s="9">
        <v>209795</v>
      </c>
      <c r="AE22" s="9">
        <v>209423</v>
      </c>
      <c r="AF22" s="9">
        <v>200569</v>
      </c>
      <c r="AQ22" t="s">
        <v>46</v>
      </c>
      <c r="AR22" s="55"/>
    </row>
    <row r="23" spans="1:50" x14ac:dyDescent="0.25">
      <c r="A23" s="8" t="s">
        <v>78</v>
      </c>
      <c r="B23" s="8" t="s">
        <v>79</v>
      </c>
      <c r="C23" s="9"/>
      <c r="D23" s="9"/>
      <c r="E23" s="9">
        <v>676</v>
      </c>
      <c r="F23" s="9">
        <v>641</v>
      </c>
      <c r="G23" s="9">
        <v>721</v>
      </c>
      <c r="H23" s="9">
        <v>657</v>
      </c>
      <c r="I23" s="9">
        <v>793</v>
      </c>
      <c r="J23" s="9">
        <v>1146</v>
      </c>
      <c r="K23" s="9">
        <v>1139</v>
      </c>
      <c r="L23" s="9">
        <v>1156</v>
      </c>
      <c r="M23" s="9">
        <v>1215</v>
      </c>
      <c r="N23" s="9">
        <v>1234</v>
      </c>
      <c r="O23" s="9">
        <v>1321</v>
      </c>
      <c r="P23" s="9" t="s">
        <v>53</v>
      </c>
      <c r="Q23" s="9">
        <v>1411</v>
      </c>
      <c r="R23" s="9">
        <v>1401</v>
      </c>
      <c r="S23" s="9">
        <v>2184</v>
      </c>
      <c r="T23" s="9">
        <v>2171</v>
      </c>
      <c r="U23" s="9">
        <v>2372</v>
      </c>
      <c r="V23" s="9">
        <v>2834</v>
      </c>
      <c r="W23" s="9">
        <v>3654</v>
      </c>
      <c r="X23" s="9">
        <v>3501</v>
      </c>
      <c r="Y23" s="9">
        <v>7451</v>
      </c>
      <c r="Z23" s="9">
        <v>5764</v>
      </c>
      <c r="AA23" s="9">
        <v>6041</v>
      </c>
      <c r="AB23" s="9">
        <v>6379</v>
      </c>
      <c r="AC23" s="9">
        <v>6527</v>
      </c>
      <c r="AD23" s="9">
        <v>6724</v>
      </c>
      <c r="AE23" s="9">
        <v>5813</v>
      </c>
      <c r="AF23" s="9">
        <v>5641</v>
      </c>
      <c r="AO23" s="64">
        <f>AL30/AO45</f>
        <v>-1.9933821567022034E-2</v>
      </c>
      <c r="AT23" t="s">
        <v>251</v>
      </c>
      <c r="AU23">
        <v>0</v>
      </c>
    </row>
    <row r="24" spans="1:50" x14ac:dyDescent="0.25">
      <c r="A24" s="8" t="s">
        <v>81</v>
      </c>
      <c r="B24" s="8" t="s">
        <v>82</v>
      </c>
      <c r="C24" s="9"/>
      <c r="D24" s="9"/>
      <c r="E24" s="9">
        <v>135023</v>
      </c>
      <c r="F24" s="9">
        <v>144986</v>
      </c>
      <c r="G24" s="9">
        <v>176260</v>
      </c>
      <c r="H24" s="9">
        <v>171484</v>
      </c>
      <c r="I24" s="9">
        <v>190319</v>
      </c>
      <c r="J24" s="9">
        <v>216840</v>
      </c>
      <c r="K24" s="9">
        <v>254677</v>
      </c>
      <c r="L24" s="9">
        <v>194028</v>
      </c>
      <c r="M24" s="9">
        <v>170950</v>
      </c>
      <c r="N24" s="9">
        <v>176938</v>
      </c>
      <c r="O24" s="9">
        <v>268230</v>
      </c>
      <c r="P24" s="9">
        <v>157431</v>
      </c>
      <c r="Q24" s="9">
        <v>182758</v>
      </c>
      <c r="R24" s="9">
        <v>165268</v>
      </c>
      <c r="S24" s="9">
        <v>223664</v>
      </c>
      <c r="T24" s="9">
        <v>213420</v>
      </c>
      <c r="U24" s="9">
        <v>264482</v>
      </c>
      <c r="V24" s="9">
        <v>296704</v>
      </c>
      <c r="W24" s="9">
        <v>352850</v>
      </c>
      <c r="X24" s="9">
        <v>348638</v>
      </c>
      <c r="Y24" s="9">
        <v>329171</v>
      </c>
      <c r="Z24" s="9">
        <v>380863</v>
      </c>
      <c r="AA24" s="9">
        <v>381573</v>
      </c>
      <c r="AB24" s="9">
        <v>309007</v>
      </c>
      <c r="AC24" s="9">
        <v>321215</v>
      </c>
      <c r="AD24" s="9">
        <v>342156</v>
      </c>
      <c r="AE24" s="9">
        <v>323930</v>
      </c>
      <c r="AF24" s="9">
        <v>305159</v>
      </c>
      <c r="AO24" t="s">
        <v>202</v>
      </c>
      <c r="AT24" t="s">
        <v>252</v>
      </c>
      <c r="AU24">
        <v>-0.2</v>
      </c>
      <c r="AV24" t="s">
        <v>253</v>
      </c>
    </row>
    <row r="25" spans="1:50" x14ac:dyDescent="0.25">
      <c r="A25" s="8" t="s">
        <v>84</v>
      </c>
      <c r="B25" s="8" t="s">
        <v>85</v>
      </c>
      <c r="C25" s="9"/>
      <c r="D25" s="9"/>
      <c r="E25" s="9">
        <v>502684</v>
      </c>
      <c r="F25" s="9">
        <v>517558</v>
      </c>
      <c r="G25" s="9">
        <v>537493</v>
      </c>
      <c r="H25" s="9">
        <v>551617</v>
      </c>
      <c r="I25" s="9">
        <v>587096</v>
      </c>
      <c r="J25" s="9">
        <v>619562</v>
      </c>
      <c r="K25" s="9">
        <v>670110</v>
      </c>
      <c r="L25" s="9">
        <v>675983</v>
      </c>
      <c r="M25" s="9">
        <v>680847</v>
      </c>
      <c r="N25" s="9">
        <v>693704</v>
      </c>
      <c r="O25" s="9">
        <v>701296</v>
      </c>
      <c r="P25" s="9">
        <v>685036</v>
      </c>
      <c r="Q25" s="9">
        <v>684948</v>
      </c>
      <c r="R25" s="9">
        <v>674347</v>
      </c>
      <c r="S25" s="9">
        <v>680436</v>
      </c>
      <c r="T25" s="9">
        <v>688548</v>
      </c>
      <c r="U25" s="9">
        <v>734039</v>
      </c>
      <c r="V25" s="9">
        <v>802583</v>
      </c>
      <c r="W25" s="9">
        <v>839779</v>
      </c>
      <c r="X25" s="9">
        <v>874756</v>
      </c>
      <c r="Y25" s="9">
        <v>904649</v>
      </c>
      <c r="Z25" s="9">
        <v>967870</v>
      </c>
      <c r="AA25" s="9">
        <v>958474</v>
      </c>
      <c r="AB25" s="9">
        <v>928504</v>
      </c>
      <c r="AC25" s="9">
        <v>928438</v>
      </c>
      <c r="AD25" s="27">
        <v>939592</v>
      </c>
      <c r="AE25" s="27">
        <v>911659</v>
      </c>
      <c r="AF25" s="27">
        <v>884276</v>
      </c>
      <c r="AN25" s="64">
        <f>AL30/AS33</f>
        <v>-1.0413823498482251E-2</v>
      </c>
      <c r="AO25" s="15">
        <f>AL32/AO47</f>
        <v>-1.8721530381916957E-2</v>
      </c>
      <c r="AP25" s="61">
        <f>AS33/AO45</f>
        <v>1.9141693317471018</v>
      </c>
    </row>
    <row r="26" spans="1:50" x14ac:dyDescent="0.25">
      <c r="A26" s="8" t="s">
        <v>87</v>
      </c>
      <c r="B26" s="8" t="s">
        <v>88</v>
      </c>
      <c r="C26" s="9"/>
      <c r="D26" s="9"/>
      <c r="E26" s="9">
        <v>920450</v>
      </c>
      <c r="F26" s="9">
        <v>921225</v>
      </c>
      <c r="G26" s="9">
        <v>933755</v>
      </c>
      <c r="H26" s="9">
        <v>985913</v>
      </c>
      <c r="I26" s="9">
        <v>1051697</v>
      </c>
      <c r="J26" s="9">
        <v>1077270</v>
      </c>
      <c r="K26" s="9">
        <v>1104817</v>
      </c>
      <c r="L26" s="9">
        <v>1109204</v>
      </c>
      <c r="M26" s="9">
        <v>1087252</v>
      </c>
      <c r="N26" s="9">
        <v>1092622</v>
      </c>
      <c r="O26" s="9">
        <v>1160746</v>
      </c>
      <c r="P26" s="9">
        <v>1158592</v>
      </c>
      <c r="Q26" s="9">
        <v>1197247</v>
      </c>
      <c r="R26" s="9">
        <v>1474096</v>
      </c>
      <c r="S26" s="9">
        <v>1229927</v>
      </c>
      <c r="T26" s="9">
        <v>1277533</v>
      </c>
      <c r="U26" s="9">
        <v>1405329</v>
      </c>
      <c r="V26" s="9">
        <v>1485738</v>
      </c>
      <c r="W26" s="9">
        <v>1494363</v>
      </c>
      <c r="X26" s="9">
        <v>1719768</v>
      </c>
      <c r="Y26" s="9">
        <v>1724329</v>
      </c>
      <c r="Z26" s="9">
        <v>1912441</v>
      </c>
      <c r="AA26" s="9">
        <v>1826597</v>
      </c>
      <c r="AB26" s="9">
        <v>1822619</v>
      </c>
      <c r="AC26" s="9">
        <v>1781095</v>
      </c>
      <c r="AD26" s="9">
        <v>1866428</v>
      </c>
      <c r="AE26" s="9">
        <v>1715949</v>
      </c>
      <c r="AF26" s="9">
        <v>1692654</v>
      </c>
      <c r="AN26" t="s">
        <v>178</v>
      </c>
      <c r="AP26" t="s">
        <v>203</v>
      </c>
    </row>
    <row r="27" spans="1:50" x14ac:dyDescent="0.25">
      <c r="A27" s="8" t="s">
        <v>90</v>
      </c>
      <c r="C27" s="12"/>
      <c r="D27" s="12"/>
      <c r="E27" s="12">
        <f t="shared" ref="E27:AF27" si="0">E26-E25-E24</f>
        <v>282743</v>
      </c>
      <c r="F27" s="12">
        <f t="shared" si="0"/>
        <v>258681</v>
      </c>
      <c r="G27" s="12">
        <f t="shared" si="0"/>
        <v>220002</v>
      </c>
      <c r="H27" s="12">
        <f t="shared" si="0"/>
        <v>262812</v>
      </c>
      <c r="I27" s="12">
        <f t="shared" si="0"/>
        <v>274282</v>
      </c>
      <c r="J27" s="12">
        <f t="shared" si="0"/>
        <v>240868</v>
      </c>
      <c r="K27" s="12">
        <f t="shared" si="0"/>
        <v>180030</v>
      </c>
      <c r="L27" s="12">
        <f t="shared" si="0"/>
        <v>239193</v>
      </c>
      <c r="M27" s="12">
        <f t="shared" si="0"/>
        <v>235455</v>
      </c>
      <c r="N27" s="12">
        <f t="shared" si="0"/>
        <v>221980</v>
      </c>
      <c r="O27" s="12">
        <f t="shared" si="0"/>
        <v>191220</v>
      </c>
      <c r="P27" s="12">
        <f t="shared" si="0"/>
        <v>316125</v>
      </c>
      <c r="Q27" s="12">
        <f t="shared" si="0"/>
        <v>329541</v>
      </c>
      <c r="R27" s="12">
        <f t="shared" si="0"/>
        <v>634481</v>
      </c>
      <c r="S27" s="12">
        <f t="shared" si="0"/>
        <v>325827</v>
      </c>
      <c r="T27" s="12">
        <f t="shared" si="0"/>
        <v>375565</v>
      </c>
      <c r="U27" s="12">
        <f t="shared" si="0"/>
        <v>406808</v>
      </c>
      <c r="V27" s="12">
        <f t="shared" si="0"/>
        <v>386451</v>
      </c>
      <c r="W27" s="12">
        <f t="shared" si="0"/>
        <v>301734</v>
      </c>
      <c r="X27" s="12">
        <f t="shared" si="0"/>
        <v>496374</v>
      </c>
      <c r="Y27" s="12">
        <f t="shared" si="0"/>
        <v>490509</v>
      </c>
      <c r="Z27" s="12">
        <f t="shared" si="0"/>
        <v>563708</v>
      </c>
      <c r="AA27" s="12">
        <f t="shared" si="0"/>
        <v>486550</v>
      </c>
      <c r="AB27" s="12">
        <f t="shared" si="0"/>
        <v>585108</v>
      </c>
      <c r="AC27" s="12">
        <f t="shared" si="0"/>
        <v>531442</v>
      </c>
      <c r="AD27" s="12">
        <f t="shared" si="0"/>
        <v>584680</v>
      </c>
      <c r="AE27" s="12">
        <f t="shared" si="0"/>
        <v>480360</v>
      </c>
      <c r="AF27" s="12">
        <f t="shared" si="0"/>
        <v>503219</v>
      </c>
      <c r="AG27" s="12"/>
      <c r="AN27" s="15">
        <f>AL32/AR33</f>
        <v>-9.7804985543412885E-3</v>
      </c>
      <c r="AP27" s="13">
        <f>AR33/AO47</f>
        <v>1.9141693317471016</v>
      </c>
    </row>
    <row r="28" spans="1:50" x14ac:dyDescent="0.25">
      <c r="A28" s="8" t="s">
        <v>91</v>
      </c>
      <c r="C28" s="10"/>
      <c r="D28" s="10"/>
      <c r="E28" s="10">
        <v>2.0531000000000001</v>
      </c>
      <c r="F28" s="10">
        <v>1.3294999999999999</v>
      </c>
      <c r="G28" s="10">
        <v>1.5774999999999999</v>
      </c>
      <c r="H28" s="10">
        <v>-4.6878000000000002</v>
      </c>
      <c r="I28" s="10">
        <v>-2.3113999999999999</v>
      </c>
      <c r="J28" s="10">
        <v>1.0470999999999999</v>
      </c>
      <c r="K28" s="10">
        <v>-1.8088</v>
      </c>
      <c r="L28" s="10">
        <v>-0.59630000000000005</v>
      </c>
      <c r="M28" s="10">
        <v>0.9698</v>
      </c>
      <c r="N28" s="10">
        <v>1.1631</v>
      </c>
      <c r="O28" s="10">
        <v>1.17</v>
      </c>
      <c r="P28" s="10">
        <v>1.1301000000000001</v>
      </c>
      <c r="Q28" s="10">
        <v>1.1358999999999999</v>
      </c>
      <c r="R28" s="10">
        <v>1.3765000000000001</v>
      </c>
      <c r="S28" s="10">
        <v>1.5525</v>
      </c>
      <c r="T28" s="10">
        <v>1.7398</v>
      </c>
      <c r="U28" s="10">
        <v>2.0947</v>
      </c>
      <c r="V28" s="10">
        <v>2.2761999999999998</v>
      </c>
      <c r="W28" s="10">
        <v>2.2603</v>
      </c>
      <c r="X28" s="10">
        <v>2.21</v>
      </c>
      <c r="Y28" s="10">
        <v>2.1305000000000001</v>
      </c>
      <c r="Z28" s="10">
        <v>2.2755999999999998</v>
      </c>
      <c r="AA28" s="10">
        <v>2.577</v>
      </c>
      <c r="AB28" s="10">
        <v>2.4994000000000001</v>
      </c>
      <c r="AC28" s="10">
        <v>2.1158999999999999</v>
      </c>
      <c r="AD28" s="10">
        <v>1.8085</v>
      </c>
      <c r="AE28" s="10">
        <v>1.5707</v>
      </c>
      <c r="AF28" s="10">
        <v>1.4189000000000001</v>
      </c>
      <c r="AM28" s="64">
        <f>AL30/AO33</f>
        <v>-2.6195688195964576E-2</v>
      </c>
      <c r="AQ28" s="61">
        <f>AO33/AS33</f>
        <v>0.39753960348659562</v>
      </c>
    </row>
    <row r="29" spans="1:50" x14ac:dyDescent="0.25">
      <c r="A29" s="8" t="s">
        <v>92</v>
      </c>
      <c r="C29" s="9"/>
      <c r="D29" s="9"/>
      <c r="E29" s="9">
        <v>642.68029999999999</v>
      </c>
      <c r="F29" s="9">
        <v>521.90729999999996</v>
      </c>
      <c r="G29" s="9">
        <v>727.84739999999999</v>
      </c>
      <c r="H29" s="9">
        <v>790.22699999999998</v>
      </c>
      <c r="I29" s="9">
        <v>924.91189999999995</v>
      </c>
      <c r="J29" s="9">
        <v>844.36260000000004</v>
      </c>
      <c r="K29" s="9">
        <v>710.11</v>
      </c>
      <c r="L29" s="9">
        <v>747.93439999999998</v>
      </c>
      <c r="M29" s="9">
        <v>656.73710000000005</v>
      </c>
      <c r="N29" s="9">
        <v>565.25170000000003</v>
      </c>
      <c r="O29" s="9">
        <v>592.8777</v>
      </c>
      <c r="P29" s="9">
        <v>574.63210000000004</v>
      </c>
      <c r="Q29" s="9">
        <v>447.3177</v>
      </c>
      <c r="R29" s="9">
        <v>425.46159999999998</v>
      </c>
      <c r="S29" s="9">
        <v>534.94349999999997</v>
      </c>
      <c r="T29" s="9">
        <v>694.50239999999997</v>
      </c>
      <c r="U29" s="9">
        <v>948.25109999999995</v>
      </c>
      <c r="V29" s="9">
        <v>1496.2732000000001</v>
      </c>
      <c r="W29" s="9">
        <v>1302.1410000000001</v>
      </c>
      <c r="X29" s="9">
        <v>1324.3062</v>
      </c>
      <c r="Y29" s="9">
        <v>1353.6233999999999</v>
      </c>
      <c r="Z29" s="9">
        <v>1122.4716000000001</v>
      </c>
      <c r="AA29" s="9">
        <v>906.8492</v>
      </c>
      <c r="AB29" s="9">
        <v>925.10680000000002</v>
      </c>
      <c r="AC29" s="9">
        <v>894.56769999999995</v>
      </c>
      <c r="AD29" s="9">
        <v>755.28589999999997</v>
      </c>
      <c r="AE29" s="9">
        <v>913.3682</v>
      </c>
      <c r="AF29" s="9">
        <v>705.13850000000002</v>
      </c>
      <c r="AM29" t="s">
        <v>204</v>
      </c>
      <c r="AQ29" t="s">
        <v>205</v>
      </c>
      <c r="AX29" s="4" t="s">
        <v>254</v>
      </c>
    </row>
    <row r="30" spans="1:50" x14ac:dyDescent="0.25">
      <c r="A30" s="8" t="s">
        <v>93</v>
      </c>
      <c r="C30" s="10"/>
      <c r="D30" s="10"/>
      <c r="E30" s="10">
        <v>23.8</v>
      </c>
      <c r="F30" s="10">
        <v>19.3</v>
      </c>
      <c r="G30" s="10">
        <v>26.9</v>
      </c>
      <c r="H30" s="10">
        <v>29.2</v>
      </c>
      <c r="I30" s="10">
        <v>34</v>
      </c>
      <c r="J30" s="10">
        <v>31.15</v>
      </c>
      <c r="K30" s="10">
        <v>26.35</v>
      </c>
      <c r="L30" s="10">
        <v>28.01</v>
      </c>
      <c r="M30" s="10">
        <v>24.3</v>
      </c>
      <c r="N30" s="10">
        <v>21.11</v>
      </c>
      <c r="O30" s="10">
        <v>22.14</v>
      </c>
      <c r="P30" s="10">
        <v>21.55</v>
      </c>
      <c r="Q30" s="10">
        <v>16.48</v>
      </c>
      <c r="R30" s="10">
        <v>15.7</v>
      </c>
      <c r="S30" s="10">
        <v>19.739999999999998</v>
      </c>
      <c r="T30" s="10">
        <v>25.62</v>
      </c>
      <c r="U30" s="10">
        <v>34.54</v>
      </c>
      <c r="V30" s="10">
        <v>54.48</v>
      </c>
      <c r="W30" s="10">
        <v>47.31</v>
      </c>
      <c r="X30" s="10">
        <v>48.1</v>
      </c>
      <c r="Y30" s="10">
        <v>48.65</v>
      </c>
      <c r="Z30" s="10">
        <v>40.619999999999997</v>
      </c>
      <c r="AA30" s="10">
        <v>33.04</v>
      </c>
      <c r="AB30" s="10">
        <v>34.33</v>
      </c>
      <c r="AC30" s="10">
        <v>32.69</v>
      </c>
      <c r="AD30" s="28">
        <v>27.51</v>
      </c>
      <c r="AE30" s="28">
        <v>33.200000000000003</v>
      </c>
      <c r="AF30" s="28">
        <v>25.63</v>
      </c>
      <c r="AK30" s="62">
        <f>AO33-AJ39-AJ42-AJ45</f>
        <v>-27584.399999999972</v>
      </c>
      <c r="AL30" s="63">
        <f>AK30-AQ14</f>
        <v>-21152.399999999972</v>
      </c>
      <c r="AM30" s="15">
        <f>AL32/AN33</f>
        <v>-2.4602576620195958E-2</v>
      </c>
      <c r="AQ30" s="13">
        <f>AN33/AR33</f>
        <v>0.39753960348659562</v>
      </c>
      <c r="AX30" s="6" t="s">
        <v>255</v>
      </c>
    </row>
    <row r="31" spans="1:50" x14ac:dyDescent="0.25">
      <c r="A31" s="8" t="s">
        <v>94</v>
      </c>
      <c r="C31" s="9"/>
      <c r="D31" s="9"/>
      <c r="E31" s="9">
        <v>27042</v>
      </c>
      <c r="F31" s="9">
        <v>27042</v>
      </c>
      <c r="G31" s="9">
        <v>27059</v>
      </c>
      <c r="H31" s="9">
        <v>27203</v>
      </c>
      <c r="I31" s="9">
        <v>27106</v>
      </c>
      <c r="J31" s="9">
        <v>26949</v>
      </c>
      <c r="K31" s="9">
        <v>26702</v>
      </c>
      <c r="L31" s="9">
        <v>27026</v>
      </c>
      <c r="M31" s="9">
        <v>26775</v>
      </c>
      <c r="N31" s="9">
        <v>26776</v>
      </c>
      <c r="O31" s="9">
        <v>26664</v>
      </c>
      <c r="P31" s="9">
        <v>27143</v>
      </c>
      <c r="Q31" s="9">
        <v>27099</v>
      </c>
      <c r="R31" s="9">
        <v>27099</v>
      </c>
      <c r="S31" s="9">
        <v>27099</v>
      </c>
      <c r="T31" s="9">
        <v>27454</v>
      </c>
      <c r="U31" s="9">
        <v>27463</v>
      </c>
      <c r="V31" s="9">
        <v>27523</v>
      </c>
      <c r="W31" s="9">
        <v>27532</v>
      </c>
      <c r="X31" s="9">
        <v>27824</v>
      </c>
      <c r="Y31" s="9">
        <v>27633</v>
      </c>
      <c r="Z31" s="9">
        <v>27447</v>
      </c>
      <c r="AA31" s="9">
        <v>26947</v>
      </c>
      <c r="AB31" s="9">
        <v>27365</v>
      </c>
      <c r="AC31" s="9">
        <v>27455</v>
      </c>
      <c r="AD31" s="27">
        <v>27511</v>
      </c>
      <c r="AE31" s="27">
        <v>27512</v>
      </c>
      <c r="AF31" s="27">
        <v>27863</v>
      </c>
      <c r="AK31" t="s">
        <v>77</v>
      </c>
      <c r="AL31" t="s">
        <v>127</v>
      </c>
      <c r="AX31" s="8" t="s">
        <v>256</v>
      </c>
    </row>
    <row r="32" spans="1:50" x14ac:dyDescent="0.25">
      <c r="A32" s="8" t="s">
        <v>95</v>
      </c>
      <c r="C32" s="9"/>
      <c r="D32" s="9"/>
      <c r="E32" s="9">
        <v>26769</v>
      </c>
      <c r="F32" s="9">
        <v>31465</v>
      </c>
      <c r="G32" s="9">
        <v>34489</v>
      </c>
      <c r="H32" s="9">
        <v>38945</v>
      </c>
      <c r="I32" s="9">
        <v>45518</v>
      </c>
      <c r="J32" s="9">
        <v>63561</v>
      </c>
      <c r="K32" s="9">
        <v>50636</v>
      </c>
      <c r="L32" s="9">
        <v>35986</v>
      </c>
      <c r="M32" s="9">
        <v>32229</v>
      </c>
      <c r="N32" s="9">
        <v>37613</v>
      </c>
      <c r="O32" s="9">
        <v>30901</v>
      </c>
      <c r="P32" s="9">
        <v>6177</v>
      </c>
      <c r="Q32" s="9">
        <v>22076</v>
      </c>
      <c r="R32" s="9">
        <v>17037</v>
      </c>
      <c r="S32" s="9">
        <v>25737</v>
      </c>
      <c r="T32" s="9">
        <v>37596</v>
      </c>
      <c r="U32" s="9">
        <v>73053</v>
      </c>
      <c r="V32" s="9">
        <v>95706</v>
      </c>
      <c r="W32" s="9">
        <v>65973</v>
      </c>
      <c r="X32" s="9">
        <v>77041</v>
      </c>
      <c r="Y32" s="9">
        <v>70761</v>
      </c>
      <c r="Z32" s="9">
        <v>116594</v>
      </c>
      <c r="AA32" s="9">
        <v>36563</v>
      </c>
      <c r="AB32" s="9">
        <v>5140</v>
      </c>
      <c r="AC32" s="9">
        <v>30941</v>
      </c>
      <c r="AD32" s="9">
        <v>50054</v>
      </c>
      <c r="AE32" s="9">
        <v>-300</v>
      </c>
      <c r="AF32" s="9">
        <v>484</v>
      </c>
      <c r="AK32" s="50">
        <f>AN33-AK39-AK42-AK45</f>
        <v>-22987</v>
      </c>
      <c r="AL32" s="50">
        <f>AK32-AQ14</f>
        <v>-16555</v>
      </c>
      <c r="AN32" t="s">
        <v>128</v>
      </c>
      <c r="AR32" t="s">
        <v>70</v>
      </c>
      <c r="AW32" t="s">
        <v>935</v>
      </c>
      <c r="AX32" s="8" t="s">
        <v>257</v>
      </c>
    </row>
    <row r="33" spans="1:50" x14ac:dyDescent="0.25">
      <c r="A33" s="8" t="s">
        <v>96</v>
      </c>
      <c r="C33" s="9"/>
      <c r="D33" s="9"/>
      <c r="E33" s="9" t="s">
        <v>53</v>
      </c>
      <c r="F33" s="9" t="s">
        <v>53</v>
      </c>
      <c r="G33" s="9" t="s">
        <v>53</v>
      </c>
      <c r="H33" s="9" t="s">
        <v>53</v>
      </c>
      <c r="I33" s="9" t="s">
        <v>53</v>
      </c>
      <c r="J33" s="9" t="s">
        <v>53</v>
      </c>
      <c r="K33" s="9" t="s">
        <v>53</v>
      </c>
      <c r="L33" s="9" t="s">
        <v>53</v>
      </c>
      <c r="M33" s="9" t="s">
        <v>53</v>
      </c>
      <c r="N33" s="9" t="s">
        <v>53</v>
      </c>
      <c r="O33" s="9" t="s">
        <v>53</v>
      </c>
      <c r="P33" s="9" t="s">
        <v>53</v>
      </c>
      <c r="Q33" s="9" t="s">
        <v>53</v>
      </c>
      <c r="R33" s="9" t="s">
        <v>53</v>
      </c>
      <c r="S33" s="9" t="s">
        <v>53</v>
      </c>
      <c r="T33" s="9" t="s">
        <v>53</v>
      </c>
      <c r="U33" s="9" t="s">
        <v>53</v>
      </c>
      <c r="V33" s="9" t="s">
        <v>53</v>
      </c>
      <c r="W33" s="9" t="s">
        <v>53</v>
      </c>
      <c r="X33" s="9" t="s">
        <v>53</v>
      </c>
      <c r="Y33" s="9" t="s">
        <v>53</v>
      </c>
      <c r="Z33" s="9" t="s">
        <v>53</v>
      </c>
      <c r="AA33" s="9" t="s">
        <v>53</v>
      </c>
      <c r="AB33" s="9">
        <v>21451</v>
      </c>
      <c r="AC33" s="9">
        <v>12987</v>
      </c>
      <c r="AD33" s="9" t="s">
        <v>53</v>
      </c>
      <c r="AE33" s="9" t="s">
        <v>53</v>
      </c>
      <c r="AF33" s="9">
        <v>23471</v>
      </c>
      <c r="AJ33" s="47"/>
      <c r="AN33" s="49">
        <v>672897</v>
      </c>
      <c r="AO33" s="58">
        <f>AN33+(AN33*AR21)</f>
        <v>807476.4</v>
      </c>
      <c r="AP33" s="16"/>
      <c r="AQ33" s="47"/>
      <c r="AR33" s="50">
        <f>AR36+AP36+AP39</f>
        <v>1692654</v>
      </c>
      <c r="AS33" s="58">
        <f>AR33+(AR33*AR21)</f>
        <v>2031184.8</v>
      </c>
      <c r="AT33" s="47"/>
      <c r="AX33" s="8" t="s">
        <v>258</v>
      </c>
    </row>
    <row r="34" spans="1:50" x14ac:dyDescent="0.25">
      <c r="A34" s="8" t="s">
        <v>97</v>
      </c>
      <c r="C34" s="9"/>
      <c r="D34" s="9"/>
      <c r="E34" s="9">
        <v>479432</v>
      </c>
      <c r="F34" s="9">
        <v>490760</v>
      </c>
      <c r="G34" s="9">
        <v>503770</v>
      </c>
      <c r="H34" s="9">
        <v>516842</v>
      </c>
      <c r="I34" s="9">
        <v>552977</v>
      </c>
      <c r="J34" s="9">
        <v>585128</v>
      </c>
      <c r="K34" s="9">
        <v>639684</v>
      </c>
      <c r="L34" s="9">
        <v>650695</v>
      </c>
      <c r="M34" s="9">
        <v>658424</v>
      </c>
      <c r="N34" s="9">
        <v>668933</v>
      </c>
      <c r="O34" s="9">
        <v>675363</v>
      </c>
      <c r="P34" s="9">
        <v>662707</v>
      </c>
      <c r="Q34" s="9">
        <v>661418</v>
      </c>
      <c r="R34" s="9">
        <v>651162</v>
      </c>
      <c r="S34" s="9">
        <v>649863</v>
      </c>
      <c r="T34" s="9">
        <v>658710</v>
      </c>
      <c r="U34" s="9">
        <v>697966</v>
      </c>
      <c r="V34" s="9">
        <v>756262</v>
      </c>
      <c r="W34" s="9">
        <v>793712</v>
      </c>
      <c r="X34" s="9">
        <v>834504</v>
      </c>
      <c r="Y34" s="9">
        <v>866776</v>
      </c>
      <c r="Z34" s="9">
        <v>936060</v>
      </c>
      <c r="AA34" s="9">
        <v>941146</v>
      </c>
      <c r="AB34" s="9">
        <v>918094</v>
      </c>
      <c r="AC34" s="9">
        <v>917266</v>
      </c>
      <c r="AD34" s="9">
        <v>925399</v>
      </c>
      <c r="AE34" s="9">
        <v>894316</v>
      </c>
      <c r="AF34" s="9">
        <v>870975</v>
      </c>
      <c r="AW34" t="s">
        <v>935</v>
      </c>
      <c r="AX34" s="8" t="s">
        <v>259</v>
      </c>
    </row>
    <row r="35" spans="1:50" x14ac:dyDescent="0.25">
      <c r="A35" s="8" t="s">
        <v>98</v>
      </c>
      <c r="C35" s="10"/>
      <c r="D35" s="10"/>
      <c r="E35" s="10">
        <v>0.4</v>
      </c>
      <c r="F35" s="10">
        <v>0.6</v>
      </c>
      <c r="G35" s="10">
        <v>0.64</v>
      </c>
      <c r="H35" s="10">
        <v>0.64</v>
      </c>
      <c r="I35" s="10">
        <v>1.42</v>
      </c>
      <c r="J35" s="10">
        <v>1.31</v>
      </c>
      <c r="K35" s="10">
        <v>2.09</v>
      </c>
      <c r="L35" s="10">
        <v>0.56999999999999995</v>
      </c>
      <c r="M35" s="10">
        <v>0.46</v>
      </c>
      <c r="N35" s="10">
        <v>0.56000000000000005</v>
      </c>
      <c r="O35" s="10">
        <v>0.41</v>
      </c>
      <c r="P35" s="10">
        <v>-0.25</v>
      </c>
      <c r="Q35" s="10">
        <v>0.14000000000000001</v>
      </c>
      <c r="R35" s="10">
        <v>-0.18</v>
      </c>
      <c r="S35" s="10">
        <v>0.14000000000000001</v>
      </c>
      <c r="T35" s="10">
        <v>0.5</v>
      </c>
      <c r="U35" s="10">
        <v>1.54</v>
      </c>
      <c r="V35" s="10">
        <v>2.15</v>
      </c>
      <c r="W35" s="10">
        <v>1.43</v>
      </c>
      <c r="X35" s="10">
        <v>1.55</v>
      </c>
      <c r="Y35" s="10">
        <v>1.27</v>
      </c>
      <c r="Z35" s="10">
        <v>2.52</v>
      </c>
      <c r="AA35" s="10">
        <v>0.36</v>
      </c>
      <c r="AB35" s="10">
        <v>-0.64</v>
      </c>
      <c r="AC35" s="10">
        <v>0.15</v>
      </c>
      <c r="AD35" s="10">
        <v>0.47</v>
      </c>
      <c r="AE35" s="10">
        <v>-0.92</v>
      </c>
      <c r="AF35" s="10">
        <v>-0.64</v>
      </c>
      <c r="AL35" s="53" t="s">
        <v>134</v>
      </c>
      <c r="AP35" t="s">
        <v>206</v>
      </c>
      <c r="AR35" s="51" t="s">
        <v>207</v>
      </c>
      <c r="AX35" s="8" t="s">
        <v>260</v>
      </c>
    </row>
    <row r="36" spans="1:50" x14ac:dyDescent="0.25">
      <c r="A36" s="8" t="s">
        <v>95</v>
      </c>
      <c r="C36" s="9"/>
      <c r="D36" s="9"/>
      <c r="E36" s="9">
        <v>26769</v>
      </c>
      <c r="F36" s="9">
        <v>31465</v>
      </c>
      <c r="G36" s="9">
        <v>34489</v>
      </c>
      <c r="H36" s="9">
        <v>38945</v>
      </c>
      <c r="I36" s="9">
        <v>45518</v>
      </c>
      <c r="J36" s="9">
        <v>63561</v>
      </c>
      <c r="K36" s="9">
        <v>50636</v>
      </c>
      <c r="L36" s="9">
        <v>35986</v>
      </c>
      <c r="M36" s="9">
        <v>32229</v>
      </c>
      <c r="N36" s="9">
        <v>37613</v>
      </c>
      <c r="O36" s="9">
        <v>30901</v>
      </c>
      <c r="P36" s="9">
        <v>6177</v>
      </c>
      <c r="Q36" s="9">
        <v>22076</v>
      </c>
      <c r="R36" s="9">
        <v>17037</v>
      </c>
      <c r="S36" s="9">
        <v>25737</v>
      </c>
      <c r="T36" s="9">
        <v>37596</v>
      </c>
      <c r="U36" s="9">
        <v>73053</v>
      </c>
      <c r="V36" s="9">
        <v>95706</v>
      </c>
      <c r="W36" s="9">
        <v>65973</v>
      </c>
      <c r="X36" s="9">
        <v>77041</v>
      </c>
      <c r="Y36" s="9">
        <v>70761</v>
      </c>
      <c r="Z36" s="9">
        <v>116594</v>
      </c>
      <c r="AA36" s="9">
        <v>36563</v>
      </c>
      <c r="AB36" s="9">
        <v>5140</v>
      </c>
      <c r="AC36" s="9">
        <v>30941</v>
      </c>
      <c r="AD36" s="9">
        <v>50054</v>
      </c>
      <c r="AE36" s="9">
        <v>-300</v>
      </c>
      <c r="AF36" s="9">
        <v>484</v>
      </c>
      <c r="AJ36" s="47"/>
      <c r="AK36" s="47">
        <f>AK39+AK42+AM39+AM42+AM45</f>
        <v>690861</v>
      </c>
      <c r="AL36" s="47">
        <f>AK39+AK42+AM39+AM42+AM45</f>
        <v>690861</v>
      </c>
      <c r="AM36" s="58">
        <f>AL36+(AL36*AR21)</f>
        <v>829033.2</v>
      </c>
      <c r="AN36" s="16"/>
      <c r="AP36" s="49">
        <v>698715</v>
      </c>
      <c r="AR36" s="50">
        <f>AR42+AR39+AT42+AT39</f>
        <v>535447</v>
      </c>
      <c r="AW36" t="s">
        <v>935</v>
      </c>
      <c r="AX36" s="8" t="s">
        <v>261</v>
      </c>
    </row>
    <row r="37" spans="1:50" x14ac:dyDescent="0.25">
      <c r="A37" s="8" t="s">
        <v>99</v>
      </c>
      <c r="C37" s="9"/>
      <c r="D37" s="9"/>
      <c r="E37" s="9" t="s">
        <v>53</v>
      </c>
      <c r="F37" s="9" t="s">
        <v>53</v>
      </c>
      <c r="G37" s="9" t="s">
        <v>53</v>
      </c>
      <c r="H37" s="9" t="s">
        <v>53</v>
      </c>
      <c r="I37" s="9" t="s">
        <v>53</v>
      </c>
      <c r="J37" s="9" t="s">
        <v>53</v>
      </c>
      <c r="K37" s="9" t="s">
        <v>53</v>
      </c>
      <c r="L37" s="9" t="s">
        <v>53</v>
      </c>
      <c r="M37" s="9" t="s">
        <v>53</v>
      </c>
      <c r="N37" s="9" t="s">
        <v>53</v>
      </c>
      <c r="O37" s="9" t="s">
        <v>53</v>
      </c>
      <c r="P37" s="9" t="s">
        <v>53</v>
      </c>
      <c r="Q37" s="9" t="s">
        <v>53</v>
      </c>
      <c r="R37" s="9" t="s">
        <v>53</v>
      </c>
      <c r="S37" s="9" t="s">
        <v>53</v>
      </c>
      <c r="T37" s="9" t="s">
        <v>53</v>
      </c>
      <c r="U37" s="9" t="s">
        <v>53</v>
      </c>
      <c r="V37" s="9" t="s">
        <v>53</v>
      </c>
      <c r="W37" s="9" t="s">
        <v>53</v>
      </c>
      <c r="X37" s="9" t="s">
        <v>53</v>
      </c>
      <c r="Y37" s="9" t="s">
        <v>53</v>
      </c>
      <c r="Z37" s="9" t="s">
        <v>53</v>
      </c>
      <c r="AA37" s="9" t="s">
        <v>53</v>
      </c>
      <c r="AB37" s="9">
        <v>21451</v>
      </c>
      <c r="AC37" s="9">
        <v>12987</v>
      </c>
      <c r="AD37" s="9" t="s">
        <v>53</v>
      </c>
      <c r="AE37" s="9" t="s">
        <v>53</v>
      </c>
      <c r="AF37" s="9">
        <v>23471</v>
      </c>
      <c r="AN37" s="12"/>
      <c r="AX37" s="8" t="s">
        <v>262</v>
      </c>
    </row>
    <row r="38" spans="1:50" x14ac:dyDescent="0.25">
      <c r="A38" s="8" t="s">
        <v>100</v>
      </c>
      <c r="C38" s="9"/>
      <c r="D38" s="9"/>
      <c r="E38" s="9">
        <v>-4937</v>
      </c>
      <c r="F38" s="9">
        <v>-5200</v>
      </c>
      <c r="G38" s="9">
        <v>-5074</v>
      </c>
      <c r="H38" s="9">
        <v>-5478</v>
      </c>
      <c r="I38" s="9">
        <v>-5155</v>
      </c>
      <c r="J38" s="9">
        <v>-5088</v>
      </c>
      <c r="K38" s="9">
        <v>-5015</v>
      </c>
      <c r="L38" s="9">
        <v>-5554</v>
      </c>
      <c r="M38" s="9">
        <v>-5020</v>
      </c>
      <c r="N38" s="9">
        <v>-5026</v>
      </c>
      <c r="O38" s="9">
        <v>-5015</v>
      </c>
      <c r="P38" s="9">
        <v>-5653</v>
      </c>
      <c r="Q38" s="9">
        <v>-5081</v>
      </c>
      <c r="R38" s="9">
        <v>-5069</v>
      </c>
      <c r="S38" s="9">
        <v>-5081</v>
      </c>
      <c r="T38" s="9">
        <v>-5680</v>
      </c>
      <c r="U38" s="9">
        <v>-5148</v>
      </c>
      <c r="V38" s="9">
        <v>-5239</v>
      </c>
      <c r="W38" s="9">
        <v>-5192</v>
      </c>
      <c r="X38" s="9">
        <v>-5568</v>
      </c>
      <c r="Y38" s="9">
        <v>-5273</v>
      </c>
      <c r="Z38" s="9">
        <v>-5331</v>
      </c>
      <c r="AA38" s="9">
        <v>-5119</v>
      </c>
      <c r="AB38" s="9">
        <v>-5540</v>
      </c>
      <c r="AC38" s="9">
        <v>-5131</v>
      </c>
      <c r="AD38" s="9">
        <v>-5352</v>
      </c>
      <c r="AE38" s="9">
        <v>-5163</v>
      </c>
      <c r="AF38" s="9">
        <v>-5551</v>
      </c>
      <c r="AK38" s="53" t="s">
        <v>208</v>
      </c>
      <c r="AM38" s="53" t="s">
        <v>209</v>
      </c>
      <c r="AP38" t="s">
        <v>210</v>
      </c>
      <c r="AR38" s="51" t="s">
        <v>211</v>
      </c>
      <c r="AT38" s="51" t="s">
        <v>212</v>
      </c>
      <c r="AX38" s="8" t="s">
        <v>263</v>
      </c>
    </row>
    <row r="39" spans="1:50" x14ac:dyDescent="0.25">
      <c r="A39" s="8" t="s">
        <v>97</v>
      </c>
      <c r="C39" s="9"/>
      <c r="D39" s="9"/>
      <c r="E39" s="9">
        <v>479432</v>
      </c>
      <c r="F39" s="9">
        <v>490760</v>
      </c>
      <c r="G39" s="9">
        <v>503770</v>
      </c>
      <c r="H39" s="9">
        <v>516842</v>
      </c>
      <c r="I39" s="9">
        <v>552977</v>
      </c>
      <c r="J39" s="9">
        <v>585128</v>
      </c>
      <c r="K39" s="9">
        <v>639684</v>
      </c>
      <c r="L39" s="9">
        <v>650695</v>
      </c>
      <c r="M39" s="9">
        <v>658424</v>
      </c>
      <c r="N39" s="9">
        <v>668933</v>
      </c>
      <c r="O39" s="9">
        <v>675363</v>
      </c>
      <c r="P39" s="9">
        <v>662707</v>
      </c>
      <c r="Q39" s="9">
        <v>661418</v>
      </c>
      <c r="R39" s="9">
        <v>651162</v>
      </c>
      <c r="S39" s="9">
        <v>649863</v>
      </c>
      <c r="T39" s="9">
        <v>658710</v>
      </c>
      <c r="U39" s="9">
        <v>697966</v>
      </c>
      <c r="V39" s="9">
        <v>756262</v>
      </c>
      <c r="W39" s="9">
        <v>793712</v>
      </c>
      <c r="X39" s="9">
        <v>834504</v>
      </c>
      <c r="Y39" s="9">
        <v>866776</v>
      </c>
      <c r="Z39" s="9">
        <v>936060</v>
      </c>
      <c r="AA39" s="9">
        <v>941146</v>
      </c>
      <c r="AB39" s="9">
        <v>918094</v>
      </c>
      <c r="AC39" s="9">
        <v>917266</v>
      </c>
      <c r="AD39" s="9">
        <v>925399</v>
      </c>
      <c r="AE39" s="9">
        <v>894316</v>
      </c>
      <c r="AF39" s="9">
        <v>870975</v>
      </c>
      <c r="AJ39" s="58">
        <f>AK39+(AK39*AR21)</f>
        <v>760104</v>
      </c>
      <c r="AK39" s="49">
        <v>633420</v>
      </c>
      <c r="AM39" s="49">
        <v>-301</v>
      </c>
      <c r="AN39" s="58">
        <f>(AM39)+(AM39*AR21)</f>
        <v>-361.2</v>
      </c>
      <c r="AP39" s="45">
        <v>458492</v>
      </c>
      <c r="AR39" s="49">
        <v>4408</v>
      </c>
      <c r="AT39" s="45">
        <v>58562</v>
      </c>
      <c r="AX39" s="8" t="s">
        <v>264</v>
      </c>
    </row>
    <row r="40" spans="1:50" x14ac:dyDescent="0.25">
      <c r="A40" s="8" t="s">
        <v>101</v>
      </c>
      <c r="C40" s="10"/>
      <c r="D40" s="10"/>
      <c r="E40" s="10">
        <v>0.1875</v>
      </c>
      <c r="F40" s="10">
        <v>0.1875</v>
      </c>
      <c r="G40" s="10">
        <v>0.1875</v>
      </c>
      <c r="H40" s="10">
        <v>0.1875</v>
      </c>
      <c r="I40" s="10">
        <v>0.1875</v>
      </c>
      <c r="J40" s="10">
        <v>0.1875</v>
      </c>
      <c r="K40" s="10">
        <v>0.1875</v>
      </c>
      <c r="L40" s="10">
        <v>0.1875</v>
      </c>
      <c r="M40" s="10">
        <v>0.1875</v>
      </c>
      <c r="N40" s="10">
        <v>0.1875</v>
      </c>
      <c r="O40" s="10">
        <v>0.1875</v>
      </c>
      <c r="P40" s="10">
        <v>0.1875</v>
      </c>
      <c r="Q40" s="10">
        <v>0.1875</v>
      </c>
      <c r="R40" s="10">
        <v>0.1875</v>
      </c>
      <c r="S40" s="10">
        <v>0.1875</v>
      </c>
      <c r="T40" s="10">
        <v>0.1875</v>
      </c>
      <c r="U40" s="10">
        <v>0.1875</v>
      </c>
      <c r="V40" s="10">
        <v>0.1875</v>
      </c>
      <c r="W40" s="10">
        <v>0.1875</v>
      </c>
      <c r="X40" s="10">
        <v>0.1875</v>
      </c>
      <c r="Y40" s="10">
        <v>0.1875</v>
      </c>
      <c r="Z40" s="10">
        <v>0.1875</v>
      </c>
      <c r="AA40" s="10">
        <v>0.1875</v>
      </c>
      <c r="AB40" s="10">
        <v>0.1875</v>
      </c>
      <c r="AC40" s="10">
        <v>0.1875</v>
      </c>
      <c r="AD40" s="10">
        <v>0.1875</v>
      </c>
      <c r="AE40" s="10">
        <v>0.1875</v>
      </c>
      <c r="AF40" s="10">
        <v>0.1875</v>
      </c>
      <c r="AG40" s="12"/>
      <c r="AX40" s="8" t="s">
        <v>265</v>
      </c>
    </row>
    <row r="41" spans="1:50" x14ac:dyDescent="0.25">
      <c r="A41" s="8" t="s">
        <v>102</v>
      </c>
      <c r="C41" s="10"/>
      <c r="D41" s="10"/>
      <c r="E41" s="10">
        <v>12.273899999999999</v>
      </c>
      <c r="F41" s="10">
        <v>13.9084</v>
      </c>
      <c r="G41" s="10">
        <v>15.814399999999999</v>
      </c>
      <c r="H41" s="10">
        <v>14.959199999999999</v>
      </c>
      <c r="I41" s="10">
        <v>14.917199999999999</v>
      </c>
      <c r="J41" s="10">
        <v>12.7555</v>
      </c>
      <c r="K41" s="10">
        <v>11.2982</v>
      </c>
      <c r="L41" s="10">
        <v>8.9890000000000008</v>
      </c>
      <c r="M41" s="10">
        <v>9.4519000000000002</v>
      </c>
      <c r="N41" s="10">
        <v>9.5172000000000008</v>
      </c>
      <c r="O41" s="10">
        <v>9.1</v>
      </c>
      <c r="P41" s="10">
        <v>8.8187999999999995</v>
      </c>
      <c r="Q41" s="10">
        <v>9.11</v>
      </c>
      <c r="R41" s="10">
        <v>9.3725000000000005</v>
      </c>
      <c r="S41" s="10">
        <v>9.1364000000000001</v>
      </c>
      <c r="T41" s="10">
        <v>9.4482999999999997</v>
      </c>
      <c r="U41" s="10">
        <v>10.391299999999999</v>
      </c>
      <c r="V41" s="10">
        <v>11.1561</v>
      </c>
      <c r="W41" s="10">
        <v>11.6637</v>
      </c>
      <c r="X41" s="10">
        <v>10.975099999999999</v>
      </c>
      <c r="Y41" s="10">
        <v>10.9901</v>
      </c>
      <c r="Z41" s="10">
        <v>11.158799999999999</v>
      </c>
      <c r="AA41" s="10">
        <v>9.9757999999999996</v>
      </c>
      <c r="AB41" s="10">
        <v>9.6135999999999999</v>
      </c>
      <c r="AC41" s="10">
        <v>10.4131</v>
      </c>
      <c r="AD41" s="10">
        <v>10.4049</v>
      </c>
      <c r="AE41" s="10">
        <v>11.0379</v>
      </c>
      <c r="AF41" s="10">
        <v>12.1852</v>
      </c>
      <c r="AK41" s="53" t="s">
        <v>213</v>
      </c>
      <c r="AM41" s="53" t="s">
        <v>80</v>
      </c>
      <c r="AR41" s="51" t="s">
        <v>146</v>
      </c>
      <c r="AT41" s="51" t="s">
        <v>214</v>
      </c>
      <c r="AX41" s="8" t="s">
        <v>266</v>
      </c>
    </row>
    <row r="42" spans="1:50" x14ac:dyDescent="0.25">
      <c r="A42" s="8" t="s">
        <v>103</v>
      </c>
      <c r="C42" s="10"/>
      <c r="D42" s="10"/>
      <c r="E42" s="10">
        <v>3.2467000000000001</v>
      </c>
      <c r="F42" s="10">
        <v>2.9937999999999998</v>
      </c>
      <c r="G42" s="10">
        <v>2.8388</v>
      </c>
      <c r="H42" s="10">
        <v>2.9975000000000001</v>
      </c>
      <c r="I42" s="10">
        <v>3.9470999999999998</v>
      </c>
      <c r="J42" s="10">
        <v>3.7347999999999999</v>
      </c>
      <c r="K42" s="10">
        <v>3.9466000000000001</v>
      </c>
      <c r="L42" s="10">
        <v>3.3083</v>
      </c>
      <c r="M42" s="10">
        <v>2.9117000000000002</v>
      </c>
      <c r="N42" s="10">
        <v>2.1703999999999999</v>
      </c>
      <c r="O42" s="10">
        <v>1.5872999999999999</v>
      </c>
      <c r="P42" s="10">
        <v>1.855</v>
      </c>
      <c r="Q42" s="10">
        <v>1.1667000000000001</v>
      </c>
      <c r="R42" s="10">
        <v>0.69610000000000005</v>
      </c>
      <c r="S42" s="10">
        <v>0.56820000000000004</v>
      </c>
      <c r="T42" s="10">
        <v>0.7591</v>
      </c>
      <c r="U42" s="10">
        <v>1.3953</v>
      </c>
      <c r="V42" s="10">
        <v>1.6166</v>
      </c>
      <c r="W42" s="10">
        <v>1.3291999999999999</v>
      </c>
      <c r="X42" s="10">
        <v>1.5782</v>
      </c>
      <c r="Y42" s="10">
        <v>2.0232000000000001</v>
      </c>
      <c r="Z42" s="10">
        <v>3.1427</v>
      </c>
      <c r="AA42" s="10">
        <v>3.5259999999999998</v>
      </c>
      <c r="AB42" s="10">
        <v>4.0094000000000003</v>
      </c>
      <c r="AC42" s="10">
        <v>4.5644999999999998</v>
      </c>
      <c r="AD42" s="10">
        <v>4.3150000000000004</v>
      </c>
      <c r="AE42" s="10">
        <v>5.7462999999999997</v>
      </c>
      <c r="AF42" s="10">
        <v>6.0057999999999998</v>
      </c>
      <c r="AJ42" s="58">
        <f>AK42+(AK42*(AR21+AU23))</f>
        <v>75722.399999999994</v>
      </c>
      <c r="AK42" s="49">
        <v>63102</v>
      </c>
      <c r="AM42" s="49">
        <v>4810</v>
      </c>
      <c r="AN42" s="58">
        <f>AM42+(AM42*AR21)</f>
        <v>5772</v>
      </c>
      <c r="AO42">
        <v>1061131.2</v>
      </c>
      <c r="AP42">
        <v>970053.6</v>
      </c>
      <c r="AR42" s="49">
        <v>191415</v>
      </c>
      <c r="AT42" s="49">
        <v>281062</v>
      </c>
      <c r="AX42" s="8" t="s">
        <v>267</v>
      </c>
    </row>
    <row r="43" spans="1:50" x14ac:dyDescent="0.25">
      <c r="A43" s="8" t="s">
        <v>104</v>
      </c>
      <c r="C43" s="10"/>
      <c r="D43" s="10"/>
      <c r="E43" s="10">
        <v>10.0573</v>
      </c>
      <c r="F43" s="10">
        <v>11.058400000000001</v>
      </c>
      <c r="G43" s="10">
        <v>13.657500000000001</v>
      </c>
      <c r="H43" s="10">
        <v>12.700799999999999</v>
      </c>
      <c r="I43" s="10">
        <v>12.8749</v>
      </c>
      <c r="J43" s="10">
        <v>11.2164</v>
      </c>
      <c r="K43" s="10">
        <v>10.3248</v>
      </c>
      <c r="L43" s="10">
        <v>7.9545000000000003</v>
      </c>
      <c r="M43" s="10">
        <v>8.1410999999999998</v>
      </c>
      <c r="N43" s="10">
        <v>8.0411000000000001</v>
      </c>
      <c r="O43" s="10">
        <v>7.9645999999999999</v>
      </c>
      <c r="P43" s="10">
        <v>6.6786000000000003</v>
      </c>
      <c r="Q43" s="10">
        <v>6.1464999999999996</v>
      </c>
      <c r="R43" s="10">
        <v>4.4463999999999997</v>
      </c>
      <c r="S43" s="10">
        <v>6.4135</v>
      </c>
      <c r="T43" s="10">
        <v>6.9273999999999996</v>
      </c>
      <c r="U43" s="10">
        <v>8.1709999999999994</v>
      </c>
      <c r="V43" s="10">
        <v>9.609</v>
      </c>
      <c r="W43" s="10">
        <v>10.2316</v>
      </c>
      <c r="X43" s="10">
        <v>8.8521000000000001</v>
      </c>
      <c r="Y43" s="10">
        <v>8.9726999999999997</v>
      </c>
      <c r="Z43" s="10">
        <v>8.8515999999999995</v>
      </c>
      <c r="AA43" s="10">
        <v>8.0754999999999999</v>
      </c>
      <c r="AB43" s="10">
        <v>7.7272999999999996</v>
      </c>
      <c r="AC43" s="10">
        <v>8.5373999999999999</v>
      </c>
      <c r="AD43" s="10">
        <v>8.0739000000000001</v>
      </c>
      <c r="AE43" s="10">
        <v>9.5260999999999996</v>
      </c>
      <c r="AF43" s="10">
        <v>9.9697999999999993</v>
      </c>
      <c r="AR43" s="47">
        <f>AR42+(AR42*((AR21+AU24)))</f>
        <v>191415</v>
      </c>
      <c r="AX43" s="8" t="s">
        <v>268</v>
      </c>
    </row>
    <row r="44" spans="1:50" x14ac:dyDescent="0.25">
      <c r="A44" s="8" t="s">
        <v>105</v>
      </c>
      <c r="C44" s="10"/>
      <c r="D44" s="10"/>
      <c r="E44" s="10">
        <v>5.1242999999999999</v>
      </c>
      <c r="F44" s="10">
        <v>0.91790000000000005</v>
      </c>
      <c r="G44" s="10">
        <v>3.0152000000000001</v>
      </c>
      <c r="H44" s="10">
        <v>23.6267</v>
      </c>
      <c r="I44" s="10" t="s">
        <v>53</v>
      </c>
      <c r="J44" s="10">
        <v>21.666599999999999</v>
      </c>
      <c r="K44" s="10" t="s">
        <v>53</v>
      </c>
      <c r="L44" s="10">
        <v>19.782800000000002</v>
      </c>
      <c r="M44" s="10">
        <v>22.296099999999999</v>
      </c>
      <c r="N44" s="10">
        <v>25.962</v>
      </c>
      <c r="O44" s="10">
        <v>24.683399999999999</v>
      </c>
      <c r="P44" s="10" t="s">
        <v>53</v>
      </c>
      <c r="Q44" s="10">
        <v>28.216200000000001</v>
      </c>
      <c r="R44" s="10" t="s">
        <v>53</v>
      </c>
      <c r="S44" s="10">
        <v>37.111400000000003</v>
      </c>
      <c r="T44" s="10">
        <v>27.462199999999999</v>
      </c>
      <c r="U44" s="10">
        <v>20.079499999999999</v>
      </c>
      <c r="V44" s="10">
        <v>18.0276</v>
      </c>
      <c r="W44" s="10">
        <v>12.6508</v>
      </c>
      <c r="X44" s="10">
        <v>19.001100000000001</v>
      </c>
      <c r="Y44" s="10">
        <v>24.045500000000001</v>
      </c>
      <c r="Z44" s="10">
        <v>20.9621</v>
      </c>
      <c r="AA44" s="10">
        <v>11.1396</v>
      </c>
      <c r="AB44" s="10" t="s">
        <v>53</v>
      </c>
      <c r="AC44" s="10" t="s">
        <v>53</v>
      </c>
      <c r="AD44" s="10">
        <v>34.284500000000001</v>
      </c>
      <c r="AE44" s="10" t="s">
        <v>53</v>
      </c>
      <c r="AF44" s="10" t="s">
        <v>53</v>
      </c>
      <c r="AK44" s="53" t="s">
        <v>215</v>
      </c>
      <c r="AM44" s="53" t="s">
        <v>139</v>
      </c>
      <c r="AX44" s="8" t="s">
        <v>269</v>
      </c>
    </row>
    <row r="45" spans="1:50" x14ac:dyDescent="0.25">
      <c r="A45" s="8" t="s">
        <v>106</v>
      </c>
      <c r="C45" s="10"/>
      <c r="D45" s="10"/>
      <c r="E45" s="10">
        <v>91.326700000000002</v>
      </c>
      <c r="F45" s="10">
        <v>92.227400000000003</v>
      </c>
      <c r="G45" s="10">
        <v>91.418999999999997</v>
      </c>
      <c r="H45" s="10">
        <v>86.038399999999996</v>
      </c>
      <c r="I45" s="10">
        <v>100.87179999999999</v>
      </c>
      <c r="J45" s="10">
        <v>92.028300000000002</v>
      </c>
      <c r="K45" s="10">
        <v>110.29089999999999</v>
      </c>
      <c r="L45" s="10">
        <v>112.2441</v>
      </c>
      <c r="M45" s="10">
        <v>102.0986</v>
      </c>
      <c r="N45" s="10">
        <v>108.11709999999999</v>
      </c>
      <c r="O45" s="10">
        <v>73.904799999999994</v>
      </c>
      <c r="P45" s="10">
        <v>71.613399999999999</v>
      </c>
      <c r="Q45" s="10">
        <v>68.441500000000005</v>
      </c>
      <c r="R45" s="10">
        <v>52.197499999999998</v>
      </c>
      <c r="S45" s="10">
        <v>213.77</v>
      </c>
      <c r="T45" s="10">
        <v>60.521900000000002</v>
      </c>
      <c r="U45" s="10">
        <v>73.117500000000007</v>
      </c>
      <c r="V45" s="10">
        <v>76.449399999999997</v>
      </c>
      <c r="W45" s="10">
        <v>79.385000000000005</v>
      </c>
      <c r="X45" s="10">
        <v>80.307100000000005</v>
      </c>
      <c r="Y45" s="10">
        <v>79.7102</v>
      </c>
      <c r="Z45" s="10">
        <v>79.113200000000006</v>
      </c>
      <c r="AA45" s="10">
        <v>77.904300000000006</v>
      </c>
      <c r="AB45" s="10">
        <v>77.7804</v>
      </c>
      <c r="AC45" s="10">
        <v>81.233199999999997</v>
      </c>
      <c r="AD45" s="10">
        <v>76.549099999999996</v>
      </c>
      <c r="AE45" s="10">
        <v>91.861400000000003</v>
      </c>
      <c r="AF45" s="10">
        <v>79.839500000000001</v>
      </c>
      <c r="AJ45" s="59">
        <f>AK45+(AK45*AR21)</f>
        <v>-765.6</v>
      </c>
      <c r="AK45">
        <v>-638</v>
      </c>
      <c r="AL45" s="58">
        <f>AM45+(AM45*AR21)</f>
        <v>-12204</v>
      </c>
      <c r="AM45" s="49">
        <v>-10170</v>
      </c>
      <c r="AO45" s="60">
        <f>AO47+(AO47*AR21)</f>
        <v>1061131.2</v>
      </c>
      <c r="AP45" s="60">
        <f>AP47+(AP47*AR21)</f>
        <v>970053.6</v>
      </c>
      <c r="AR45" s="47"/>
      <c r="AX45" s="8" t="s">
        <v>270</v>
      </c>
    </row>
    <row r="46" spans="1:50" x14ac:dyDescent="0.25">
      <c r="AO46" s="57" t="s">
        <v>216</v>
      </c>
      <c r="AP46" s="56" t="s">
        <v>217</v>
      </c>
      <c r="AQ46" t="s">
        <v>218</v>
      </c>
      <c r="AX46" s="8" t="s">
        <v>271</v>
      </c>
    </row>
    <row r="47" spans="1:50" x14ac:dyDescent="0.25">
      <c r="AO47" s="52">
        <v>884276</v>
      </c>
      <c r="AP47" s="52">
        <v>808378</v>
      </c>
      <c r="AQ47" s="48">
        <f>AO47+AP47</f>
        <v>1692654</v>
      </c>
      <c r="AX47" s="8" t="s">
        <v>272</v>
      </c>
    </row>
    <row r="48" spans="1:50" x14ac:dyDescent="0.25">
      <c r="AX48" s="8" t="s">
        <v>273</v>
      </c>
    </row>
    <row r="49" spans="1:50" x14ac:dyDescent="0.25">
      <c r="AK49" t="s">
        <v>219</v>
      </c>
      <c r="AO49" s="57" t="s">
        <v>220</v>
      </c>
      <c r="AP49" s="56" t="s">
        <v>221</v>
      </c>
      <c r="AX49" s="8" t="s">
        <v>274</v>
      </c>
    </row>
    <row r="50" spans="1:50" x14ac:dyDescent="0.25">
      <c r="C50" s="5" t="s">
        <v>27</v>
      </c>
      <c r="D50" s="5" t="s">
        <v>28</v>
      </c>
      <c r="E50" s="5" t="s">
        <v>29</v>
      </c>
      <c r="F50" s="5" t="s">
        <v>30</v>
      </c>
      <c r="G50" s="5" t="s">
        <v>31</v>
      </c>
      <c r="H50" s="5" t="s">
        <v>32</v>
      </c>
      <c r="I50" s="5" t="s">
        <v>1</v>
      </c>
      <c r="J50" s="5" t="s">
        <v>2</v>
      </c>
      <c r="K50" s="5" t="s">
        <v>3</v>
      </c>
      <c r="L50" s="5" t="s">
        <v>4</v>
      </c>
      <c r="M50" s="5" t="s">
        <v>5</v>
      </c>
      <c r="N50" s="5" t="s">
        <v>6</v>
      </c>
      <c r="O50" s="5" t="s">
        <v>7</v>
      </c>
      <c r="P50" s="5" t="s">
        <v>8</v>
      </c>
      <c r="Q50" s="5" t="s">
        <v>9</v>
      </c>
      <c r="R50" s="5" t="s">
        <v>10</v>
      </c>
      <c r="S50" s="5" t="s">
        <v>11</v>
      </c>
      <c r="T50" s="5" t="s">
        <v>12</v>
      </c>
      <c r="U50" s="5" t="s">
        <v>13</v>
      </c>
      <c r="V50" s="5" t="s">
        <v>14</v>
      </c>
      <c r="W50" s="5" t="s">
        <v>15</v>
      </c>
      <c r="X50" s="5" t="s">
        <v>16</v>
      </c>
      <c r="Y50" s="5" t="s">
        <v>17</v>
      </c>
      <c r="Z50" s="5" t="s">
        <v>18</v>
      </c>
      <c r="AA50" s="5" t="s">
        <v>19</v>
      </c>
      <c r="AB50" s="5" t="s">
        <v>20</v>
      </c>
      <c r="AC50" s="5" t="s">
        <v>21</v>
      </c>
      <c r="AD50" s="5" t="s">
        <v>22</v>
      </c>
      <c r="AE50" s="5" t="s">
        <v>23</v>
      </c>
      <c r="AF50" s="5" t="s">
        <v>24</v>
      </c>
      <c r="AK50" s="13">
        <f>AF63</f>
        <v>2.2536664508186806</v>
      </c>
      <c r="AO50">
        <v>870975</v>
      </c>
      <c r="AP50">
        <v>200569</v>
      </c>
      <c r="AX50" s="8" t="s">
        <v>275</v>
      </c>
    </row>
    <row r="51" spans="1:50" x14ac:dyDescent="0.25">
      <c r="I51" s="7"/>
      <c r="J51" s="7"/>
      <c r="K51" s="7"/>
      <c r="L51" s="7"/>
      <c r="M51" s="7"/>
      <c r="N51" s="7"/>
      <c r="O51" s="7"/>
      <c r="P51" s="7"/>
      <c r="Q51" s="7"/>
      <c r="R51" s="7"/>
      <c r="S51" s="7"/>
      <c r="T51" s="7"/>
      <c r="U51" s="7"/>
      <c r="V51" s="7"/>
      <c r="W51" s="7"/>
      <c r="X51" s="7"/>
      <c r="Y51" s="7"/>
      <c r="Z51" s="7"/>
      <c r="AA51" s="7"/>
      <c r="AB51" s="7"/>
      <c r="AC51" s="7"/>
      <c r="AD51" s="7"/>
      <c r="AE51" s="7"/>
      <c r="AF51" s="7"/>
      <c r="AK51" t="s">
        <v>222</v>
      </c>
      <c r="AO51" s="57" t="s">
        <v>223</v>
      </c>
      <c r="AP51" s="56" t="s">
        <v>224</v>
      </c>
      <c r="AX51" s="8" t="s">
        <v>276</v>
      </c>
    </row>
    <row r="52" spans="1:50" x14ac:dyDescent="0.25">
      <c r="A52" t="s">
        <v>107</v>
      </c>
      <c r="C52" s="13" t="e">
        <f t="shared" ref="C52:H52" si="1">C19/C24</f>
        <v>#DIV/0!</v>
      </c>
      <c r="D52" s="13" t="e">
        <f t="shared" si="1"/>
        <v>#DIV/0!</v>
      </c>
      <c r="E52" s="13">
        <f t="shared" si="1"/>
        <v>2.4551224606178206</v>
      </c>
      <c r="F52" s="13">
        <f t="shared" si="1"/>
        <v>2.3055260507911108</v>
      </c>
      <c r="G52" s="13">
        <f t="shared" si="1"/>
        <v>1.9173380233745603</v>
      </c>
      <c r="H52" s="13">
        <f t="shared" si="1"/>
        <v>2.3058711016771243</v>
      </c>
      <c r="I52" s="13">
        <f>I19/I24</f>
        <v>2.4173203936548635</v>
      </c>
      <c r="J52" s="13">
        <f t="shared" ref="J52:AF52" si="2">J19/J24</f>
        <v>2.1984965873455082</v>
      </c>
      <c r="K52" s="13">
        <f t="shared" si="2"/>
        <v>1.760500555605728</v>
      </c>
      <c r="L52" s="13">
        <f t="shared" si="2"/>
        <v>2.3021007277300183</v>
      </c>
      <c r="M52" s="13">
        <f t="shared" si="2"/>
        <v>2.4507341327873648</v>
      </c>
      <c r="N52" s="13">
        <f t="shared" si="2"/>
        <v>2.3587301766720548</v>
      </c>
      <c r="O52" s="13">
        <f t="shared" si="2"/>
        <v>1.7383886962681281</v>
      </c>
      <c r="P52" s="13">
        <f t="shared" si="2"/>
        <v>2.1589140639391227</v>
      </c>
      <c r="Q52" s="13">
        <f t="shared" si="2"/>
        <v>2.1139375567690606</v>
      </c>
      <c r="R52" s="13">
        <f t="shared" si="2"/>
        <v>3.9525316455696204</v>
      </c>
      <c r="S52" s="13">
        <f t="shared" si="2"/>
        <v>1.6213203734172688</v>
      </c>
      <c r="T52" s="13">
        <f t="shared" si="2"/>
        <v>1.8790647549433044</v>
      </c>
      <c r="U52" s="13">
        <f t="shared" si="2"/>
        <v>1.9480834234465862</v>
      </c>
      <c r="V52" s="13">
        <f t="shared" si="2"/>
        <v>1.9722989915875755</v>
      </c>
      <c r="W52" s="13">
        <f t="shared" si="2"/>
        <v>1.5392206319965991</v>
      </c>
      <c r="X52" s="13">
        <f t="shared" si="2"/>
        <v>1.9287283658121031</v>
      </c>
      <c r="Y52" s="13">
        <f t="shared" si="2"/>
        <v>2.0029255311069321</v>
      </c>
      <c r="Z52" s="13">
        <f t="shared" si="2"/>
        <v>2.0687885145052158</v>
      </c>
      <c r="AA52" s="13">
        <f t="shared" si="2"/>
        <v>1.7595217690979184</v>
      </c>
      <c r="AB52" s="13">
        <f t="shared" si="2"/>
        <v>2.0535586572472466</v>
      </c>
      <c r="AC52" s="13">
        <f t="shared" si="2"/>
        <v>1.8476409881232196</v>
      </c>
      <c r="AD52" s="13">
        <f t="shared" si="2"/>
        <v>1.9271180397245702</v>
      </c>
      <c r="AE52" s="13">
        <f t="shared" si="2"/>
        <v>1.6989473034297533</v>
      </c>
      <c r="AF52" s="13">
        <f t="shared" si="2"/>
        <v>1.7546492156547897</v>
      </c>
      <c r="AK52" s="13">
        <f>AF64</f>
        <v>161.95830570553503</v>
      </c>
      <c r="AO52">
        <v>-40102</v>
      </c>
      <c r="AP52">
        <v>19923</v>
      </c>
      <c r="AX52" s="8" t="s">
        <v>277</v>
      </c>
    </row>
    <row r="53" spans="1:50" x14ac:dyDescent="0.25">
      <c r="A53" t="s">
        <v>108</v>
      </c>
      <c r="C53" s="13" t="e">
        <f>(C19-C18)/C24</f>
        <v>#DIV/0!</v>
      </c>
      <c r="D53" s="13" t="e">
        <f t="shared" ref="D53:H53" si="3">(D19-D18)/D24</f>
        <v>#DIV/0!</v>
      </c>
      <c r="E53" s="13">
        <f t="shared" si="3"/>
        <v>1.204305933063256</v>
      </c>
      <c r="F53" s="13">
        <f t="shared" si="3"/>
        <v>1.161746651400825</v>
      </c>
      <c r="G53" s="13">
        <f t="shared" si="3"/>
        <v>0.97020310904345852</v>
      </c>
      <c r="H53" s="13">
        <f t="shared" si="3"/>
        <v>1.0441498915350704</v>
      </c>
      <c r="I53" s="13">
        <f>(I19-I18)/I24</f>
        <v>1.2511467588627514</v>
      </c>
      <c r="J53" s="13">
        <f t="shared" ref="J53:AF53" si="4">(J19-J18)/J24</f>
        <v>1.1173445858697657</v>
      </c>
      <c r="K53" s="13">
        <f t="shared" si="4"/>
        <v>0.95211581729013617</v>
      </c>
      <c r="L53" s="13">
        <f t="shared" si="4"/>
        <v>1.2684251757478302</v>
      </c>
      <c r="M53" s="13">
        <f t="shared" si="4"/>
        <v>1.2891956712489032</v>
      </c>
      <c r="N53" s="13">
        <f t="shared" si="4"/>
        <v>1.2160022154653043</v>
      </c>
      <c r="O53" s="13">
        <f t="shared" si="4"/>
        <v>1.0400328076650636</v>
      </c>
      <c r="P53" s="13">
        <f t="shared" si="4"/>
        <v>1.0286792309011568</v>
      </c>
      <c r="Q53" s="13">
        <f t="shared" si="4"/>
        <v>1.1095164096783725</v>
      </c>
      <c r="R53" s="13">
        <f t="shared" si="4"/>
        <v>2.9750707941041217</v>
      </c>
      <c r="S53" s="13">
        <f t="shared" si="4"/>
        <v>0.9181719007082052</v>
      </c>
      <c r="T53" s="13">
        <f t="shared" si="4"/>
        <v>1.0106035048261643</v>
      </c>
      <c r="U53" s="13">
        <f t="shared" si="4"/>
        <v>0.99426425994963741</v>
      </c>
      <c r="V53" s="13">
        <f t="shared" si="4"/>
        <v>1.1053440465918896</v>
      </c>
      <c r="W53" s="13">
        <f t="shared" si="4"/>
        <v>0.81248972651268248</v>
      </c>
      <c r="X53" s="13">
        <f t="shared" si="4"/>
        <v>1.0284478456163699</v>
      </c>
      <c r="Y53" s="13">
        <f t="shared" si="4"/>
        <v>1.0188443088850476</v>
      </c>
      <c r="Z53" s="13">
        <f t="shared" si="4"/>
        <v>0.91429464138023386</v>
      </c>
      <c r="AA53" s="13">
        <f t="shared" si="4"/>
        <v>0.93349634277058391</v>
      </c>
      <c r="AB53" s="13">
        <f t="shared" si="4"/>
        <v>0.93643833311219482</v>
      </c>
      <c r="AC53" s="13">
        <f t="shared" si="4"/>
        <v>0.95498964867767699</v>
      </c>
      <c r="AD53" s="13">
        <f t="shared" si="4"/>
        <v>1.0533090169396415</v>
      </c>
      <c r="AE53" s="13">
        <f t="shared" si="4"/>
        <v>0.83875528663600163</v>
      </c>
      <c r="AF53" s="13">
        <f t="shared" si="4"/>
        <v>0.83361460746692706</v>
      </c>
      <c r="AO53" s="57" t="s">
        <v>225</v>
      </c>
      <c r="AP53" s="56" t="s">
        <v>226</v>
      </c>
      <c r="AX53" s="8" t="s">
        <v>278</v>
      </c>
    </row>
    <row r="54" spans="1:50" x14ac:dyDescent="0.25">
      <c r="A54" t="s">
        <v>109</v>
      </c>
      <c r="C54" s="13" t="e">
        <f t="shared" ref="C54:AF54" si="5">C16/C24</f>
        <v>#DIV/0!</v>
      </c>
      <c r="D54" s="13" t="e">
        <f t="shared" si="5"/>
        <v>#DIV/0!</v>
      </c>
      <c r="E54" s="13">
        <f t="shared" si="5"/>
        <v>7.2802411441013751E-2</v>
      </c>
      <c r="F54" s="13">
        <f t="shared" si="5"/>
        <v>0.1048997834273654</v>
      </c>
      <c r="G54" s="13">
        <f t="shared" si="5"/>
        <v>4.1342335186656073E-2</v>
      </c>
      <c r="H54" s="13">
        <f t="shared" si="5"/>
        <v>5.3614331366191599E-2</v>
      </c>
      <c r="I54" s="13">
        <f t="shared" si="5"/>
        <v>7.8851822466490473E-2</v>
      </c>
      <c r="J54" s="13">
        <f t="shared" si="5"/>
        <v>4.6532005165098693E-2</v>
      </c>
      <c r="K54" s="13">
        <f t="shared" si="5"/>
        <v>1.8545059035562694E-2</v>
      </c>
      <c r="L54" s="13">
        <f t="shared" si="5"/>
        <v>5.7806089842703114E-2</v>
      </c>
      <c r="M54" s="13">
        <f t="shared" si="5"/>
        <v>7.7057619186896756E-2</v>
      </c>
      <c r="N54" s="13">
        <f t="shared" si="5"/>
        <v>4.5886129604720299E-2</v>
      </c>
      <c r="O54" s="13">
        <f t="shared" si="5"/>
        <v>4.614323528315252E-2</v>
      </c>
      <c r="P54" s="13">
        <f t="shared" si="5"/>
        <v>6.1131543342797801E-2</v>
      </c>
      <c r="Q54" s="13">
        <f t="shared" si="5"/>
        <v>5.6500946606988477E-2</v>
      </c>
      <c r="R54" s="13">
        <f t="shared" si="5"/>
        <v>1.861552145605925</v>
      </c>
      <c r="S54" s="13">
        <f t="shared" si="5"/>
        <v>7.9972637527720158E-2</v>
      </c>
      <c r="T54" s="13">
        <f t="shared" si="5"/>
        <v>3.4008059225939462E-2</v>
      </c>
      <c r="U54" s="13">
        <f t="shared" si="5"/>
        <v>4.282333013210729E-2</v>
      </c>
      <c r="V54" s="13">
        <f t="shared" si="5"/>
        <v>6.042048641069888E-2</v>
      </c>
      <c r="W54" s="13">
        <f t="shared" si="5"/>
        <v>7.8838033158565968E-2</v>
      </c>
      <c r="X54" s="13">
        <f t="shared" si="5"/>
        <v>5.4730121214554922E-2</v>
      </c>
      <c r="Y54" s="13">
        <f t="shared" si="5"/>
        <v>5.414510998842547E-2</v>
      </c>
      <c r="Z54" s="13">
        <f t="shared" si="5"/>
        <v>4.2338058566991278E-2</v>
      </c>
      <c r="AA54" s="13">
        <f t="shared" si="5"/>
        <v>0.11479585819751398</v>
      </c>
      <c r="AB54" s="13">
        <f t="shared" si="5"/>
        <v>1.1452814984773808E-2</v>
      </c>
      <c r="AC54" s="13">
        <f t="shared" si="5"/>
        <v>3.5673925563874664E-2</v>
      </c>
      <c r="AD54" s="13">
        <f t="shared" si="5"/>
        <v>1.3184044704754556E-2</v>
      </c>
      <c r="AE54" s="13">
        <f t="shared" si="5"/>
        <v>1.8621307072515667E-2</v>
      </c>
      <c r="AF54" s="13">
        <f t="shared" si="5"/>
        <v>1.4444928709295811E-2</v>
      </c>
      <c r="AO54">
        <v>27863</v>
      </c>
      <c r="AP54">
        <v>84667</v>
      </c>
      <c r="AX54" s="8" t="s">
        <v>279</v>
      </c>
    </row>
    <row r="55" spans="1:50" x14ac:dyDescent="0.25">
      <c r="A55" t="s">
        <v>110</v>
      </c>
      <c r="C55" s="13" t="e">
        <f t="shared" ref="C55:AF55" si="6">(C19-C24)/C21</f>
        <v>#DIV/0!</v>
      </c>
      <c r="D55" s="13" t="e">
        <f t="shared" si="6"/>
        <v>#DIV/0!</v>
      </c>
      <c r="E55" s="13">
        <f t="shared" si="6"/>
        <v>0.21345537508827203</v>
      </c>
      <c r="F55" s="13">
        <f t="shared" si="6"/>
        <v>0.20546880512361257</v>
      </c>
      <c r="G55" s="13">
        <f t="shared" si="6"/>
        <v>0.1731610540238071</v>
      </c>
      <c r="H55" s="13">
        <f t="shared" si="6"/>
        <v>0.2271356600430261</v>
      </c>
      <c r="I55" s="13">
        <f t="shared" si="6"/>
        <v>0.25648356893668045</v>
      </c>
      <c r="J55" s="13">
        <f t="shared" si="6"/>
        <v>0.24124128584291774</v>
      </c>
      <c r="K55" s="13">
        <f t="shared" si="6"/>
        <v>0.17530686077422777</v>
      </c>
      <c r="L55" s="13">
        <f t="shared" si="6"/>
        <v>0.22777054536406288</v>
      </c>
      <c r="M55" s="13">
        <f t="shared" si="6"/>
        <v>0.22810075309127967</v>
      </c>
      <c r="N55" s="13">
        <f t="shared" si="6"/>
        <v>0.22003126424326069</v>
      </c>
      <c r="O55" s="13">
        <f t="shared" si="6"/>
        <v>0.17062992248088729</v>
      </c>
      <c r="P55" s="13">
        <f t="shared" si="6"/>
        <v>0.15747476247030878</v>
      </c>
      <c r="Q55" s="13">
        <f t="shared" si="6"/>
        <v>0.17004093557970912</v>
      </c>
      <c r="R55" s="13">
        <f t="shared" si="6"/>
        <v>0.33102253855922548</v>
      </c>
      <c r="S55" s="13">
        <f t="shared" si="6"/>
        <v>0.11298800660527007</v>
      </c>
      <c r="T55" s="13">
        <f t="shared" si="6"/>
        <v>0.14685334938510394</v>
      </c>
      <c r="U55" s="13">
        <f t="shared" si="6"/>
        <v>0.17842868111310589</v>
      </c>
      <c r="V55" s="13">
        <f t="shared" si="6"/>
        <v>0.19416949690995317</v>
      </c>
      <c r="W55" s="13">
        <f t="shared" si="6"/>
        <v>0.12732113950894128</v>
      </c>
      <c r="X55" s="13">
        <f t="shared" si="6"/>
        <v>0.18827539528587578</v>
      </c>
      <c r="Y55" s="13">
        <f t="shared" si="6"/>
        <v>0.19145650279036078</v>
      </c>
      <c r="Z55" s="13">
        <f t="shared" si="6"/>
        <v>0.21284944215272522</v>
      </c>
      <c r="AA55" s="13">
        <f t="shared" si="6"/>
        <v>0.15866280301566246</v>
      </c>
      <c r="AB55" s="13">
        <f t="shared" si="6"/>
        <v>0.17862043575755548</v>
      </c>
      <c r="AC55" s="13">
        <f t="shared" si="6"/>
        <v>0.15286944267430991</v>
      </c>
      <c r="AD55" s="13">
        <f t="shared" si="6"/>
        <v>0.169960480661456</v>
      </c>
      <c r="AE55" s="13">
        <f t="shared" si="6"/>
        <v>0.13194448086743837</v>
      </c>
      <c r="AF55" s="13">
        <f t="shared" si="6"/>
        <v>0.1360514316570309</v>
      </c>
      <c r="AO55" s="57" t="s">
        <v>215</v>
      </c>
      <c r="AX55" s="8" t="s">
        <v>280</v>
      </c>
    </row>
    <row r="56" spans="1:50" x14ac:dyDescent="0.25">
      <c r="A56" t="s">
        <v>111</v>
      </c>
      <c r="C56" s="13" t="e">
        <f>(SUM(C19-C18)/((SUM(C8,C10))/365))</f>
        <v>#DIV/0!</v>
      </c>
      <c r="D56" s="13" t="e">
        <f t="shared" ref="D56:H56" si="7">(SUM(D19-D18)/((SUM(D8,D10))/365))</f>
        <v>#DIV/0!</v>
      </c>
      <c r="E56" s="13">
        <f t="shared" si="7"/>
        <v>160.14020834963455</v>
      </c>
      <c r="F56" s="13">
        <f t="shared" si="7"/>
        <v>133.77906040560538</v>
      </c>
      <c r="G56" s="13">
        <f t="shared" si="7"/>
        <v>132.09918138952145</v>
      </c>
      <c r="H56" s="13">
        <f t="shared" si="7"/>
        <v>142.9169746377604</v>
      </c>
      <c r="I56" s="13">
        <f t="shared" ref="I56:AF56" si="8">(SUM(I19-I18)/((SUM(I8,I10))/365))</f>
        <v>165.20187226762971</v>
      </c>
      <c r="J56" s="13">
        <f t="shared" si="8"/>
        <v>146.57192603285992</v>
      </c>
      <c r="K56" s="13">
        <f t="shared" si="8"/>
        <v>139.90400225095991</v>
      </c>
      <c r="L56" s="13">
        <f t="shared" si="8"/>
        <v>165.87569776438414</v>
      </c>
      <c r="M56" s="13">
        <f t="shared" si="8"/>
        <v>177.11513352723716</v>
      </c>
      <c r="N56" s="13">
        <f t="shared" si="8"/>
        <v>150.10771771479034</v>
      </c>
      <c r="O56" s="13">
        <f t="shared" si="8"/>
        <v>191.74358192147844</v>
      </c>
      <c r="P56" s="13">
        <f t="shared" si="8"/>
        <v>143.63403752788349</v>
      </c>
      <c r="Q56" s="13">
        <f t="shared" si="8"/>
        <v>173.35247314648691</v>
      </c>
      <c r="R56" s="13">
        <f t="shared" si="8"/>
        <v>446.69507493260915</v>
      </c>
      <c r="S56" s="13">
        <f t="shared" si="8"/>
        <v>166.06950106345266</v>
      </c>
      <c r="T56" s="13">
        <f t="shared" si="8"/>
        <v>167.49850000000001</v>
      </c>
      <c r="U56" s="13">
        <f t="shared" si="8"/>
        <v>177.36156306648408</v>
      </c>
      <c r="V56" s="13">
        <f t="shared" si="8"/>
        <v>161.72384163937616</v>
      </c>
      <c r="W56" s="13">
        <f t="shared" si="8"/>
        <v>131.38082587018454</v>
      </c>
      <c r="X56" s="13">
        <f t="shared" si="8"/>
        <v>177.21190341105279</v>
      </c>
      <c r="Y56" s="13">
        <f t="shared" si="8"/>
        <v>167.31569667313633</v>
      </c>
      <c r="Z56" s="13">
        <f t="shared" si="8"/>
        <v>139.3575824491501</v>
      </c>
      <c r="AA56" s="13">
        <f t="shared" si="8"/>
        <v>147.93850076920975</v>
      </c>
      <c r="AB56" s="13">
        <f t="shared" si="8"/>
        <v>171.95031575657032</v>
      </c>
      <c r="AC56" s="13">
        <f t="shared" si="8"/>
        <v>149.90923076099153</v>
      </c>
      <c r="AD56" s="13">
        <f t="shared" si="8"/>
        <v>168.1699334707215</v>
      </c>
      <c r="AE56" s="13">
        <f t="shared" si="8"/>
        <v>142.26107700936885</v>
      </c>
      <c r="AF56" s="13">
        <f t="shared" si="8"/>
        <v>133.30594726369017</v>
      </c>
      <c r="AO56">
        <v>25540</v>
      </c>
      <c r="AP56" s="56" t="s">
        <v>227</v>
      </c>
      <c r="AX56" s="8" t="s">
        <v>281</v>
      </c>
    </row>
    <row r="57" spans="1:50" x14ac:dyDescent="0.25">
      <c r="A57" t="s">
        <v>112</v>
      </c>
      <c r="C57" s="13" t="e">
        <f t="shared" ref="C57:AF57" si="9">(C21-C25)/C21</f>
        <v>#DIV/0!</v>
      </c>
      <c r="D57" s="13" t="e">
        <f t="shared" si="9"/>
        <v>#DIV/0!</v>
      </c>
      <c r="E57" s="13">
        <f t="shared" si="9"/>
        <v>0.453871475908523</v>
      </c>
      <c r="F57" s="13">
        <f t="shared" si="9"/>
        <v>0.43818502537382292</v>
      </c>
      <c r="G57" s="13">
        <f t="shared" si="9"/>
        <v>0.42437470214349587</v>
      </c>
      <c r="H57" s="13">
        <f t="shared" si="9"/>
        <v>0.44050134241053723</v>
      </c>
      <c r="I57" s="13">
        <f t="shared" si="9"/>
        <v>0.4417631694299784</v>
      </c>
      <c r="J57" s="13">
        <f t="shared" si="9"/>
        <v>0.42487770011232096</v>
      </c>
      <c r="K57" s="13">
        <f t="shared" si="9"/>
        <v>0.39346516210376919</v>
      </c>
      <c r="L57" s="13">
        <f t="shared" si="9"/>
        <v>0.39056927310034945</v>
      </c>
      <c r="M57" s="13">
        <f t="shared" si="9"/>
        <v>0.37379098865764332</v>
      </c>
      <c r="N57" s="13">
        <f t="shared" si="9"/>
        <v>0.36510156302911712</v>
      </c>
      <c r="O57" s="13">
        <f t="shared" si="9"/>
        <v>0.39582303105072081</v>
      </c>
      <c r="P57" s="13">
        <f t="shared" si="9"/>
        <v>0.40873404960503784</v>
      </c>
      <c r="Q57" s="13">
        <f t="shared" si="9"/>
        <v>0.42789750151806605</v>
      </c>
      <c r="R57" s="13">
        <f t="shared" si="9"/>
        <v>0.54253522158665379</v>
      </c>
      <c r="S57" s="13">
        <f t="shared" si="9"/>
        <v>0.44676716585618498</v>
      </c>
      <c r="T57" s="13">
        <f t="shared" si="9"/>
        <v>0.46103310051482038</v>
      </c>
      <c r="U57" s="13">
        <f t="shared" si="9"/>
        <v>0.47767462281074397</v>
      </c>
      <c r="V57" s="13">
        <f t="shared" si="9"/>
        <v>0.45980852613314055</v>
      </c>
      <c r="W57" s="13">
        <f t="shared" si="9"/>
        <v>0.43803547063196829</v>
      </c>
      <c r="X57" s="13">
        <f t="shared" si="9"/>
        <v>0.49135232194109901</v>
      </c>
      <c r="Y57" s="13">
        <f t="shared" si="9"/>
        <v>0.47536172041414371</v>
      </c>
      <c r="Z57" s="13">
        <f t="shared" si="9"/>
        <v>0.49390857025131757</v>
      </c>
      <c r="AA57" s="13">
        <f t="shared" si="9"/>
        <v>0.47526794361317792</v>
      </c>
      <c r="AB57" s="13">
        <f t="shared" si="9"/>
        <v>0.4905660480879438</v>
      </c>
      <c r="AC57" s="13">
        <f t="shared" si="9"/>
        <v>0.47872628916481152</v>
      </c>
      <c r="AD57" s="13">
        <f>(AD21-AD25)/AD21</f>
        <v>0.49658277736939221</v>
      </c>
      <c r="AE57" s="13">
        <f t="shared" si="9"/>
        <v>0.46871439652343982</v>
      </c>
      <c r="AF57" s="13">
        <f t="shared" si="9"/>
        <v>0.47758017881977061</v>
      </c>
      <c r="AP57">
        <v>47665</v>
      </c>
      <c r="AX57" s="8" t="s">
        <v>282</v>
      </c>
    </row>
    <row r="58" spans="1:50" x14ac:dyDescent="0.25">
      <c r="A58" t="s">
        <v>113</v>
      </c>
      <c r="C58" s="13" t="e">
        <f t="shared" ref="C58:AF58" si="10">(C26-C25)/C25</f>
        <v>#DIV/0!</v>
      </c>
      <c r="D58" s="13" t="e">
        <f t="shared" si="10"/>
        <v>#DIV/0!</v>
      </c>
      <c r="E58" s="13">
        <f t="shared" si="10"/>
        <v>0.83107081188181842</v>
      </c>
      <c r="F58" s="13">
        <f t="shared" si="10"/>
        <v>0.77994543606706879</v>
      </c>
      <c r="G58" s="13">
        <f t="shared" si="10"/>
        <v>0.73724122918810109</v>
      </c>
      <c r="H58" s="13">
        <f t="shared" si="10"/>
        <v>0.78731438661245035</v>
      </c>
      <c r="I58" s="13">
        <f t="shared" si="10"/>
        <v>0.79135439519260908</v>
      </c>
      <c r="J58" s="13">
        <f t="shared" si="10"/>
        <v>0.73876060830070278</v>
      </c>
      <c r="K58" s="13">
        <f t="shared" si="10"/>
        <v>0.6487099132978168</v>
      </c>
      <c r="L58" s="13">
        <f t="shared" si="10"/>
        <v>0.64087558414930557</v>
      </c>
      <c r="M58" s="13">
        <f t="shared" si="10"/>
        <v>0.59691090656197354</v>
      </c>
      <c r="N58" s="13">
        <f t="shared" si="10"/>
        <v>0.57505506671433348</v>
      </c>
      <c r="O58" s="13">
        <f t="shared" si="10"/>
        <v>0.6551441901850289</v>
      </c>
      <c r="P58" s="13">
        <f t="shared" si="10"/>
        <v>0.69128629736247438</v>
      </c>
      <c r="Q58" s="13">
        <f t="shared" si="10"/>
        <v>0.74793852964020624</v>
      </c>
      <c r="R58" s="13">
        <f t="shared" si="10"/>
        <v>1.1859606404417904</v>
      </c>
      <c r="S58" s="13">
        <f t="shared" si="10"/>
        <v>0.80755721331616792</v>
      </c>
      <c r="T58" s="13">
        <f t="shared" si="10"/>
        <v>0.8554015115867013</v>
      </c>
      <c r="U58" s="13">
        <f t="shared" si="10"/>
        <v>0.91451544127764328</v>
      </c>
      <c r="V58" s="13">
        <f t="shared" si="10"/>
        <v>0.85119545268215246</v>
      </c>
      <c r="W58" s="13">
        <f t="shared" si="10"/>
        <v>0.77947174197020885</v>
      </c>
      <c r="X58" s="13">
        <f t="shared" si="10"/>
        <v>0.96599737526807472</v>
      </c>
      <c r="Y58" s="13">
        <f t="shared" si="10"/>
        <v>0.90607517390722814</v>
      </c>
      <c r="Z58" s="13">
        <f t="shared" si="10"/>
        <v>0.97592755225391836</v>
      </c>
      <c r="AA58" s="13">
        <f t="shared" si="10"/>
        <v>0.9057345321834499</v>
      </c>
      <c r="AB58" s="13">
        <f t="shared" si="10"/>
        <v>0.9629630028518994</v>
      </c>
      <c r="AC58" s="13">
        <f t="shared" si="10"/>
        <v>0.9183779638489592</v>
      </c>
      <c r="AD58" s="13">
        <f t="shared" si="10"/>
        <v>0.98642389462660385</v>
      </c>
      <c r="AE58" s="13">
        <f t="shared" si="10"/>
        <v>0.88222679751968669</v>
      </c>
      <c r="AF58" s="13">
        <f t="shared" si="10"/>
        <v>0.91416933174710158</v>
      </c>
      <c r="AP58" s="56" t="s">
        <v>228</v>
      </c>
      <c r="AX58" s="8" t="s">
        <v>283</v>
      </c>
    </row>
    <row r="59" spans="1:50" x14ac:dyDescent="0.25">
      <c r="A59" t="s">
        <v>114</v>
      </c>
      <c r="C59" s="13" t="e">
        <f t="shared" ref="C59:AE59" si="11">C21/C25</f>
        <v>#DIV/0!</v>
      </c>
      <c r="D59" s="13" t="e">
        <f t="shared" si="11"/>
        <v>#DIV/0!</v>
      </c>
      <c r="E59" s="13">
        <f>E21/E25</f>
        <v>1.8310708118818184</v>
      </c>
      <c r="F59" s="13">
        <f t="shared" si="11"/>
        <v>1.7799454360670688</v>
      </c>
      <c r="G59" s="13">
        <f t="shared" si="11"/>
        <v>1.737241229188101</v>
      </c>
      <c r="H59" s="13">
        <f t="shared" si="11"/>
        <v>1.7873143866124503</v>
      </c>
      <c r="I59" s="13">
        <f t="shared" si="11"/>
        <v>1.791354395192609</v>
      </c>
      <c r="J59" s="13">
        <f t="shared" si="11"/>
        <v>1.7387606083007028</v>
      </c>
      <c r="K59" s="13">
        <f t="shared" si="11"/>
        <v>1.6487099132978167</v>
      </c>
      <c r="L59" s="13">
        <f t="shared" si="11"/>
        <v>1.6408755841493055</v>
      </c>
      <c r="M59" s="13">
        <f t="shared" si="11"/>
        <v>1.5969109065619735</v>
      </c>
      <c r="N59" s="13">
        <f t="shared" si="11"/>
        <v>1.5750550667143335</v>
      </c>
      <c r="O59" s="13">
        <f t="shared" si="11"/>
        <v>1.6551441901850288</v>
      </c>
      <c r="P59" s="13">
        <f t="shared" si="11"/>
        <v>1.6912862973624745</v>
      </c>
      <c r="Q59" s="13">
        <f t="shared" si="11"/>
        <v>1.7479385296402064</v>
      </c>
      <c r="R59" s="13">
        <f t="shared" si="11"/>
        <v>2.1859606404417904</v>
      </c>
      <c r="S59" s="13">
        <f t="shared" si="11"/>
        <v>1.8075572133161679</v>
      </c>
      <c r="T59" s="13">
        <f t="shared" si="11"/>
        <v>1.8554015115867013</v>
      </c>
      <c r="U59" s="13">
        <f t="shared" si="11"/>
        <v>1.9145154412776433</v>
      </c>
      <c r="V59" s="13">
        <f t="shared" si="11"/>
        <v>1.8511954526821526</v>
      </c>
      <c r="W59" s="13">
        <f t="shared" si="11"/>
        <v>1.7794717419702089</v>
      </c>
      <c r="X59" s="13">
        <f t="shared" si="11"/>
        <v>1.9659973752680748</v>
      </c>
      <c r="Y59" s="13">
        <f t="shared" si="11"/>
        <v>1.9060751739072281</v>
      </c>
      <c r="Z59" s="13">
        <f t="shared" si="11"/>
        <v>1.9759275522539184</v>
      </c>
      <c r="AA59" s="13">
        <f t="shared" si="11"/>
        <v>1.90573453218345</v>
      </c>
      <c r="AB59" s="13">
        <f t="shared" si="11"/>
        <v>1.9629630028518994</v>
      </c>
      <c r="AC59" s="13">
        <f t="shared" si="11"/>
        <v>1.9183779638489593</v>
      </c>
      <c r="AD59" s="13">
        <f t="shared" si="11"/>
        <v>1.986423894626604</v>
      </c>
      <c r="AE59" s="13">
        <f t="shared" si="11"/>
        <v>1.8822267975196867</v>
      </c>
      <c r="AF59" s="13">
        <f>AF21/AF25</f>
        <v>1.9141693317471016</v>
      </c>
      <c r="AP59">
        <v>278280</v>
      </c>
      <c r="AX59" s="8" t="s">
        <v>284</v>
      </c>
    </row>
    <row r="60" spans="1:50" x14ac:dyDescent="0.25">
      <c r="A60" t="s">
        <v>115</v>
      </c>
      <c r="C60" s="13" t="e">
        <f t="shared" ref="C60:AF60" si="12">(C26-C25-C24)/((C26-C25-C24)+C25)</f>
        <v>#DIV/0!</v>
      </c>
      <c r="D60" s="13" t="e">
        <f t="shared" si="12"/>
        <v>#DIV/0!</v>
      </c>
      <c r="E60" s="13">
        <f t="shared" si="12"/>
        <v>0.35998635137320212</v>
      </c>
      <c r="F60" s="13">
        <f t="shared" si="12"/>
        <v>0.33324916681589045</v>
      </c>
      <c r="G60" s="13">
        <f t="shared" si="12"/>
        <v>0.29043360022178366</v>
      </c>
      <c r="H60" s="13">
        <f t="shared" si="12"/>
        <v>0.32269479598589934</v>
      </c>
      <c r="I60" s="13">
        <f t="shared" si="12"/>
        <v>0.31842234187546004</v>
      </c>
      <c r="J60" s="13">
        <f t="shared" si="12"/>
        <v>0.2799391002173332</v>
      </c>
      <c r="K60" s="13">
        <f t="shared" si="12"/>
        <v>0.2117651210388877</v>
      </c>
      <c r="L60" s="13">
        <f t="shared" si="12"/>
        <v>0.26136284168291124</v>
      </c>
      <c r="M60" s="13">
        <f t="shared" si="12"/>
        <v>0.25696222424484505</v>
      </c>
      <c r="N60" s="13">
        <f t="shared" si="12"/>
        <v>0.24241987410504059</v>
      </c>
      <c r="O60" s="13">
        <f t="shared" si="12"/>
        <v>0.2142482599751713</v>
      </c>
      <c r="P60" s="13">
        <f t="shared" si="12"/>
        <v>0.31575840449238435</v>
      </c>
      <c r="Q60" s="13">
        <f t="shared" si="12"/>
        <v>0.3248344733161227</v>
      </c>
      <c r="R60" s="13">
        <f t="shared" si="12"/>
        <v>0.48477034415522896</v>
      </c>
      <c r="S60" s="13">
        <f t="shared" si="12"/>
        <v>0.3237990465713238</v>
      </c>
      <c r="T60" s="13">
        <f t="shared" si="12"/>
        <v>0.35293714107430318</v>
      </c>
      <c r="U60" s="13">
        <f t="shared" si="12"/>
        <v>0.35658418701193062</v>
      </c>
      <c r="V60" s="13">
        <f t="shared" si="12"/>
        <v>0.32501257323171584</v>
      </c>
      <c r="W60" s="13">
        <f t="shared" si="12"/>
        <v>0.2643281329253368</v>
      </c>
      <c r="X60" s="13">
        <f t="shared" si="12"/>
        <v>0.36201818937664554</v>
      </c>
      <c r="Y60" s="13">
        <f t="shared" si="12"/>
        <v>0.35157953436098277</v>
      </c>
      <c r="Z60" s="13">
        <f t="shared" si="12"/>
        <v>0.36805699742357229</v>
      </c>
      <c r="AA60" s="13">
        <f t="shared" si="12"/>
        <v>0.33670721039927365</v>
      </c>
      <c r="AB60" s="13">
        <f t="shared" si="12"/>
        <v>0.38656406001009508</v>
      </c>
      <c r="AC60" s="13">
        <f t="shared" si="12"/>
        <v>0.36403129024303366</v>
      </c>
      <c r="AD60" s="13">
        <f t="shared" si="12"/>
        <v>0.38357983352052655</v>
      </c>
      <c r="AE60" s="13">
        <f t="shared" si="12"/>
        <v>0.34508149673244404</v>
      </c>
      <c r="AF60" s="13">
        <f t="shared" si="12"/>
        <v>0.36268166732132368</v>
      </c>
      <c r="AP60" s="56" t="s">
        <v>229</v>
      </c>
      <c r="AX60" s="8" t="s">
        <v>285</v>
      </c>
    </row>
    <row r="61" spans="1:50" x14ac:dyDescent="0.25">
      <c r="A61" t="s">
        <v>116</v>
      </c>
      <c r="C61" s="13" t="e">
        <f t="shared" ref="C61:H61" si="13">C36/C12</f>
        <v>#DIV/0!</v>
      </c>
      <c r="D61" s="13" t="e">
        <f t="shared" si="13"/>
        <v>#DIV/0!</v>
      </c>
      <c r="E61" s="13">
        <f t="shared" si="13"/>
        <v>12.765379113018598</v>
      </c>
      <c r="F61" s="13">
        <f t="shared" si="13"/>
        <v>14.7653683716565</v>
      </c>
      <c r="G61" s="13">
        <f t="shared" si="13"/>
        <v>16.330018939393938</v>
      </c>
      <c r="H61" s="13">
        <f t="shared" si="13"/>
        <v>18.914521612433219</v>
      </c>
      <c r="I61" s="13">
        <f>I36/I12</f>
        <v>19.9552827707146</v>
      </c>
      <c r="J61" s="13">
        <f>J36/J12</f>
        <v>25.59846959323399</v>
      </c>
      <c r="K61" s="13">
        <f t="shared" ref="K61:AF61" si="14">K36/K12</f>
        <v>23.442592592592593</v>
      </c>
      <c r="L61" s="13">
        <f t="shared" si="14"/>
        <v>18.880377754459602</v>
      </c>
      <c r="M61" s="13">
        <f t="shared" si="14"/>
        <v>15.592162554426706</v>
      </c>
      <c r="N61" s="13">
        <f t="shared" si="14"/>
        <v>16.396251089799478</v>
      </c>
      <c r="O61" s="13">
        <f t="shared" si="14"/>
        <v>15.458229114557279</v>
      </c>
      <c r="P61" s="13">
        <f t="shared" si="14"/>
        <v>4.3408292340126495</v>
      </c>
      <c r="Q61" s="13">
        <f t="shared" si="14"/>
        <v>16.724242424242423</v>
      </c>
      <c r="R61" s="13">
        <f t="shared" si="14"/>
        <v>6.4145331325301207</v>
      </c>
      <c r="S61" s="13">
        <f t="shared" si="14"/>
        <v>7.8706422018348627</v>
      </c>
      <c r="T61" s="13">
        <f t="shared" si="14"/>
        <v>21.121348314606742</v>
      </c>
      <c r="U61" s="13">
        <f t="shared" si="14"/>
        <v>59.683823529411768</v>
      </c>
      <c r="V61" s="13">
        <f t="shared" si="14"/>
        <v>69.20173535791757</v>
      </c>
      <c r="W61" s="13">
        <f t="shared" si="14"/>
        <v>73.466592427616931</v>
      </c>
      <c r="X61" s="13">
        <f t="shared" si="14"/>
        <v>56.152332361516038</v>
      </c>
      <c r="Y61" s="13">
        <f t="shared" si="14"/>
        <v>37.223040504997371</v>
      </c>
      <c r="Z61" s="13">
        <f t="shared" si="14"/>
        <v>52.448942869995498</v>
      </c>
      <c r="AA61" s="13">
        <f t="shared" si="14"/>
        <v>12.019395134779749</v>
      </c>
      <c r="AB61" s="13">
        <f t="shared" si="14"/>
        <v>1.5463297232250302</v>
      </c>
      <c r="AC61" s="13">
        <f t="shared" si="14"/>
        <v>6.3041972290138553</v>
      </c>
      <c r="AD61" s="13">
        <f t="shared" si="14"/>
        <v>9.7267780800621839</v>
      </c>
      <c r="AE61" s="13">
        <f t="shared" si="14"/>
        <v>-5.7570523891767415E-2</v>
      </c>
      <c r="AF61" s="13">
        <f t="shared" si="14"/>
        <v>0.10062370062370063</v>
      </c>
      <c r="AP61">
        <v>177274</v>
      </c>
      <c r="AX61" s="8" t="s">
        <v>286</v>
      </c>
    </row>
    <row r="62" spans="1:50" x14ac:dyDescent="0.25">
      <c r="A62" t="s">
        <v>117</v>
      </c>
      <c r="I62" s="13"/>
      <c r="J62" s="13"/>
      <c r="K62" s="13"/>
      <c r="L62" s="13"/>
      <c r="M62" s="13"/>
      <c r="N62" s="13"/>
      <c r="O62" s="13"/>
      <c r="P62" s="13"/>
      <c r="Q62" s="13"/>
      <c r="R62" s="13"/>
      <c r="S62" s="13"/>
      <c r="T62" s="13"/>
      <c r="U62" s="13"/>
      <c r="V62" s="13"/>
      <c r="W62" s="13"/>
      <c r="X62" s="13"/>
      <c r="Y62" s="13"/>
      <c r="Z62" s="13"/>
      <c r="AA62" s="13"/>
      <c r="AB62" s="13"/>
      <c r="AC62" s="13"/>
      <c r="AD62" s="13"/>
      <c r="AE62" s="13"/>
      <c r="AF62" s="13"/>
      <c r="AX62" s="8" t="s">
        <v>287</v>
      </c>
    </row>
    <row r="63" spans="1:50" x14ac:dyDescent="0.25">
      <c r="A63" t="s">
        <v>118</v>
      </c>
      <c r="C63" s="13" t="e">
        <f t="shared" ref="C63:AF63" si="15">C8/C18</f>
        <v>#DIV/0!</v>
      </c>
      <c r="D63" s="13" t="e">
        <f t="shared" si="15"/>
        <v>#DIV/0!</v>
      </c>
      <c r="E63" s="13">
        <f t="shared" si="15"/>
        <v>1.9350224111694663</v>
      </c>
      <c r="F63" s="13">
        <f t="shared" si="15"/>
        <v>2.479069178445656</v>
      </c>
      <c r="G63" s="13">
        <f t="shared" si="15"/>
        <v>2.5799559128320015</v>
      </c>
      <c r="H63" s="13">
        <f t="shared" si="15"/>
        <v>1.8776188385367318</v>
      </c>
      <c r="I63" s="13">
        <f t="shared" si="15"/>
        <v>2.1287345964090201</v>
      </c>
      <c r="J63" s="13">
        <f t="shared" si="15"/>
        <v>2.3424800692723418</v>
      </c>
      <c r="K63" s="13">
        <f t="shared" si="15"/>
        <v>2.8298838626947158</v>
      </c>
      <c r="L63" s="13">
        <f t="shared" si="15"/>
        <v>2.4437929418334479</v>
      </c>
      <c r="M63" s="13">
        <f t="shared" si="15"/>
        <v>2.0884244453957144</v>
      </c>
      <c r="N63" s="13">
        <f t="shared" si="15"/>
        <v>2.3472639867057055</v>
      </c>
      <c r="O63" s="13">
        <f t="shared" si="15"/>
        <v>2.5577461029254751</v>
      </c>
      <c r="P63" s="13">
        <f t="shared" si="15"/>
        <v>2.0499735857115562</v>
      </c>
      <c r="Q63" s="13">
        <f t="shared" si="15"/>
        <v>2.0729328960700784</v>
      </c>
      <c r="R63" s="13">
        <f t="shared" si="15"/>
        <v>2.2050909045888711</v>
      </c>
      <c r="S63" s="13">
        <f t="shared" si="15"/>
        <v>2.5575796883047519</v>
      </c>
      <c r="T63" s="13">
        <f t="shared" si="15"/>
        <v>2.2665271086124945</v>
      </c>
      <c r="U63" s="13">
        <f t="shared" si="15"/>
        <v>1.9305857262910873</v>
      </c>
      <c r="V63" s="13">
        <f t="shared" si="15"/>
        <v>2.636938292338733</v>
      </c>
      <c r="W63" s="13">
        <f t="shared" si="15"/>
        <v>2.8075865645973317</v>
      </c>
      <c r="X63" s="13">
        <f t="shared" si="15"/>
        <v>2.1768236733445483</v>
      </c>
      <c r="Y63" s="13">
        <f t="shared" si="15"/>
        <v>2.0700056493512506</v>
      </c>
      <c r="Z63" s="13">
        <f t="shared" si="15"/>
        <v>1.8975833742699635</v>
      </c>
      <c r="AA63" s="13">
        <f t="shared" si="15"/>
        <v>2.5685763145287432</v>
      </c>
      <c r="AB63" s="13">
        <f t="shared" si="15"/>
        <v>1.5933203552743642</v>
      </c>
      <c r="AC63" s="13">
        <f t="shared" si="15"/>
        <v>2.3817872376043216</v>
      </c>
      <c r="AD63" s="13">
        <f t="shared" si="15"/>
        <v>2.387074008542406</v>
      </c>
      <c r="AE63" s="13">
        <f t="shared" si="15"/>
        <v>2.2533573545983736</v>
      </c>
      <c r="AF63" s="13">
        <f t="shared" si="15"/>
        <v>2.2536664508186806</v>
      </c>
      <c r="AX63" s="8" t="s">
        <v>288</v>
      </c>
    </row>
    <row r="64" spans="1:50" x14ac:dyDescent="0.25">
      <c r="A64" t="s">
        <v>119</v>
      </c>
      <c r="C64" s="13" t="e">
        <f t="shared" ref="C64:H64" si="16">365/C63</f>
        <v>#DIV/0!</v>
      </c>
      <c r="D64" s="13" t="e">
        <f t="shared" si="16"/>
        <v>#DIV/0!</v>
      </c>
      <c r="E64" s="13">
        <f t="shared" si="16"/>
        <v>188.62830626308124</v>
      </c>
      <c r="F64" s="13">
        <f t="shared" si="16"/>
        <v>147.23268038403438</v>
      </c>
      <c r="G64" s="13">
        <f t="shared" si="16"/>
        <v>141.47528575375605</v>
      </c>
      <c r="H64" s="13">
        <f t="shared" si="16"/>
        <v>194.39515225808677</v>
      </c>
      <c r="I64" s="13">
        <f>365/I63</f>
        <v>171.46336636597229</v>
      </c>
      <c r="J64" s="13">
        <f t="shared" ref="J64:AE64" si="17">365/J63</f>
        <v>155.81776117880997</v>
      </c>
      <c r="K64" s="13">
        <f t="shared" si="17"/>
        <v>128.98055811111416</v>
      </c>
      <c r="L64" s="13">
        <f t="shared" si="17"/>
        <v>149.35798927635821</v>
      </c>
      <c r="M64" s="13">
        <f t="shared" si="17"/>
        <v>174.77290155490391</v>
      </c>
      <c r="N64" s="13">
        <f t="shared" si="17"/>
        <v>155.50019174122099</v>
      </c>
      <c r="O64" s="13">
        <f t="shared" si="17"/>
        <v>142.70376546855988</v>
      </c>
      <c r="P64" s="13">
        <f t="shared" si="17"/>
        <v>178.05107467924114</v>
      </c>
      <c r="Q64" s="13">
        <f t="shared" si="17"/>
        <v>176.07902344160621</v>
      </c>
      <c r="R64" s="13">
        <f t="shared" si="17"/>
        <v>165.5260557469183</v>
      </c>
      <c r="S64" s="13">
        <f t="shared" si="17"/>
        <v>142.71305080700498</v>
      </c>
      <c r="T64" s="13">
        <f t="shared" si="17"/>
        <v>161.03932691254815</v>
      </c>
      <c r="U64" s="13">
        <f t="shared" si="17"/>
        <v>189.06179354242596</v>
      </c>
      <c r="V64" s="13">
        <f t="shared" si="17"/>
        <v>138.41810445866633</v>
      </c>
      <c r="W64" s="13">
        <f t="shared" si="17"/>
        <v>130.00489623455255</v>
      </c>
      <c r="X64" s="13">
        <f t="shared" si="17"/>
        <v>167.67550099232483</v>
      </c>
      <c r="Y64" s="13">
        <f t="shared" si="17"/>
        <v>176.32802118892414</v>
      </c>
      <c r="Z64" s="13">
        <f t="shared" si="17"/>
        <v>192.34991460674158</v>
      </c>
      <c r="AA64" s="13">
        <f t="shared" si="17"/>
        <v>142.10206562111298</v>
      </c>
      <c r="AB64" s="13">
        <f t="shared" si="17"/>
        <v>229.08136382726892</v>
      </c>
      <c r="AC64" s="13">
        <f t="shared" si="17"/>
        <v>153.24626576097063</v>
      </c>
      <c r="AD64" s="13">
        <f t="shared" si="17"/>
        <v>152.90686367234844</v>
      </c>
      <c r="AE64" s="13">
        <f t="shared" si="17"/>
        <v>161.98052175574949</v>
      </c>
      <c r="AF64" s="13">
        <f>365/AF63</f>
        <v>161.95830570553503</v>
      </c>
      <c r="AX64" s="8" t="s">
        <v>289</v>
      </c>
    </row>
    <row r="65" spans="1:50" x14ac:dyDescent="0.25">
      <c r="A65" t="s">
        <v>120</v>
      </c>
      <c r="C65" s="13" t="e">
        <f t="shared" ref="C65:AF65" si="18">C7/C17</f>
        <v>#DIV/0!</v>
      </c>
      <c r="D65" s="13" t="e">
        <f t="shared" si="18"/>
        <v>#DIV/0!</v>
      </c>
      <c r="E65" s="13">
        <f t="shared" si="18"/>
        <v>2.8773552225318171</v>
      </c>
      <c r="F65" s="13">
        <f t="shared" si="18"/>
        <v>3.7431290552892347</v>
      </c>
      <c r="G65" s="13">
        <f t="shared" si="18"/>
        <v>3.5558641131527073</v>
      </c>
      <c r="H65" s="13">
        <f t="shared" si="18"/>
        <v>3.3426869924884839</v>
      </c>
      <c r="I65" s="13">
        <f t="shared" si="18"/>
        <v>2.8787113173954655</v>
      </c>
      <c r="J65" s="13">
        <f t="shared" si="18"/>
        <v>3.4302479034674938</v>
      </c>
      <c r="K65" s="13">
        <f t="shared" si="18"/>
        <v>3.9522187725035121</v>
      </c>
      <c r="L65" s="13">
        <f t="shared" si="18"/>
        <v>2.9157512187304526</v>
      </c>
      <c r="M65" s="13">
        <f t="shared" si="18"/>
        <v>2.8647607179369294</v>
      </c>
      <c r="N65" s="13">
        <f t="shared" si="18"/>
        <v>3.2585422768292975</v>
      </c>
      <c r="O65" s="13">
        <f t="shared" si="18"/>
        <v>3.761923401800614</v>
      </c>
      <c r="P65" s="13">
        <f t="shared" si="18"/>
        <v>3.526449413974194</v>
      </c>
      <c r="Q65" s="13">
        <f t="shared" si="18"/>
        <v>2.7680941253535054</v>
      </c>
      <c r="R65" s="13">
        <f t="shared" si="18"/>
        <v>2.993080022001219</v>
      </c>
      <c r="S65" s="13">
        <f t="shared" si="18"/>
        <v>3.3388718405714819</v>
      </c>
      <c r="T65" s="13">
        <f t="shared" si="18"/>
        <v>2.9606654032427882</v>
      </c>
      <c r="U65" s="13">
        <f t="shared" si="18"/>
        <v>2.8511545039908781</v>
      </c>
      <c r="V65" s="13">
        <f t="shared" si="18"/>
        <v>3.0853248222791128</v>
      </c>
      <c r="W65" s="13">
        <f t="shared" si="18"/>
        <v>3.9496632383301105</v>
      </c>
      <c r="X65" s="13">
        <f t="shared" si="18"/>
        <v>2.6293581427220705</v>
      </c>
      <c r="Y65" s="13">
        <f t="shared" si="18"/>
        <v>2.7946006123016978</v>
      </c>
      <c r="Z65" s="13">
        <f t="shared" si="18"/>
        <v>3.558912546376388</v>
      </c>
      <c r="AA65" s="13">
        <f t="shared" si="18"/>
        <v>3.7635049273313306</v>
      </c>
      <c r="AB65" s="13">
        <f t="shared" si="18"/>
        <v>2.7440888404090034</v>
      </c>
      <c r="AC65" s="13">
        <f t="shared" si="18"/>
        <v>3.1415314671365406</v>
      </c>
      <c r="AD65" s="13">
        <f t="shared" si="18"/>
        <v>2.7218905071206683</v>
      </c>
      <c r="AE65" s="13">
        <f t="shared" si="18"/>
        <v>3.4115385711977648</v>
      </c>
      <c r="AF65" s="13">
        <f t="shared" si="18"/>
        <v>3.5153828069900479</v>
      </c>
      <c r="AX65" s="8" t="s">
        <v>290</v>
      </c>
    </row>
    <row r="66" spans="1:50" x14ac:dyDescent="0.25">
      <c r="A66" t="s">
        <v>121</v>
      </c>
      <c r="C66" s="13" t="e">
        <f t="shared" ref="C66:H66" si="19">365/C65</f>
        <v>#DIV/0!</v>
      </c>
      <c r="D66" s="13" t="e">
        <f t="shared" si="19"/>
        <v>#DIV/0!</v>
      </c>
      <c r="E66" s="13">
        <f t="shared" si="19"/>
        <v>126.85260309251369</v>
      </c>
      <c r="F66" s="13">
        <f t="shared" si="19"/>
        <v>97.51199988262124</v>
      </c>
      <c r="G66" s="13">
        <f t="shared" si="19"/>
        <v>102.64734207640544</v>
      </c>
      <c r="H66" s="13">
        <f t="shared" si="19"/>
        <v>109.19359210725067</v>
      </c>
      <c r="I66" s="13">
        <f>365/I65</f>
        <v>126.79284574121046</v>
      </c>
      <c r="J66" s="13">
        <f t="shared" ref="J66:AF66" si="20">365/J65</f>
        <v>106.406303646753</v>
      </c>
      <c r="K66" s="13">
        <f t="shared" si="20"/>
        <v>92.353187161446698</v>
      </c>
      <c r="L66" s="13">
        <f t="shared" si="20"/>
        <v>125.18214779617743</v>
      </c>
      <c r="M66" s="13">
        <f t="shared" si="20"/>
        <v>127.41029214574557</v>
      </c>
      <c r="N66" s="13">
        <f t="shared" si="20"/>
        <v>112.01327740794598</v>
      </c>
      <c r="O66" s="13">
        <f t="shared" si="20"/>
        <v>97.024835706462213</v>
      </c>
      <c r="P66" s="13">
        <f t="shared" si="20"/>
        <v>103.50354057359264</v>
      </c>
      <c r="Q66" s="13">
        <f t="shared" si="20"/>
        <v>131.85967798453635</v>
      </c>
      <c r="R66" s="13">
        <f t="shared" si="20"/>
        <v>121.94795906457436</v>
      </c>
      <c r="S66" s="13">
        <f t="shared" si="20"/>
        <v>109.31836183850847</v>
      </c>
      <c r="T66" s="13">
        <f t="shared" si="20"/>
        <v>123.28309696874865</v>
      </c>
      <c r="U66" s="13">
        <f t="shared" si="20"/>
        <v>128.01831661142688</v>
      </c>
      <c r="V66" s="13">
        <f t="shared" si="20"/>
        <v>118.30196852024692</v>
      </c>
      <c r="W66" s="13">
        <f t="shared" si="20"/>
        <v>92.412942059920894</v>
      </c>
      <c r="X66" s="13">
        <f t="shared" si="20"/>
        <v>138.81714859206284</v>
      </c>
      <c r="Y66" s="13">
        <f t="shared" si="20"/>
        <v>130.6090030873419</v>
      </c>
      <c r="Z66" s="13">
        <f t="shared" si="20"/>
        <v>102.55941814912973</v>
      </c>
      <c r="AA66" s="13">
        <f t="shared" si="20"/>
        <v>96.984063272854115</v>
      </c>
      <c r="AB66" s="13">
        <f t="shared" si="20"/>
        <v>133.01318624421691</v>
      </c>
      <c r="AC66" s="13">
        <f t="shared" si="20"/>
        <v>116.18537131276679</v>
      </c>
      <c r="AD66" s="13">
        <f t="shared" si="20"/>
        <v>134.09797309815838</v>
      </c>
      <c r="AE66" s="13">
        <f t="shared" si="20"/>
        <v>106.98984999951249</v>
      </c>
      <c r="AF66" s="13">
        <f t="shared" si="20"/>
        <v>103.8293750752344</v>
      </c>
      <c r="AX66" s="8" t="s">
        <v>291</v>
      </c>
    </row>
    <row r="67" spans="1:50" x14ac:dyDescent="0.25">
      <c r="A67" t="s">
        <v>122</v>
      </c>
      <c r="C67" s="13" t="e">
        <f t="shared" ref="C67:AF67" si="21">C7/(C19-C24)</f>
        <v>#DIV/0!</v>
      </c>
      <c r="D67" s="13" t="e">
        <f t="shared" si="21"/>
        <v>#DIV/0!</v>
      </c>
      <c r="E67" s="13">
        <f t="shared" si="21"/>
        <v>1.9446952538490903</v>
      </c>
      <c r="F67" s="13">
        <f t="shared" si="21"/>
        <v>2.5205010486942832</v>
      </c>
      <c r="G67" s="13">
        <f t="shared" si="21"/>
        <v>3.0568247881749024</v>
      </c>
      <c r="H67" s="13">
        <f t="shared" si="21"/>
        <v>2.1581121391826237</v>
      </c>
      <c r="I67" s="13">
        <f t="shared" si="21"/>
        <v>2.0739852378004247</v>
      </c>
      <c r="J67" s="13">
        <f t="shared" si="21"/>
        <v>2.5104316574445327</v>
      </c>
      <c r="K67" s="13">
        <f t="shared" si="21"/>
        <v>3.4570946190146734</v>
      </c>
      <c r="L67" s="13">
        <f t="shared" si="21"/>
        <v>2.2324694035876571</v>
      </c>
      <c r="M67" s="13">
        <f t="shared" si="21"/>
        <v>1.909513191372685</v>
      </c>
      <c r="N67" s="13">
        <f t="shared" si="21"/>
        <v>2.2769174455411774</v>
      </c>
      <c r="O67" s="13">
        <f t="shared" si="21"/>
        <v>2.7658564662876532</v>
      </c>
      <c r="P67" s="13">
        <f t="shared" si="21"/>
        <v>2.2229993039150666</v>
      </c>
      <c r="Q67" s="13">
        <f t="shared" si="21"/>
        <v>2.1587574478954323</v>
      </c>
      <c r="R67" s="13">
        <f t="shared" si="21"/>
        <v>0.82523941560663905</v>
      </c>
      <c r="S67" s="13">
        <f t="shared" si="21"/>
        <v>3.3431965862398987</v>
      </c>
      <c r="T67" s="13">
        <f t="shared" si="21"/>
        <v>2.6230318213314856</v>
      </c>
      <c r="U67" s="13">
        <f t="shared" si="21"/>
        <v>2.393254662992371</v>
      </c>
      <c r="V67" s="13">
        <f t="shared" si="21"/>
        <v>2.8449243461531797</v>
      </c>
      <c r="W67" s="13">
        <f t="shared" si="21"/>
        <v>4.4444298448471597</v>
      </c>
      <c r="X67" s="13">
        <f t="shared" si="21"/>
        <v>2.4649247969362857</v>
      </c>
      <c r="Y67" s="13">
        <f t="shared" si="21"/>
        <v>2.3723639491842707</v>
      </c>
      <c r="Z67" s="13">
        <f t="shared" si="21"/>
        <v>2.4814082375657764</v>
      </c>
      <c r="AA67" s="13">
        <f t="shared" si="21"/>
        <v>3.0861693574822384</v>
      </c>
      <c r="AB67" s="13">
        <f t="shared" si="21"/>
        <v>1.8390942292747507</v>
      </c>
      <c r="AC67" s="13">
        <f t="shared" si="21"/>
        <v>2.7764319162611328</v>
      </c>
      <c r="AD67" s="13">
        <f t="shared" si="21"/>
        <v>2.5522115636200859</v>
      </c>
      <c r="AE67" s="13">
        <f t="shared" si="21"/>
        <v>3.1709332626650766</v>
      </c>
      <c r="AF67" s="13">
        <f t="shared" si="21"/>
        <v>2.9219803029250331</v>
      </c>
      <c r="AX67" s="8" t="s">
        <v>292</v>
      </c>
    </row>
    <row r="68" spans="1:50" x14ac:dyDescent="0.25">
      <c r="AX68" s="8" t="s">
        <v>293</v>
      </c>
    </row>
    <row r="69" spans="1:50" x14ac:dyDescent="0.25">
      <c r="C69" s="5" t="s">
        <v>27</v>
      </c>
      <c r="D69" s="5" t="s">
        <v>28</v>
      </c>
      <c r="E69" s="5" t="s">
        <v>29</v>
      </c>
      <c r="F69" s="5" t="s">
        <v>30</v>
      </c>
      <c r="G69" s="5" t="s">
        <v>31</v>
      </c>
      <c r="H69" s="5" t="s">
        <v>32</v>
      </c>
      <c r="I69" s="5" t="s">
        <v>1</v>
      </c>
      <c r="J69" s="5" t="s">
        <v>2</v>
      </c>
      <c r="K69" s="5" t="s">
        <v>3</v>
      </c>
      <c r="L69" s="5" t="s">
        <v>4</v>
      </c>
      <c r="M69" s="5" t="s">
        <v>5</v>
      </c>
      <c r="N69" s="5" t="s">
        <v>6</v>
      </c>
      <c r="O69" s="5" t="s">
        <v>7</v>
      </c>
      <c r="P69" s="5" t="s">
        <v>8</v>
      </c>
      <c r="Q69" s="5" t="s">
        <v>9</v>
      </c>
      <c r="R69" s="5" t="s">
        <v>10</v>
      </c>
      <c r="S69" s="5" t="s">
        <v>11</v>
      </c>
      <c r="T69" s="5" t="s">
        <v>12</v>
      </c>
      <c r="U69" s="5" t="s">
        <v>13</v>
      </c>
      <c r="V69" s="5" t="s">
        <v>14</v>
      </c>
      <c r="W69" s="5" t="s">
        <v>15</v>
      </c>
      <c r="X69" s="5" t="s">
        <v>16</v>
      </c>
      <c r="Y69" s="5" t="s">
        <v>17</v>
      </c>
      <c r="Z69" s="5" t="s">
        <v>18</v>
      </c>
      <c r="AA69" s="5" t="s">
        <v>19</v>
      </c>
      <c r="AB69" s="5" t="s">
        <v>20</v>
      </c>
      <c r="AC69" s="5" t="s">
        <v>21</v>
      </c>
      <c r="AD69" s="5" t="s">
        <v>22</v>
      </c>
      <c r="AE69" s="5" t="s">
        <v>23</v>
      </c>
      <c r="AF69" s="5" t="s">
        <v>24</v>
      </c>
      <c r="AX69" s="8" t="s">
        <v>294</v>
      </c>
    </row>
    <row r="70" spans="1:50" x14ac:dyDescent="0.25">
      <c r="I70" s="7"/>
      <c r="J70" s="7"/>
      <c r="K70" s="7"/>
      <c r="L70" s="7"/>
      <c r="M70" s="7"/>
      <c r="N70" s="7"/>
      <c r="O70" s="7"/>
      <c r="P70" s="7"/>
      <c r="Q70" s="7"/>
      <c r="R70" s="7"/>
      <c r="S70" s="7"/>
      <c r="T70" s="7"/>
      <c r="U70" s="7"/>
      <c r="V70" s="7"/>
      <c r="W70" s="7"/>
      <c r="X70" s="7"/>
      <c r="Y70" s="7"/>
      <c r="Z70" s="7"/>
      <c r="AA70" s="7"/>
      <c r="AB70" s="7"/>
      <c r="AC70" s="7"/>
      <c r="AD70" s="7"/>
      <c r="AE70" s="7"/>
      <c r="AF70" s="7"/>
      <c r="AX70" t="s">
        <v>295</v>
      </c>
    </row>
    <row r="71" spans="1:50" x14ac:dyDescent="0.25">
      <c r="A71" t="s">
        <v>123</v>
      </c>
      <c r="C71" s="14" t="e">
        <f t="shared" ref="C71:AE71" si="22">C15/C25</f>
        <v>#DIV/0!</v>
      </c>
      <c r="D71" s="14" t="e">
        <f t="shared" si="22"/>
        <v>#DIV/0!</v>
      </c>
      <c r="E71" s="14">
        <f t="shared" si="22"/>
        <v>2.1956139443467467E-2</v>
      </c>
      <c r="F71" s="14">
        <f t="shared" si="22"/>
        <v>3.2006074681484975E-2</v>
      </c>
      <c r="G71" s="14">
        <f t="shared" si="22"/>
        <v>3.3926023222628013E-2</v>
      </c>
      <c r="H71" s="14">
        <f t="shared" si="22"/>
        <v>3.3291214737761886E-2</v>
      </c>
      <c r="I71" s="14">
        <f t="shared" si="22"/>
        <v>6.9862509708804005E-2</v>
      </c>
      <c r="J71" s="14">
        <f t="shared" si="22"/>
        <v>6.0368453843198902E-2</v>
      </c>
      <c r="K71" s="14">
        <f t="shared" si="22"/>
        <v>8.9043589858381456E-2</v>
      </c>
      <c r="L71" s="14">
        <f t="shared" si="22"/>
        <v>2.3947347788331956E-2</v>
      </c>
      <c r="M71" s="14">
        <f t="shared" si="22"/>
        <v>1.8935238019701931E-2</v>
      </c>
      <c r="N71" s="14">
        <f t="shared" si="22"/>
        <v>2.261771591341552E-2</v>
      </c>
      <c r="O71" s="14">
        <f t="shared" si="22"/>
        <v>1.6505156168008944E-2</v>
      </c>
      <c r="P71" s="14">
        <f t="shared" si="22"/>
        <v>-1.0211142188147776E-2</v>
      </c>
      <c r="Q71" s="14">
        <f t="shared" si="22"/>
        <v>5.6690434894327742E-3</v>
      </c>
      <c r="R71" s="14">
        <f t="shared" si="22"/>
        <v>-7.4071657470115536E-3</v>
      </c>
      <c r="S71" s="14">
        <f t="shared" si="22"/>
        <v>5.8227371861571111E-3</v>
      </c>
      <c r="T71" s="14">
        <f t="shared" si="22"/>
        <v>2.0483684507107712E-2</v>
      </c>
      <c r="U71" s="14">
        <f t="shared" si="22"/>
        <v>6.0743366496875506E-2</v>
      </c>
      <c r="V71" s="14">
        <f t="shared" si="22"/>
        <v>7.9287749678226424E-2</v>
      </c>
      <c r="W71" s="14">
        <f t="shared" si="22"/>
        <v>5.0947927966762681E-2</v>
      </c>
      <c r="X71" s="14">
        <f t="shared" si="22"/>
        <v>5.2813584588159442E-2</v>
      </c>
      <c r="Y71" s="14">
        <f t="shared" si="22"/>
        <v>4.1579662388395944E-2</v>
      </c>
      <c r="Z71" s="14">
        <f t="shared" si="22"/>
        <v>7.7111595565520163E-2</v>
      </c>
      <c r="AA71" s="14">
        <f t="shared" si="22"/>
        <v>1.0800501630717161E-2</v>
      </c>
      <c r="AB71" s="14">
        <f t="shared" si="22"/>
        <v>-1.9157698835977014E-2</v>
      </c>
      <c r="AC71" s="14">
        <f t="shared" si="22"/>
        <v>4.688519858084223E-3</v>
      </c>
      <c r="AD71" s="14">
        <f t="shared" si="22"/>
        <v>1.4325366754931929E-2</v>
      </c>
      <c r="AE71" s="14">
        <f t="shared" si="22"/>
        <v>-2.8317605595951995E-2</v>
      </c>
      <c r="AF71" s="14">
        <f>AF15/AF25</f>
        <v>-2.031492429965305E-2</v>
      </c>
      <c r="AX71" t="s">
        <v>296</v>
      </c>
    </row>
    <row r="72" spans="1:50" x14ac:dyDescent="0.25">
      <c r="A72" t="s">
        <v>124</v>
      </c>
      <c r="C72" s="14" t="e">
        <f t="shared" ref="C72:AE72" si="23">C15/C21</f>
        <v>#DIV/0!</v>
      </c>
      <c r="D72" s="14" t="e">
        <f t="shared" si="23"/>
        <v>#DIV/0!</v>
      </c>
      <c r="E72" s="14">
        <f t="shared" si="23"/>
        <v>1.199087402900755E-2</v>
      </c>
      <c r="F72" s="14">
        <f t="shared" si="23"/>
        <v>1.7981492035062011E-2</v>
      </c>
      <c r="G72" s="14">
        <f t="shared" si="23"/>
        <v>1.9528677222611927E-2</v>
      </c>
      <c r="H72" s="14">
        <f t="shared" si="23"/>
        <v>1.8626389955300315E-2</v>
      </c>
      <c r="I72" s="14">
        <f t="shared" si="23"/>
        <v>3.8999825995510114E-2</v>
      </c>
      <c r="J72" s="14">
        <f t="shared" si="23"/>
        <v>3.4719244014963749E-2</v>
      </c>
      <c r="K72" s="14">
        <f t="shared" si="23"/>
        <v>5.4008039340451855E-2</v>
      </c>
      <c r="L72" s="14">
        <f t="shared" si="23"/>
        <v>1.4594249569961883E-2</v>
      </c>
      <c r="M72" s="14">
        <f t="shared" si="23"/>
        <v>1.185741667984975E-2</v>
      </c>
      <c r="N72" s="14">
        <f t="shared" si="23"/>
        <v>1.4359952481278979E-2</v>
      </c>
      <c r="O72" s="14">
        <f t="shared" si="23"/>
        <v>9.9720352256221431E-3</v>
      </c>
      <c r="P72" s="14">
        <f t="shared" si="23"/>
        <v>-6.0375006904932887E-3</v>
      </c>
      <c r="Q72" s="14">
        <f t="shared" si="23"/>
        <v>3.2432739443072314E-3</v>
      </c>
      <c r="R72" s="14">
        <f t="shared" si="23"/>
        <v>-3.3885174371275683E-3</v>
      </c>
      <c r="S72" s="14">
        <f t="shared" si="23"/>
        <v>3.2213293959722812E-3</v>
      </c>
      <c r="T72" s="14">
        <f t="shared" si="23"/>
        <v>1.1040027928828453E-2</v>
      </c>
      <c r="U72" s="14">
        <f t="shared" si="23"/>
        <v>3.1727801817225718E-2</v>
      </c>
      <c r="V72" s="14">
        <f t="shared" si="23"/>
        <v>4.2830566358267742E-2</v>
      </c>
      <c r="W72" s="14">
        <f t="shared" si="23"/>
        <v>2.8630928362118172E-2</v>
      </c>
      <c r="X72" s="14">
        <f t="shared" si="23"/>
        <v>2.6863507170734657E-2</v>
      </c>
      <c r="Y72" s="14">
        <f t="shared" si="23"/>
        <v>2.1814282541208783E-2</v>
      </c>
      <c r="Z72" s="14">
        <f t="shared" si="23"/>
        <v>3.9025517649956258E-2</v>
      </c>
      <c r="AA72" s="14">
        <f t="shared" si="23"/>
        <v>5.6673694306954405E-3</v>
      </c>
      <c r="AB72" s="14">
        <f t="shared" si="23"/>
        <v>-9.7595822275527693E-3</v>
      </c>
      <c r="AC72" s="14">
        <f t="shared" si="23"/>
        <v>2.4440021447480341E-3</v>
      </c>
      <c r="AD72" s="14">
        <f t="shared" si="23"/>
        <v>7.2116363449326731E-3</v>
      </c>
      <c r="AE72" s="14">
        <f t="shared" si="23"/>
        <v>-1.5044736178056574E-2</v>
      </c>
      <c r="AF72" s="14">
        <f>AF15/AF21</f>
        <v>-1.0612919119914643E-2</v>
      </c>
      <c r="AX72" t="s">
        <v>297</v>
      </c>
    </row>
    <row r="73" spans="1:50" x14ac:dyDescent="0.25">
      <c r="A73" t="s">
        <v>125</v>
      </c>
      <c r="C73" s="14" t="e">
        <f t="shared" ref="C73:H73" si="24">C11/C21</f>
        <v>#DIV/0!</v>
      </c>
      <c r="D73" s="14" t="e">
        <f t="shared" si="24"/>
        <v>#DIV/0!</v>
      </c>
      <c r="E73" s="14">
        <f t="shared" si="24"/>
        <v>1.5395730349285675E-2</v>
      </c>
      <c r="F73" s="14">
        <f t="shared" si="24"/>
        <v>2.0784281798691958E-2</v>
      </c>
      <c r="G73" s="14">
        <f t="shared" si="24"/>
        <v>2.3676446176995037E-2</v>
      </c>
      <c r="H73" s="14">
        <f t="shared" si="24"/>
        <v>2.680053919564911E-2</v>
      </c>
      <c r="I73" s="14">
        <f>I11/I21</f>
        <v>3.171826105808042E-2</v>
      </c>
      <c r="J73" s="14">
        <f t="shared" ref="J73:AF73" si="25">J11/J21</f>
        <v>4.755910774457657E-2</v>
      </c>
      <c r="K73" s="14">
        <f t="shared" si="25"/>
        <v>3.4370397993513858E-2</v>
      </c>
      <c r="L73" s="14">
        <f t="shared" si="25"/>
        <v>2.0455209321279044E-2</v>
      </c>
      <c r="M73" s="14">
        <f t="shared" si="25"/>
        <v>1.7508360527274267E-2</v>
      </c>
      <c r="N73" s="14">
        <f t="shared" si="25"/>
        <v>2.2385600875691684E-2</v>
      </c>
      <c r="O73" s="14">
        <f t="shared" si="25"/>
        <v>1.5232445341185754E-2</v>
      </c>
      <c r="P73" s="14">
        <f t="shared" si="25"/>
        <v>-6.8272523891067778E-3</v>
      </c>
      <c r="Q73" s="14">
        <f t="shared" si="25"/>
        <v>6.4239041734913517E-3</v>
      </c>
      <c r="R73" s="14">
        <f t="shared" si="25"/>
        <v>-2.5140832076065603E-3</v>
      </c>
      <c r="S73" s="14">
        <f t="shared" si="25"/>
        <v>8.7639347701123724E-3</v>
      </c>
      <c r="T73" s="14">
        <f t="shared" si="25"/>
        <v>1.7823414346243894E-2</v>
      </c>
      <c r="U73" s="14">
        <f t="shared" si="25"/>
        <v>4.1687035562491058E-2</v>
      </c>
      <c r="V73" s="14">
        <f t="shared" si="25"/>
        <v>5.4774125720685615E-2</v>
      </c>
      <c r="W73" s="14">
        <f t="shared" si="25"/>
        <v>3.412490807119823E-2</v>
      </c>
      <c r="X73" s="14">
        <f t="shared" si="25"/>
        <v>3.4784343004405242E-2</v>
      </c>
      <c r="Y73" s="14">
        <f t="shared" si="25"/>
        <v>3.0252347434857271E-2</v>
      </c>
      <c r="Z73" s="14">
        <f t="shared" si="25"/>
        <v>5.1161839763945657E-2</v>
      </c>
      <c r="AA73" s="14">
        <f t="shared" si="25"/>
        <v>8.8010655880853845E-3</v>
      </c>
      <c r="AB73" s="14">
        <f t="shared" si="25"/>
        <v>-8.9492099006978423E-3</v>
      </c>
      <c r="AC73" s="14">
        <f t="shared" si="25"/>
        <v>4.7959261016397216E-3</v>
      </c>
      <c r="AD73" s="14">
        <f t="shared" si="25"/>
        <v>1.4741527666751677E-2</v>
      </c>
      <c r="AE73" s="14">
        <f t="shared" si="25"/>
        <v>-1.3794116258699996E-2</v>
      </c>
      <c r="AF73" s="14">
        <f t="shared" si="25"/>
        <v>-1.3580448219187146E-2</v>
      </c>
      <c r="AX73" t="s">
        <v>298</v>
      </c>
    </row>
    <row r="74" spans="1:50" x14ac:dyDescent="0.25">
      <c r="A74" t="s">
        <v>126</v>
      </c>
      <c r="C74" s="14" t="e">
        <f t="shared" ref="C74:AE74" si="26">C15/C7</f>
        <v>#DIV/0!</v>
      </c>
      <c r="D74" s="14" t="e">
        <f t="shared" si="26"/>
        <v>#DIV/0!</v>
      </c>
      <c r="E74" s="14">
        <f t="shared" si="26"/>
        <v>2.8886318191811224E-2</v>
      </c>
      <c r="F74" s="14">
        <f t="shared" si="26"/>
        <v>3.4721057750352134E-2</v>
      </c>
      <c r="G74" s="14">
        <f t="shared" si="26"/>
        <v>3.6893687102687263E-2</v>
      </c>
      <c r="H74" s="14">
        <f t="shared" si="26"/>
        <v>3.7998754342729563E-2</v>
      </c>
      <c r="I74" s="14">
        <f t="shared" si="26"/>
        <v>7.3315780159909055E-2</v>
      </c>
      <c r="J74" s="14">
        <f t="shared" si="26"/>
        <v>5.7328453011575436E-2</v>
      </c>
      <c r="K74" s="14">
        <f t="shared" si="26"/>
        <v>8.9114470777819435E-2</v>
      </c>
      <c r="L74" s="14">
        <f t="shared" si="26"/>
        <v>2.8701109889720224E-2</v>
      </c>
      <c r="M74" s="14">
        <f t="shared" si="26"/>
        <v>2.7223295640513973E-2</v>
      </c>
      <c r="N74" s="14">
        <f t="shared" si="26"/>
        <v>2.8662978903755233E-2</v>
      </c>
      <c r="O74" s="14">
        <f t="shared" si="26"/>
        <v>2.1129974443227454E-2</v>
      </c>
      <c r="P74" s="14">
        <f t="shared" si="26"/>
        <v>-1.7246735571422936E-2</v>
      </c>
      <c r="Q74" s="14">
        <f t="shared" si="26"/>
        <v>8.835401677429338E-3</v>
      </c>
      <c r="R74" s="14">
        <f t="shared" si="26"/>
        <v>-1.240429817002456E-2</v>
      </c>
      <c r="S74" s="14">
        <f t="shared" si="26"/>
        <v>8.5278759519063965E-3</v>
      </c>
      <c r="T74" s="14">
        <f t="shared" si="26"/>
        <v>2.866043360488674E-2</v>
      </c>
      <c r="U74" s="14">
        <f t="shared" si="26"/>
        <v>7.4299587909570058E-2</v>
      </c>
      <c r="V74" s="14">
        <f t="shared" si="26"/>
        <v>7.7535767462148991E-2</v>
      </c>
      <c r="W74" s="14">
        <f t="shared" si="26"/>
        <v>5.0596311560225399E-2</v>
      </c>
      <c r="X74" s="14">
        <f t="shared" si="26"/>
        <v>5.7884924284379004E-2</v>
      </c>
      <c r="Y74" s="14">
        <f t="shared" si="26"/>
        <v>4.8027446443938825E-2</v>
      </c>
      <c r="Z74" s="14">
        <f t="shared" si="26"/>
        <v>7.3888684836058677E-2</v>
      </c>
      <c r="AA74" s="14">
        <f t="shared" si="26"/>
        <v>1.1574084426416461E-2</v>
      </c>
      <c r="AB74" s="14">
        <f t="shared" si="26"/>
        <v>-2.9709551884822875E-2</v>
      </c>
      <c r="AC74" s="14">
        <f t="shared" si="26"/>
        <v>5.7582944971446637E-3</v>
      </c>
      <c r="AD74" s="14">
        <f t="shared" si="26"/>
        <v>1.662528871925989E-2</v>
      </c>
      <c r="AE74" s="14">
        <f t="shared" si="26"/>
        <v>-3.5958887413971539E-2</v>
      </c>
      <c r="AF74" s="14">
        <f>AF15/AF7</f>
        <v>-2.6696507786481437E-2</v>
      </c>
      <c r="AX74" t="s">
        <v>299</v>
      </c>
    </row>
    <row r="75" spans="1:50" x14ac:dyDescent="0.25">
      <c r="A75" t="s">
        <v>127</v>
      </c>
      <c r="C75" s="12">
        <f t="shared" ref="C75:AF75" si="27">C15</f>
        <v>0</v>
      </c>
      <c r="D75" s="12">
        <f t="shared" si="27"/>
        <v>0</v>
      </c>
      <c r="E75" s="12">
        <f t="shared" si="27"/>
        <v>11037</v>
      </c>
      <c r="F75" s="12">
        <f t="shared" si="27"/>
        <v>16565</v>
      </c>
      <c r="G75" s="12">
        <f t="shared" si="27"/>
        <v>18235</v>
      </c>
      <c r="H75" s="12">
        <f t="shared" si="27"/>
        <v>18364</v>
      </c>
      <c r="I75" s="12">
        <f t="shared" si="27"/>
        <v>41016</v>
      </c>
      <c r="J75" s="12">
        <f t="shared" si="27"/>
        <v>37402</v>
      </c>
      <c r="K75" s="12">
        <f t="shared" si="27"/>
        <v>59669</v>
      </c>
      <c r="L75" s="12">
        <f t="shared" si="27"/>
        <v>16188</v>
      </c>
      <c r="M75" s="12">
        <f t="shared" si="27"/>
        <v>12892</v>
      </c>
      <c r="N75" s="12">
        <f t="shared" si="27"/>
        <v>15690</v>
      </c>
      <c r="O75" s="12">
        <f t="shared" si="27"/>
        <v>11575</v>
      </c>
      <c r="P75" s="12">
        <f t="shared" si="27"/>
        <v>-6995</v>
      </c>
      <c r="Q75" s="12">
        <f t="shared" si="27"/>
        <v>3883</v>
      </c>
      <c r="R75" s="12">
        <f t="shared" si="27"/>
        <v>-4995</v>
      </c>
      <c r="S75" s="12">
        <f t="shared" si="27"/>
        <v>3962</v>
      </c>
      <c r="T75" s="12">
        <f t="shared" si="27"/>
        <v>14104</v>
      </c>
      <c r="U75" s="12">
        <f t="shared" si="27"/>
        <v>44588</v>
      </c>
      <c r="V75" s="12">
        <f t="shared" si="27"/>
        <v>63635</v>
      </c>
      <c r="W75" s="12">
        <f t="shared" si="27"/>
        <v>42785</v>
      </c>
      <c r="X75" s="12">
        <f t="shared" si="27"/>
        <v>46199</v>
      </c>
      <c r="Y75" s="12">
        <f t="shared" si="27"/>
        <v>37615</v>
      </c>
      <c r="Z75" s="12">
        <f t="shared" si="27"/>
        <v>74634</v>
      </c>
      <c r="AA75" s="12">
        <f t="shared" si="27"/>
        <v>10352</v>
      </c>
      <c r="AB75" s="12">
        <f t="shared" si="27"/>
        <v>-17788</v>
      </c>
      <c r="AC75" s="12">
        <f t="shared" si="27"/>
        <v>4353</v>
      </c>
      <c r="AD75" s="12">
        <f t="shared" si="27"/>
        <v>13460</v>
      </c>
      <c r="AE75" s="12">
        <f t="shared" si="27"/>
        <v>-25816</v>
      </c>
      <c r="AF75" s="12">
        <f t="shared" si="27"/>
        <v>-17964</v>
      </c>
      <c r="AX75" t="s">
        <v>300</v>
      </c>
    </row>
    <row r="76" spans="1:50" x14ac:dyDescent="0.25">
      <c r="A76" t="s">
        <v>128</v>
      </c>
      <c r="C76" s="12">
        <f t="shared" ref="C76:AF76" si="28">C7</f>
        <v>0</v>
      </c>
      <c r="D76" s="12">
        <f t="shared" si="28"/>
        <v>0</v>
      </c>
      <c r="E76" s="12">
        <f t="shared" si="28"/>
        <v>382084</v>
      </c>
      <c r="F76" s="12">
        <f t="shared" si="28"/>
        <v>477088</v>
      </c>
      <c r="G76" s="12">
        <f t="shared" si="28"/>
        <v>494258</v>
      </c>
      <c r="H76" s="12">
        <f t="shared" si="28"/>
        <v>483279</v>
      </c>
      <c r="I76" s="12">
        <f t="shared" si="28"/>
        <v>559443</v>
      </c>
      <c r="J76" s="12">
        <f t="shared" si="28"/>
        <v>652416</v>
      </c>
      <c r="K76" s="12">
        <f t="shared" si="28"/>
        <v>669577</v>
      </c>
      <c r="L76" s="12">
        <f t="shared" si="28"/>
        <v>564020</v>
      </c>
      <c r="M76" s="12">
        <f t="shared" si="28"/>
        <v>473565</v>
      </c>
      <c r="N76" s="12">
        <f t="shared" si="28"/>
        <v>547396</v>
      </c>
      <c r="O76" s="12">
        <f t="shared" si="28"/>
        <v>547800</v>
      </c>
      <c r="P76" s="12">
        <f t="shared" si="28"/>
        <v>405584</v>
      </c>
      <c r="Q76" s="12">
        <f t="shared" si="28"/>
        <v>439482</v>
      </c>
      <c r="R76" s="12">
        <f t="shared" si="28"/>
        <v>402683</v>
      </c>
      <c r="S76" s="12">
        <f t="shared" si="28"/>
        <v>464594</v>
      </c>
      <c r="T76" s="12">
        <f t="shared" si="28"/>
        <v>492107</v>
      </c>
      <c r="U76" s="12">
        <f t="shared" si="28"/>
        <v>600111</v>
      </c>
      <c r="V76" s="12">
        <f t="shared" si="28"/>
        <v>820718</v>
      </c>
      <c r="W76" s="12">
        <f t="shared" si="28"/>
        <v>845615</v>
      </c>
      <c r="X76" s="12">
        <f t="shared" si="28"/>
        <v>798118</v>
      </c>
      <c r="Y76" s="12">
        <f t="shared" si="28"/>
        <v>783198</v>
      </c>
      <c r="Z76" s="12">
        <f t="shared" si="28"/>
        <v>1010087</v>
      </c>
      <c r="AA76" s="12">
        <f t="shared" si="28"/>
        <v>894412</v>
      </c>
      <c r="AB76" s="12">
        <f t="shared" si="28"/>
        <v>598730</v>
      </c>
      <c r="AC76" s="12">
        <f t="shared" si="28"/>
        <v>755953</v>
      </c>
      <c r="AD76" s="12">
        <f t="shared" si="28"/>
        <v>809610</v>
      </c>
      <c r="AE76" s="12">
        <f t="shared" si="28"/>
        <v>717931</v>
      </c>
      <c r="AF76" s="12">
        <f t="shared" si="28"/>
        <v>672897</v>
      </c>
      <c r="AX76" t="s">
        <v>301</v>
      </c>
    </row>
    <row r="77" spans="1:50" x14ac:dyDescent="0.25">
      <c r="A77" t="s">
        <v>129</v>
      </c>
      <c r="C77" s="23" t="e">
        <f t="shared" ref="C77:H77" si="29">C20/C21</f>
        <v>#DIV/0!</v>
      </c>
      <c r="D77" s="23" t="e">
        <f t="shared" si="29"/>
        <v>#DIV/0!</v>
      </c>
      <c r="E77" s="23">
        <f t="shared" si="29"/>
        <v>0.41814655874843826</v>
      </c>
      <c r="F77" s="23">
        <f t="shared" si="29"/>
        <v>0.4155608021927325</v>
      </c>
      <c r="G77" s="23">
        <f t="shared" si="29"/>
        <v>0.41834207045745403</v>
      </c>
      <c r="H77" s="23">
        <f t="shared" si="29"/>
        <v>0.39237437786092688</v>
      </c>
      <c r="I77" s="23">
        <f>I20/I21</f>
        <v>0.36767243797405524</v>
      </c>
      <c r="J77" s="23">
        <f t="shared" ref="J77:AF77" si="30">J20/J21</f>
        <v>0.36517029157035841</v>
      </c>
      <c r="K77" s="23">
        <f t="shared" si="30"/>
        <v>0.37627136439790482</v>
      </c>
      <c r="L77" s="23">
        <f t="shared" si="30"/>
        <v>0.38107147107294959</v>
      </c>
      <c r="M77" s="23">
        <f t="shared" si="30"/>
        <v>0.39436763510207384</v>
      </c>
      <c r="N77" s="23">
        <f t="shared" si="30"/>
        <v>0.40037268149460653</v>
      </c>
      <c r="O77" s="23">
        <f t="shared" si="30"/>
        <v>0.3931954105377059</v>
      </c>
      <c r="P77" s="23">
        <f t="shared" si="30"/>
        <v>0.39419743965088661</v>
      </c>
      <c r="Q77" s="23">
        <f t="shared" si="30"/>
        <v>0.37922166436833837</v>
      </c>
      <c r="R77" s="23">
        <f t="shared" si="30"/>
        <v>0.31158893314953706</v>
      </c>
      <c r="S77" s="23">
        <f t="shared" si="30"/>
        <v>0.39596171154873422</v>
      </c>
      <c r="T77" s="23">
        <f t="shared" si="30"/>
        <v>0.38775984651668488</v>
      </c>
      <c r="U77" s="23">
        <f t="shared" si="30"/>
        <v>0.35755613098427486</v>
      </c>
      <c r="V77" s="23">
        <f t="shared" si="30"/>
        <v>0.34377662818074251</v>
      </c>
      <c r="W77" s="23">
        <f t="shared" si="30"/>
        <v>0.37653100351119506</v>
      </c>
      <c r="X77" s="23">
        <f t="shared" si="30"/>
        <v>0.33718036386303268</v>
      </c>
      <c r="Y77" s="23">
        <f t="shared" si="30"/>
        <v>0.34637357488043174</v>
      </c>
      <c r="Z77" s="23">
        <f t="shared" si="30"/>
        <v>0.32895341607924111</v>
      </c>
      <c r="AA77" s="23">
        <f t="shared" si="30"/>
        <v>0.36358320965160895</v>
      </c>
      <c r="AB77" s="23">
        <f t="shared" si="30"/>
        <v>0.37459172761833381</v>
      </c>
      <c r="AC77" s="23">
        <f t="shared" si="30"/>
        <v>0.38705066265415378</v>
      </c>
      <c r="AD77" s="23">
        <f t="shared" si="30"/>
        <v>0.3736527741761268</v>
      </c>
      <c r="AE77" s="23">
        <f t="shared" si="30"/>
        <v>0.41190326752135409</v>
      </c>
      <c r="AF77" s="23">
        <f t="shared" si="30"/>
        <v>0.41279257308345357</v>
      </c>
      <c r="AX77" t="s">
        <v>302</v>
      </c>
    </row>
    <row r="78" spans="1:50" x14ac:dyDescent="0.25">
      <c r="A78" t="s">
        <v>130</v>
      </c>
      <c r="C78" s="23" t="e">
        <f t="shared" ref="C78:H78" si="31">(C29*1000)/C21</f>
        <v>#DIV/0!</v>
      </c>
      <c r="D78" s="23" t="e">
        <f t="shared" si="31"/>
        <v>#DIV/0!</v>
      </c>
      <c r="E78" s="23">
        <f t="shared" si="31"/>
        <v>0.6982240208593623</v>
      </c>
      <c r="F78" s="23">
        <f t="shared" si="31"/>
        <v>0.56653618822763163</v>
      </c>
      <c r="G78" s="23">
        <f t="shared" si="31"/>
        <v>0.77948434011062862</v>
      </c>
      <c r="H78" s="23">
        <f t="shared" si="31"/>
        <v>0.80151798383833062</v>
      </c>
      <c r="I78" s="23">
        <f>(I29*1000)/I21</f>
        <v>0.87944712212738074</v>
      </c>
      <c r="J78" s="23">
        <f t="shared" ref="J78:AF78" si="32">(J29*1000)/J21</f>
        <v>0.78379849062909024</v>
      </c>
      <c r="K78" s="23">
        <f t="shared" si="32"/>
        <v>0.64273992887509879</v>
      </c>
      <c r="L78" s="23">
        <f t="shared" si="32"/>
        <v>0.67429832564613901</v>
      </c>
      <c r="M78" s="23">
        <f t="shared" si="32"/>
        <v>0.60403393141608397</v>
      </c>
      <c r="N78" s="23">
        <f t="shared" si="32"/>
        <v>0.5173350893538663</v>
      </c>
      <c r="O78" s="23">
        <f t="shared" si="32"/>
        <v>0.5107729856488844</v>
      </c>
      <c r="P78" s="23">
        <f t="shared" si="32"/>
        <v>0.49597451044025859</v>
      </c>
      <c r="Q78" s="23">
        <f t="shared" si="32"/>
        <v>0.37362190091100667</v>
      </c>
      <c r="R78" s="23">
        <f t="shared" si="32"/>
        <v>0.28862543552116005</v>
      </c>
      <c r="S78" s="23">
        <f t="shared" si="32"/>
        <v>0.43493922810052954</v>
      </c>
      <c r="T78" s="23">
        <f t="shared" si="32"/>
        <v>0.54362775756086146</v>
      </c>
      <c r="U78" s="23">
        <f t="shared" si="32"/>
        <v>0.67475381209666918</v>
      </c>
      <c r="V78" s="23">
        <f t="shared" si="32"/>
        <v>1.0070908868185375</v>
      </c>
      <c r="W78" s="23">
        <f t="shared" si="32"/>
        <v>0.8713686032108664</v>
      </c>
      <c r="X78" s="23">
        <f t="shared" si="32"/>
        <v>0.77004933223551086</v>
      </c>
      <c r="Y78" s="23">
        <f t="shared" si="32"/>
        <v>0.78501457668461172</v>
      </c>
      <c r="Z78" s="23">
        <f t="shared" si="32"/>
        <v>0.58693136154265679</v>
      </c>
      <c r="AA78" s="23">
        <f t="shared" si="32"/>
        <v>0.49646922665481219</v>
      </c>
      <c r="AB78" s="23">
        <f t="shared" si="32"/>
        <v>0.50757004069418787</v>
      </c>
      <c r="AC78" s="23">
        <f t="shared" si="32"/>
        <v>0.5022571507976834</v>
      </c>
      <c r="AD78" s="23">
        <f t="shared" si="32"/>
        <v>0.4046691862745308</v>
      </c>
      <c r="AE78" s="23">
        <f t="shared" si="32"/>
        <v>0.53228167037598439</v>
      </c>
      <c r="AF78" s="23">
        <f t="shared" si="32"/>
        <v>0.41658750104864906</v>
      </c>
      <c r="AX78" t="s">
        <v>303</v>
      </c>
    </row>
    <row r="79" spans="1:50" x14ac:dyDescent="0.25">
      <c r="A79" t="s">
        <v>131</v>
      </c>
      <c r="C79" s="23" t="e">
        <f t="shared" ref="C79:H79" si="33">C37/C21</f>
        <v>#DIV/0!</v>
      </c>
      <c r="D79" s="23" t="e">
        <f t="shared" si="33"/>
        <v>#DIV/0!</v>
      </c>
      <c r="E79" s="23" t="e">
        <f t="shared" si="33"/>
        <v>#VALUE!</v>
      </c>
      <c r="F79" s="23" t="e">
        <f t="shared" si="33"/>
        <v>#VALUE!</v>
      </c>
      <c r="G79" s="23" t="e">
        <f t="shared" si="33"/>
        <v>#VALUE!</v>
      </c>
      <c r="H79" s="23" t="e">
        <f t="shared" si="33"/>
        <v>#VALUE!</v>
      </c>
      <c r="I79" s="23" t="e">
        <f>I37/I21</f>
        <v>#VALUE!</v>
      </c>
      <c r="J79" s="23" t="e">
        <f t="shared" ref="J79:AF79" si="34">J37/J21</f>
        <v>#VALUE!</v>
      </c>
      <c r="K79" s="23" t="e">
        <f t="shared" si="34"/>
        <v>#VALUE!</v>
      </c>
      <c r="L79" s="23" t="e">
        <f t="shared" si="34"/>
        <v>#VALUE!</v>
      </c>
      <c r="M79" s="23" t="e">
        <f t="shared" si="34"/>
        <v>#VALUE!</v>
      </c>
      <c r="N79" s="23" t="e">
        <f t="shared" si="34"/>
        <v>#VALUE!</v>
      </c>
      <c r="O79" s="23" t="e">
        <f t="shared" si="34"/>
        <v>#VALUE!</v>
      </c>
      <c r="P79" s="23" t="e">
        <f t="shared" si="34"/>
        <v>#VALUE!</v>
      </c>
      <c r="Q79" s="23" t="e">
        <f t="shared" si="34"/>
        <v>#VALUE!</v>
      </c>
      <c r="R79" s="23" t="e">
        <f t="shared" si="34"/>
        <v>#VALUE!</v>
      </c>
      <c r="S79" s="23" t="e">
        <f t="shared" si="34"/>
        <v>#VALUE!</v>
      </c>
      <c r="T79" s="23" t="e">
        <f t="shared" si="34"/>
        <v>#VALUE!</v>
      </c>
      <c r="U79" s="23" t="e">
        <f t="shared" si="34"/>
        <v>#VALUE!</v>
      </c>
      <c r="V79" s="23" t="e">
        <f t="shared" si="34"/>
        <v>#VALUE!</v>
      </c>
      <c r="W79" s="23" t="e">
        <f t="shared" si="34"/>
        <v>#VALUE!</v>
      </c>
      <c r="X79" s="23" t="e">
        <f t="shared" si="34"/>
        <v>#VALUE!</v>
      </c>
      <c r="Y79" s="23" t="e">
        <f t="shared" si="34"/>
        <v>#VALUE!</v>
      </c>
      <c r="Z79" s="23" t="e">
        <f t="shared" si="34"/>
        <v>#VALUE!</v>
      </c>
      <c r="AA79" s="23" t="e">
        <f t="shared" si="34"/>
        <v>#VALUE!</v>
      </c>
      <c r="AB79" s="23">
        <f t="shared" si="34"/>
        <v>1.1769327544593797E-2</v>
      </c>
      <c r="AC79" s="23">
        <f>AC37/AC21</f>
        <v>7.2915818639657064E-3</v>
      </c>
      <c r="AD79" s="23" t="e">
        <f t="shared" si="34"/>
        <v>#VALUE!</v>
      </c>
      <c r="AE79" s="23" t="e">
        <f t="shared" si="34"/>
        <v>#VALUE!</v>
      </c>
      <c r="AF79" s="23">
        <f t="shared" si="34"/>
        <v>1.3866389705161243E-2</v>
      </c>
      <c r="AX79" t="s">
        <v>304</v>
      </c>
    </row>
    <row r="80" spans="1:50" x14ac:dyDescent="0.25">
      <c r="A80" t="s">
        <v>132</v>
      </c>
      <c r="C80" s="23" t="e">
        <f t="shared" ref="C80:H80" si="35">C39/C21</f>
        <v>#DIV/0!</v>
      </c>
      <c r="D80" s="23" t="e">
        <f t="shared" si="35"/>
        <v>#DIV/0!</v>
      </c>
      <c r="E80" s="23">
        <f t="shared" si="35"/>
        <v>0.52086696724428272</v>
      </c>
      <c r="F80" s="23">
        <f t="shared" si="35"/>
        <v>0.53272544709490077</v>
      </c>
      <c r="G80" s="23">
        <f t="shared" si="35"/>
        <v>0.53950982859529539</v>
      </c>
      <c r="H80" s="23">
        <f t="shared" si="35"/>
        <v>0.52422678268772194</v>
      </c>
      <c r="I80" s="23">
        <f>I39/I21</f>
        <v>0.52579497707039191</v>
      </c>
      <c r="J80" s="23">
        <f t="shared" ref="J80:AF80" si="36">J39/J21</f>
        <v>0.54315816833291564</v>
      </c>
      <c r="K80" s="23">
        <f t="shared" si="36"/>
        <v>0.57899543544315479</v>
      </c>
      <c r="L80" s="23">
        <f t="shared" si="36"/>
        <v>0.58663239584422699</v>
      </c>
      <c r="M80" s="23">
        <f t="shared" si="36"/>
        <v>0.60558545764919269</v>
      </c>
      <c r="N80" s="23">
        <f t="shared" si="36"/>
        <v>0.61222728445885222</v>
      </c>
      <c r="O80" s="23">
        <f t="shared" si="36"/>
        <v>0.58183530246927406</v>
      </c>
      <c r="P80" s="23">
        <f t="shared" si="36"/>
        <v>0.57199341959896155</v>
      </c>
      <c r="Q80" s="23">
        <f t="shared" si="36"/>
        <v>0.55244907692397638</v>
      </c>
      <c r="R80" s="23">
        <f t="shared" si="36"/>
        <v>0.4417364947737461</v>
      </c>
      <c r="S80" s="23">
        <f t="shared" si="36"/>
        <v>0.52837526129599566</v>
      </c>
      <c r="T80" s="23">
        <f t="shared" si="36"/>
        <v>0.51561094703620181</v>
      </c>
      <c r="U80" s="23">
        <f t="shared" si="36"/>
        <v>0.49665665477621257</v>
      </c>
      <c r="V80" s="23">
        <f t="shared" si="36"/>
        <v>0.5090143753474704</v>
      </c>
      <c r="W80" s="23">
        <f t="shared" si="36"/>
        <v>0.5311373474851826</v>
      </c>
      <c r="X80" s="23">
        <f t="shared" si="36"/>
        <v>0.48524219545892239</v>
      </c>
      <c r="Y80" s="23">
        <f t="shared" si="36"/>
        <v>0.50267437362591483</v>
      </c>
      <c r="Z80" s="23">
        <f t="shared" si="36"/>
        <v>0.4894582368815561</v>
      </c>
      <c r="AA80" s="23">
        <f t="shared" si="36"/>
        <v>0.51524556319757453</v>
      </c>
      <c r="AB80" s="23">
        <f t="shared" si="36"/>
        <v>0.5037223906916366</v>
      </c>
      <c r="AC80" s="23">
        <f t="shared" si="36"/>
        <v>0.51500116501365734</v>
      </c>
      <c r="AD80" s="23">
        <f t="shared" si="36"/>
        <v>0.49581285750106618</v>
      </c>
      <c r="AE80" s="23">
        <f t="shared" si="36"/>
        <v>0.52117865973872179</v>
      </c>
      <c r="AF80" s="23">
        <f t="shared" si="36"/>
        <v>0.51456174740968919</v>
      </c>
      <c r="AX80" t="s">
        <v>305</v>
      </c>
    </row>
    <row r="81" spans="1:50" x14ac:dyDescent="0.25">
      <c r="A81" t="s">
        <v>133</v>
      </c>
      <c r="C81" s="23" t="e">
        <f t="shared" ref="C81:H81" si="37">C40/C35</f>
        <v>#DIV/0!</v>
      </c>
      <c r="D81" s="23" t="e">
        <f t="shared" si="37"/>
        <v>#DIV/0!</v>
      </c>
      <c r="E81" s="23">
        <f t="shared" si="37"/>
        <v>0.46875</v>
      </c>
      <c r="F81" s="23">
        <f t="shared" si="37"/>
        <v>0.3125</v>
      </c>
      <c r="G81" s="23">
        <f t="shared" si="37"/>
        <v>0.29296875</v>
      </c>
      <c r="H81" s="23">
        <f t="shared" si="37"/>
        <v>0.29296875</v>
      </c>
      <c r="I81" s="23">
        <f>I40/I35</f>
        <v>0.13204225352112678</v>
      </c>
      <c r="J81" s="23">
        <f t="shared" ref="J81:AF81" si="38">J40/J35</f>
        <v>0.1431297709923664</v>
      </c>
      <c r="K81" s="23">
        <f t="shared" si="38"/>
        <v>8.9712918660287091E-2</v>
      </c>
      <c r="L81" s="23">
        <f t="shared" si="38"/>
        <v>0.32894736842105265</v>
      </c>
      <c r="M81" s="23">
        <f t="shared" si="38"/>
        <v>0.40760869565217389</v>
      </c>
      <c r="N81" s="23">
        <f t="shared" si="38"/>
        <v>0.33482142857142855</v>
      </c>
      <c r="O81" s="23">
        <f t="shared" si="38"/>
        <v>0.45731707317073172</v>
      </c>
      <c r="P81" s="23">
        <f t="shared" si="38"/>
        <v>-0.75</v>
      </c>
      <c r="Q81" s="23">
        <f t="shared" si="38"/>
        <v>1.3392857142857142</v>
      </c>
      <c r="R81" s="23">
        <f t="shared" si="38"/>
        <v>-1.0416666666666667</v>
      </c>
      <c r="S81" s="23">
        <f t="shared" si="38"/>
        <v>1.3392857142857142</v>
      </c>
      <c r="T81" s="23">
        <f t="shared" si="38"/>
        <v>0.375</v>
      </c>
      <c r="U81" s="23">
        <f t="shared" si="38"/>
        <v>0.12175324675324675</v>
      </c>
      <c r="V81" s="23">
        <f t="shared" si="38"/>
        <v>8.7209302325581398E-2</v>
      </c>
      <c r="W81" s="23">
        <f t="shared" si="38"/>
        <v>0.13111888111888112</v>
      </c>
      <c r="X81" s="23">
        <f t="shared" si="38"/>
        <v>0.12096774193548386</v>
      </c>
      <c r="Y81" s="23">
        <f t="shared" si="38"/>
        <v>0.14763779527559054</v>
      </c>
      <c r="Z81" s="23">
        <f t="shared" si="38"/>
        <v>7.4404761904761904E-2</v>
      </c>
      <c r="AA81" s="23">
        <f t="shared" si="38"/>
        <v>0.52083333333333337</v>
      </c>
      <c r="AB81" s="23">
        <f t="shared" si="38"/>
        <v>-0.29296875</v>
      </c>
      <c r="AC81" s="23">
        <f t="shared" si="38"/>
        <v>1.25</v>
      </c>
      <c r="AD81" s="23">
        <f t="shared" si="38"/>
        <v>0.39893617021276601</v>
      </c>
      <c r="AE81" s="23">
        <f t="shared" si="38"/>
        <v>-0.20380434782608695</v>
      </c>
      <c r="AF81" s="23">
        <f t="shared" si="38"/>
        <v>-0.29296875</v>
      </c>
      <c r="AX81" t="s">
        <v>306</v>
      </c>
    </row>
    <row r="82" spans="1:50" x14ac:dyDescent="0.25">
      <c r="A82" t="s">
        <v>134</v>
      </c>
      <c r="C82" s="12">
        <f t="shared" ref="C82:AF82" si="39">C7-C15</f>
        <v>0</v>
      </c>
      <c r="D82" s="12">
        <f t="shared" si="39"/>
        <v>0</v>
      </c>
      <c r="E82" s="12">
        <f t="shared" si="39"/>
        <v>371047</v>
      </c>
      <c r="F82" s="12">
        <f t="shared" si="39"/>
        <v>460523</v>
      </c>
      <c r="G82" s="12">
        <f t="shared" si="39"/>
        <v>476023</v>
      </c>
      <c r="H82" s="12">
        <f t="shared" si="39"/>
        <v>464915</v>
      </c>
      <c r="I82" s="12">
        <f t="shared" si="39"/>
        <v>518427</v>
      </c>
      <c r="J82" s="12">
        <f t="shared" si="39"/>
        <v>615014</v>
      </c>
      <c r="K82" s="12">
        <f t="shared" si="39"/>
        <v>609908</v>
      </c>
      <c r="L82" s="12">
        <f t="shared" si="39"/>
        <v>547832</v>
      </c>
      <c r="M82" s="12">
        <f t="shared" si="39"/>
        <v>460673</v>
      </c>
      <c r="N82" s="12">
        <f t="shared" si="39"/>
        <v>531706</v>
      </c>
      <c r="O82" s="12">
        <f t="shared" si="39"/>
        <v>536225</v>
      </c>
      <c r="P82" s="12">
        <f t="shared" si="39"/>
        <v>412579</v>
      </c>
      <c r="Q82" s="12">
        <f t="shared" si="39"/>
        <v>435599</v>
      </c>
      <c r="R82" s="12">
        <f t="shared" si="39"/>
        <v>407678</v>
      </c>
      <c r="S82" s="12">
        <f t="shared" si="39"/>
        <v>460632</v>
      </c>
      <c r="T82" s="12">
        <f t="shared" si="39"/>
        <v>478003</v>
      </c>
      <c r="U82" s="12">
        <f t="shared" si="39"/>
        <v>555523</v>
      </c>
      <c r="V82" s="12">
        <f t="shared" si="39"/>
        <v>757083</v>
      </c>
      <c r="W82" s="12">
        <f t="shared" si="39"/>
        <v>802830</v>
      </c>
      <c r="X82" s="12">
        <f t="shared" si="39"/>
        <v>751919</v>
      </c>
      <c r="Y82" s="12">
        <f t="shared" si="39"/>
        <v>745583</v>
      </c>
      <c r="Z82" s="12">
        <f t="shared" si="39"/>
        <v>935453</v>
      </c>
      <c r="AA82" s="12">
        <f t="shared" si="39"/>
        <v>884060</v>
      </c>
      <c r="AB82" s="12">
        <f t="shared" si="39"/>
        <v>616518</v>
      </c>
      <c r="AC82" s="12">
        <f t="shared" si="39"/>
        <v>751600</v>
      </c>
      <c r="AD82" s="12">
        <f t="shared" si="39"/>
        <v>796150</v>
      </c>
      <c r="AE82" s="12">
        <f t="shared" si="39"/>
        <v>743747</v>
      </c>
      <c r="AF82" s="12">
        <f t="shared" si="39"/>
        <v>690861</v>
      </c>
      <c r="AX82" t="s">
        <v>307</v>
      </c>
    </row>
    <row r="83" spans="1:50" x14ac:dyDescent="0.25">
      <c r="A83" t="s">
        <v>128</v>
      </c>
      <c r="C83" s="12">
        <f t="shared" ref="C83:H83" si="40">C76</f>
        <v>0</v>
      </c>
      <c r="D83" s="12">
        <f t="shared" si="40"/>
        <v>0</v>
      </c>
      <c r="E83" s="12">
        <f t="shared" si="40"/>
        <v>382084</v>
      </c>
      <c r="F83" s="12">
        <f t="shared" si="40"/>
        <v>477088</v>
      </c>
      <c r="G83" s="12">
        <f t="shared" si="40"/>
        <v>494258</v>
      </c>
      <c r="H83" s="12">
        <f t="shared" si="40"/>
        <v>483279</v>
      </c>
      <c r="I83" s="12">
        <f>I76</f>
        <v>559443</v>
      </c>
      <c r="J83" s="12">
        <f t="shared" ref="J83:AF83" si="41">J76</f>
        <v>652416</v>
      </c>
      <c r="K83" s="12">
        <f t="shared" si="41"/>
        <v>669577</v>
      </c>
      <c r="L83" s="12">
        <f t="shared" si="41"/>
        <v>564020</v>
      </c>
      <c r="M83" s="12">
        <f t="shared" si="41"/>
        <v>473565</v>
      </c>
      <c r="N83" s="12">
        <f t="shared" si="41"/>
        <v>547396</v>
      </c>
      <c r="O83" s="12">
        <f t="shared" si="41"/>
        <v>547800</v>
      </c>
      <c r="P83" s="12">
        <f t="shared" si="41"/>
        <v>405584</v>
      </c>
      <c r="Q83" s="12">
        <f t="shared" si="41"/>
        <v>439482</v>
      </c>
      <c r="R83" s="12">
        <f t="shared" si="41"/>
        <v>402683</v>
      </c>
      <c r="S83" s="12">
        <f t="shared" si="41"/>
        <v>464594</v>
      </c>
      <c r="T83" s="12">
        <f t="shared" si="41"/>
        <v>492107</v>
      </c>
      <c r="U83" s="12">
        <f t="shared" si="41"/>
        <v>600111</v>
      </c>
      <c r="V83" s="12">
        <f t="shared" si="41"/>
        <v>820718</v>
      </c>
      <c r="W83" s="12">
        <f t="shared" si="41"/>
        <v>845615</v>
      </c>
      <c r="X83" s="12">
        <f t="shared" si="41"/>
        <v>798118</v>
      </c>
      <c r="Y83" s="12">
        <f t="shared" si="41"/>
        <v>783198</v>
      </c>
      <c r="Z83" s="12">
        <f t="shared" si="41"/>
        <v>1010087</v>
      </c>
      <c r="AA83" s="12">
        <f t="shared" si="41"/>
        <v>894412</v>
      </c>
      <c r="AB83" s="12">
        <f t="shared" si="41"/>
        <v>598730</v>
      </c>
      <c r="AC83" s="12">
        <f t="shared" si="41"/>
        <v>755953</v>
      </c>
      <c r="AD83" s="12">
        <f t="shared" si="41"/>
        <v>809610</v>
      </c>
      <c r="AE83" s="12">
        <f t="shared" si="41"/>
        <v>717931</v>
      </c>
      <c r="AF83" s="12">
        <f t="shared" si="41"/>
        <v>672897</v>
      </c>
      <c r="AX83" t="s">
        <v>308</v>
      </c>
    </row>
    <row r="84" spans="1:50" x14ac:dyDescent="0.25">
      <c r="A84" t="s">
        <v>135</v>
      </c>
      <c r="C84" s="12">
        <f t="shared" ref="C84:AF84" si="42">C8</f>
        <v>0</v>
      </c>
      <c r="D84" s="12">
        <f t="shared" si="42"/>
        <v>0</v>
      </c>
      <c r="E84" s="12">
        <f t="shared" si="42"/>
        <v>326804</v>
      </c>
      <c r="F84" s="12">
        <f t="shared" si="42"/>
        <v>411109</v>
      </c>
      <c r="G84" s="12">
        <f t="shared" si="42"/>
        <v>430703</v>
      </c>
      <c r="H84" s="12">
        <f t="shared" si="42"/>
        <v>406251</v>
      </c>
      <c r="I84" s="12">
        <f t="shared" si="42"/>
        <v>472462</v>
      </c>
      <c r="J84" s="12">
        <f t="shared" si="42"/>
        <v>549164</v>
      </c>
      <c r="K84" s="12">
        <f t="shared" si="42"/>
        <v>582608</v>
      </c>
      <c r="L84" s="12">
        <f t="shared" si="42"/>
        <v>490132</v>
      </c>
      <c r="M84" s="12">
        <f t="shared" si="42"/>
        <v>414688</v>
      </c>
      <c r="N84" s="12">
        <f t="shared" si="42"/>
        <v>474598</v>
      </c>
      <c r="O84" s="12">
        <f t="shared" si="42"/>
        <v>479117</v>
      </c>
      <c r="P84" s="12">
        <f t="shared" si="42"/>
        <v>364760</v>
      </c>
      <c r="Q84" s="12">
        <f t="shared" si="42"/>
        <v>380520</v>
      </c>
      <c r="R84" s="12">
        <f t="shared" si="42"/>
        <v>356217</v>
      </c>
      <c r="S84" s="12">
        <f t="shared" si="42"/>
        <v>402228</v>
      </c>
      <c r="T84" s="12">
        <f t="shared" si="42"/>
        <v>420094</v>
      </c>
      <c r="U84" s="12">
        <f t="shared" si="42"/>
        <v>487025</v>
      </c>
      <c r="V84" s="12">
        <f t="shared" si="42"/>
        <v>678297</v>
      </c>
      <c r="W84" s="12">
        <f t="shared" si="42"/>
        <v>719941</v>
      </c>
      <c r="X84" s="12">
        <f t="shared" si="42"/>
        <v>683244</v>
      </c>
      <c r="Y84" s="12">
        <f t="shared" si="42"/>
        <v>670539</v>
      </c>
      <c r="Z84" s="12">
        <f t="shared" si="42"/>
        <v>834375</v>
      </c>
      <c r="AA84" s="12">
        <f t="shared" si="42"/>
        <v>809587</v>
      </c>
      <c r="AB84" s="12">
        <f t="shared" si="42"/>
        <v>550011</v>
      </c>
      <c r="AC84" s="12">
        <f t="shared" si="42"/>
        <v>682937</v>
      </c>
      <c r="AD84" s="12">
        <f t="shared" si="42"/>
        <v>713685</v>
      </c>
      <c r="AE84" s="12">
        <f t="shared" si="42"/>
        <v>627880</v>
      </c>
      <c r="AF84" s="12">
        <f t="shared" si="42"/>
        <v>633420</v>
      </c>
      <c r="AX84" t="s">
        <v>309</v>
      </c>
    </row>
    <row r="85" spans="1:50" x14ac:dyDescent="0.25">
      <c r="A85" t="s">
        <v>136</v>
      </c>
      <c r="C85" s="12">
        <f t="shared" ref="C85:H85" si="43">C82-C84-C86-C87-C88</f>
        <v>0</v>
      </c>
      <c r="D85" s="12">
        <f t="shared" si="43"/>
        <v>0</v>
      </c>
      <c r="E85" s="12">
        <f t="shared" si="43"/>
        <v>-2314</v>
      </c>
      <c r="F85" s="12">
        <f t="shared" si="43"/>
        <v>-1329</v>
      </c>
      <c r="G85" s="12">
        <f t="shared" si="43"/>
        <v>817</v>
      </c>
      <c r="H85" s="12">
        <f t="shared" si="43"/>
        <v>-395</v>
      </c>
      <c r="I85" s="12">
        <f>I82-I84-I86-I87-I88</f>
        <v>623</v>
      </c>
      <c r="J85" s="12">
        <f t="shared" ref="J85:AF85" si="44">J82-J84-J86-J87-J88</f>
        <v>-1468</v>
      </c>
      <c r="K85" s="12">
        <f t="shared" si="44"/>
        <v>-1251</v>
      </c>
      <c r="L85" s="12">
        <f t="shared" si="44"/>
        <v>259</v>
      </c>
      <c r="M85" s="12">
        <f t="shared" si="44"/>
        <v>574</v>
      </c>
      <c r="N85" s="12">
        <f t="shared" si="44"/>
        <v>477</v>
      </c>
      <c r="O85" s="12">
        <f t="shared" si="44"/>
        <v>-750</v>
      </c>
      <c r="P85" s="12">
        <f t="shared" si="44"/>
        <v>2156</v>
      </c>
      <c r="Q85" s="12">
        <f t="shared" si="44"/>
        <v>5563</v>
      </c>
      <c r="R85" s="12">
        <f t="shared" si="44"/>
        <v>5065</v>
      </c>
      <c r="S85" s="12">
        <f t="shared" si="44"/>
        <v>3268</v>
      </c>
      <c r="T85" s="12">
        <f t="shared" si="44"/>
        <v>504</v>
      </c>
      <c r="U85" s="12">
        <f t="shared" si="44"/>
        <v>1663</v>
      </c>
      <c r="V85" s="12">
        <f t="shared" si="44"/>
        <v>1115</v>
      </c>
      <c r="W85" s="12">
        <f t="shared" si="44"/>
        <v>-883</v>
      </c>
      <c r="X85" s="12">
        <f t="shared" si="44"/>
        <v>939</v>
      </c>
      <c r="Y85" s="12">
        <f t="shared" si="44"/>
        <v>-11</v>
      </c>
      <c r="Z85" s="12">
        <f t="shared" si="44"/>
        <v>1146</v>
      </c>
      <c r="AA85" s="12">
        <f t="shared" si="44"/>
        <v>804</v>
      </c>
      <c r="AB85" s="12">
        <f t="shared" si="44"/>
        <v>4987</v>
      </c>
      <c r="AC85" s="12">
        <f t="shared" si="44"/>
        <v>311</v>
      </c>
      <c r="AD85" s="12">
        <f t="shared" si="44"/>
        <v>1571</v>
      </c>
      <c r="AE85" s="12">
        <f>AE82-AE84-AE86-AE87-AE88</f>
        <v>44862</v>
      </c>
      <c r="AF85" s="12">
        <f t="shared" si="44"/>
        <v>-301</v>
      </c>
      <c r="AX85" t="s">
        <v>310</v>
      </c>
    </row>
    <row r="86" spans="1:50" x14ac:dyDescent="0.25">
      <c r="A86" t="s">
        <v>137</v>
      </c>
      <c r="C86" s="12">
        <f t="shared" ref="C86:AF86" si="45">C10</f>
        <v>0</v>
      </c>
      <c r="D86" s="12">
        <f t="shared" si="45"/>
        <v>0</v>
      </c>
      <c r="E86" s="12">
        <f t="shared" si="45"/>
        <v>43823</v>
      </c>
      <c r="F86" s="12">
        <f t="shared" si="45"/>
        <v>48451</v>
      </c>
      <c r="G86" s="12">
        <f t="shared" si="45"/>
        <v>41805</v>
      </c>
      <c r="H86" s="12">
        <f t="shared" si="45"/>
        <v>51043</v>
      </c>
      <c r="I86" s="12">
        <f t="shared" si="45"/>
        <v>53638</v>
      </c>
      <c r="J86" s="12">
        <f t="shared" si="45"/>
        <v>54185</v>
      </c>
      <c r="K86" s="12">
        <f t="shared" si="45"/>
        <v>50011</v>
      </c>
      <c r="L86" s="12">
        <f t="shared" si="45"/>
        <v>51419</v>
      </c>
      <c r="M86" s="12">
        <f t="shared" si="45"/>
        <v>39489</v>
      </c>
      <c r="N86" s="12">
        <f t="shared" si="45"/>
        <v>48575</v>
      </c>
      <c r="O86" s="12">
        <f t="shared" si="45"/>
        <v>51922</v>
      </c>
      <c r="P86" s="12">
        <f t="shared" si="45"/>
        <v>46774</v>
      </c>
      <c r="Q86" s="12">
        <f t="shared" si="45"/>
        <v>46426</v>
      </c>
      <c r="R86" s="12">
        <f t="shared" si="45"/>
        <v>45544</v>
      </c>
      <c r="S86" s="12">
        <f t="shared" si="45"/>
        <v>49132</v>
      </c>
      <c r="T86" s="12">
        <f t="shared" si="45"/>
        <v>49906</v>
      </c>
      <c r="U86" s="12">
        <f t="shared" si="45"/>
        <v>54142</v>
      </c>
      <c r="V86" s="12">
        <f t="shared" si="45"/>
        <v>61887</v>
      </c>
      <c r="W86" s="12">
        <f t="shared" si="45"/>
        <v>76528</v>
      </c>
      <c r="X86" s="12">
        <f t="shared" si="45"/>
        <v>55267</v>
      </c>
      <c r="Y86" s="12">
        <f t="shared" si="45"/>
        <v>61081</v>
      </c>
      <c r="Z86" s="12">
        <f t="shared" si="45"/>
        <v>77672</v>
      </c>
      <c r="AA86" s="12">
        <f t="shared" si="45"/>
        <v>69237</v>
      </c>
      <c r="AB86" s="12">
        <f t="shared" si="45"/>
        <v>64228</v>
      </c>
      <c r="AC86" s="12">
        <f t="shared" si="45"/>
        <v>63957</v>
      </c>
      <c r="AD86" s="12">
        <f t="shared" si="45"/>
        <v>68527</v>
      </c>
      <c r="AE86" s="12">
        <f t="shared" si="45"/>
        <v>69217</v>
      </c>
      <c r="AF86" s="12">
        <f t="shared" si="45"/>
        <v>63102</v>
      </c>
      <c r="AG86" s="12"/>
      <c r="AX86" t="s">
        <v>311</v>
      </c>
    </row>
    <row r="87" spans="1:50" x14ac:dyDescent="0.25">
      <c r="A87" t="s">
        <v>138</v>
      </c>
      <c r="C87" s="12">
        <f t="shared" ref="C87:AF87" si="46">C12</f>
        <v>0</v>
      </c>
      <c r="D87" s="12">
        <f t="shared" si="46"/>
        <v>0</v>
      </c>
      <c r="E87" s="12">
        <f t="shared" si="46"/>
        <v>2097</v>
      </c>
      <c r="F87" s="12">
        <f t="shared" si="46"/>
        <v>2131</v>
      </c>
      <c r="G87" s="12">
        <f t="shared" si="46"/>
        <v>2112</v>
      </c>
      <c r="H87" s="12">
        <f t="shared" si="46"/>
        <v>2059</v>
      </c>
      <c r="I87" s="12">
        <f t="shared" si="46"/>
        <v>2281</v>
      </c>
      <c r="J87" s="12">
        <f t="shared" si="46"/>
        <v>2483</v>
      </c>
      <c r="K87" s="12">
        <f t="shared" si="46"/>
        <v>2160</v>
      </c>
      <c r="L87" s="12">
        <f t="shared" si="46"/>
        <v>1906</v>
      </c>
      <c r="M87" s="12">
        <f t="shared" si="46"/>
        <v>2067</v>
      </c>
      <c r="N87" s="12">
        <f t="shared" si="46"/>
        <v>2294</v>
      </c>
      <c r="O87" s="12">
        <f t="shared" si="46"/>
        <v>1999</v>
      </c>
      <c r="P87" s="12">
        <f t="shared" si="46"/>
        <v>1423</v>
      </c>
      <c r="Q87" s="12">
        <f t="shared" si="46"/>
        <v>1320</v>
      </c>
      <c r="R87" s="12">
        <f t="shared" si="46"/>
        <v>2656</v>
      </c>
      <c r="S87" s="12">
        <f t="shared" si="46"/>
        <v>3270</v>
      </c>
      <c r="T87" s="12">
        <f t="shared" si="46"/>
        <v>1780</v>
      </c>
      <c r="U87" s="12">
        <f t="shared" si="46"/>
        <v>1224</v>
      </c>
      <c r="V87" s="12">
        <f t="shared" si="46"/>
        <v>1383</v>
      </c>
      <c r="W87" s="12">
        <f t="shared" si="46"/>
        <v>898</v>
      </c>
      <c r="X87" s="12">
        <f t="shared" si="46"/>
        <v>1372</v>
      </c>
      <c r="Y87" s="12">
        <f t="shared" si="46"/>
        <v>1901</v>
      </c>
      <c r="Z87" s="12">
        <f t="shared" si="46"/>
        <v>2223</v>
      </c>
      <c r="AA87" s="12">
        <f t="shared" si="46"/>
        <v>3042</v>
      </c>
      <c r="AB87" s="12">
        <f t="shared" si="46"/>
        <v>3324</v>
      </c>
      <c r="AC87" s="12">
        <f t="shared" si="46"/>
        <v>4908</v>
      </c>
      <c r="AD87" s="12">
        <f t="shared" si="46"/>
        <v>5146</v>
      </c>
      <c r="AE87" s="12">
        <f t="shared" si="46"/>
        <v>5211</v>
      </c>
      <c r="AF87" s="12">
        <f t="shared" si="46"/>
        <v>4810</v>
      </c>
      <c r="AX87" t="s">
        <v>312</v>
      </c>
    </row>
    <row r="88" spans="1:50" x14ac:dyDescent="0.25">
      <c r="A88" t="s">
        <v>139</v>
      </c>
      <c r="C88" s="12">
        <f t="shared" ref="C88:AF88" si="47">C14</f>
        <v>0</v>
      </c>
      <c r="D88" s="12">
        <f t="shared" si="47"/>
        <v>0</v>
      </c>
      <c r="E88" s="12">
        <f t="shared" si="47"/>
        <v>637</v>
      </c>
      <c r="F88" s="12">
        <f t="shared" si="47"/>
        <v>161</v>
      </c>
      <c r="G88" s="12">
        <f t="shared" si="47"/>
        <v>586</v>
      </c>
      <c r="H88" s="12">
        <f t="shared" si="47"/>
        <v>5957</v>
      </c>
      <c r="I88" s="12">
        <f t="shared" si="47"/>
        <v>-10577</v>
      </c>
      <c r="J88" s="12">
        <f t="shared" si="47"/>
        <v>10650</v>
      </c>
      <c r="K88" s="12">
        <f t="shared" si="47"/>
        <v>-23620</v>
      </c>
      <c r="L88" s="12">
        <f t="shared" si="47"/>
        <v>4116</v>
      </c>
      <c r="M88" s="12">
        <f t="shared" si="47"/>
        <v>3855</v>
      </c>
      <c r="N88" s="12">
        <f t="shared" si="47"/>
        <v>5762</v>
      </c>
      <c r="O88" s="12">
        <f t="shared" si="47"/>
        <v>3937</v>
      </c>
      <c r="P88" s="12">
        <f t="shared" si="47"/>
        <v>-2534</v>
      </c>
      <c r="Q88" s="12">
        <f t="shared" si="47"/>
        <v>1770</v>
      </c>
      <c r="R88" s="12">
        <f t="shared" si="47"/>
        <v>-1804</v>
      </c>
      <c r="S88" s="12">
        <f t="shared" si="47"/>
        <v>2734</v>
      </c>
      <c r="T88" s="12">
        <f t="shared" si="47"/>
        <v>5719</v>
      </c>
      <c r="U88" s="12">
        <f t="shared" si="47"/>
        <v>11469</v>
      </c>
      <c r="V88" s="12">
        <f t="shared" si="47"/>
        <v>14401</v>
      </c>
      <c r="W88" s="12">
        <f t="shared" si="47"/>
        <v>6346</v>
      </c>
      <c r="X88" s="12">
        <f t="shared" si="47"/>
        <v>11097</v>
      </c>
      <c r="Y88" s="12">
        <f t="shared" si="47"/>
        <v>12073</v>
      </c>
      <c r="Z88" s="12">
        <f t="shared" si="47"/>
        <v>20037</v>
      </c>
      <c r="AA88" s="12">
        <f t="shared" si="47"/>
        <v>1390</v>
      </c>
      <c r="AB88" s="12">
        <f t="shared" si="47"/>
        <v>-6032</v>
      </c>
      <c r="AC88" s="12">
        <f t="shared" si="47"/>
        <v>-513</v>
      </c>
      <c r="AD88" s="12">
        <f t="shared" si="47"/>
        <v>7221</v>
      </c>
      <c r="AE88" s="12">
        <f t="shared" si="47"/>
        <v>-3423</v>
      </c>
      <c r="AF88" s="12">
        <f t="shared" si="47"/>
        <v>-10170</v>
      </c>
      <c r="AX88" t="s">
        <v>313</v>
      </c>
    </row>
    <row r="89" spans="1:50" x14ac:dyDescent="0.25">
      <c r="AX89" t="s">
        <v>314</v>
      </c>
    </row>
    <row r="90" spans="1:50" x14ac:dyDescent="0.25">
      <c r="A90" t="s">
        <v>140</v>
      </c>
      <c r="C90" s="13" t="e">
        <f t="shared" ref="C90:H90" si="48">C59</f>
        <v>#DIV/0!</v>
      </c>
      <c r="D90" s="13" t="e">
        <f t="shared" si="48"/>
        <v>#DIV/0!</v>
      </c>
      <c r="E90" s="13">
        <f t="shared" si="48"/>
        <v>1.8310708118818184</v>
      </c>
      <c r="F90" s="13">
        <f t="shared" si="48"/>
        <v>1.7799454360670688</v>
      </c>
      <c r="G90" s="13">
        <f t="shared" si="48"/>
        <v>1.737241229188101</v>
      </c>
      <c r="H90" s="13">
        <f t="shared" si="48"/>
        <v>1.7873143866124503</v>
      </c>
      <c r="I90" s="13">
        <f>I59</f>
        <v>1.791354395192609</v>
      </c>
      <c r="J90" s="13">
        <f t="shared" ref="J90:AE90" si="49">J59</f>
        <v>1.7387606083007028</v>
      </c>
      <c r="K90" s="13">
        <f t="shared" si="49"/>
        <v>1.6487099132978167</v>
      </c>
      <c r="L90" s="13">
        <f t="shared" si="49"/>
        <v>1.6408755841493055</v>
      </c>
      <c r="M90" s="13">
        <f t="shared" si="49"/>
        <v>1.5969109065619735</v>
      </c>
      <c r="N90" s="13">
        <f t="shared" si="49"/>
        <v>1.5750550667143335</v>
      </c>
      <c r="O90" s="13">
        <f t="shared" si="49"/>
        <v>1.6551441901850288</v>
      </c>
      <c r="P90" s="13">
        <f t="shared" si="49"/>
        <v>1.6912862973624745</v>
      </c>
      <c r="Q90" s="13">
        <f t="shared" si="49"/>
        <v>1.7479385296402064</v>
      </c>
      <c r="R90" s="13">
        <f t="shared" si="49"/>
        <v>2.1859606404417904</v>
      </c>
      <c r="S90" s="13">
        <f t="shared" si="49"/>
        <v>1.8075572133161679</v>
      </c>
      <c r="T90" s="13">
        <f t="shared" si="49"/>
        <v>1.8554015115867013</v>
      </c>
      <c r="U90" s="13">
        <f t="shared" si="49"/>
        <v>1.9145154412776433</v>
      </c>
      <c r="V90" s="13">
        <f t="shared" si="49"/>
        <v>1.8511954526821526</v>
      </c>
      <c r="W90" s="13">
        <f t="shared" si="49"/>
        <v>1.7794717419702089</v>
      </c>
      <c r="X90" s="13">
        <f t="shared" si="49"/>
        <v>1.9659973752680748</v>
      </c>
      <c r="Y90" s="13">
        <f t="shared" si="49"/>
        <v>1.9060751739072281</v>
      </c>
      <c r="Z90" s="13">
        <f t="shared" si="49"/>
        <v>1.9759275522539184</v>
      </c>
      <c r="AA90" s="13">
        <f t="shared" si="49"/>
        <v>1.90573453218345</v>
      </c>
      <c r="AB90" s="13">
        <f t="shared" si="49"/>
        <v>1.9629630028518994</v>
      </c>
      <c r="AC90" s="13">
        <f t="shared" si="49"/>
        <v>1.9183779638489593</v>
      </c>
      <c r="AD90" s="13">
        <f t="shared" si="49"/>
        <v>1.986423894626604</v>
      </c>
      <c r="AE90" s="13">
        <f t="shared" si="49"/>
        <v>1.8822267975196867</v>
      </c>
      <c r="AF90" s="13">
        <f>AF59</f>
        <v>1.9141693317471016</v>
      </c>
      <c r="AX90" t="s">
        <v>315</v>
      </c>
    </row>
    <row r="91" spans="1:50" x14ac:dyDescent="0.25">
      <c r="A91" t="s">
        <v>141</v>
      </c>
      <c r="C91" s="13" t="e">
        <f t="shared" ref="C91:AE91" si="50">C7/C21</f>
        <v>#DIV/0!</v>
      </c>
      <c r="D91" s="13" t="e">
        <f t="shared" si="50"/>
        <v>#DIV/0!</v>
      </c>
      <c r="E91" s="13">
        <f t="shared" si="50"/>
        <v>0.41510565484273998</v>
      </c>
      <c r="F91" s="13">
        <f t="shared" si="50"/>
        <v>0.51788433878802687</v>
      </c>
      <c r="G91" s="13">
        <f t="shared" si="50"/>
        <v>0.529323002286467</v>
      </c>
      <c r="H91" s="13">
        <f t="shared" si="50"/>
        <v>0.49018422518011223</v>
      </c>
      <c r="I91" s="13">
        <f t="shared" si="50"/>
        <v>0.53194313571304286</v>
      </c>
      <c r="J91" s="13">
        <f t="shared" si="50"/>
        <v>0.60561976106268622</v>
      </c>
      <c r="K91" s="13">
        <f t="shared" si="50"/>
        <v>0.60605240505893732</v>
      </c>
      <c r="L91" s="13">
        <f t="shared" si="50"/>
        <v>0.50849077356374484</v>
      </c>
      <c r="M91" s="13">
        <f t="shared" si="50"/>
        <v>0.43556139698984231</v>
      </c>
      <c r="N91" s="13">
        <f t="shared" si="50"/>
        <v>0.50099302411996094</v>
      </c>
      <c r="O91" s="13">
        <f t="shared" si="50"/>
        <v>0.47193787443592311</v>
      </c>
      <c r="P91" s="13">
        <f t="shared" si="50"/>
        <v>0.3500662873556869</v>
      </c>
      <c r="Q91" s="13">
        <f t="shared" si="50"/>
        <v>0.36707713612980447</v>
      </c>
      <c r="R91" s="13">
        <f t="shared" si="50"/>
        <v>0.27317284627324134</v>
      </c>
      <c r="S91" s="13">
        <f t="shared" si="50"/>
        <v>0.37774111796879001</v>
      </c>
      <c r="T91" s="13">
        <f t="shared" si="50"/>
        <v>0.38520100850623817</v>
      </c>
      <c r="U91" s="13">
        <f t="shared" si="50"/>
        <v>0.42702527308551946</v>
      </c>
      <c r="V91" s="13">
        <f t="shared" si="50"/>
        <v>0.55239752903944028</v>
      </c>
      <c r="W91" s="13">
        <f t="shared" si="50"/>
        <v>0.5658698723134874</v>
      </c>
      <c r="X91" s="13">
        <f t="shared" si="50"/>
        <v>0.46408469049313628</v>
      </c>
      <c r="Y91" s="13">
        <f t="shared" si="50"/>
        <v>0.45420450505674959</v>
      </c>
      <c r="Z91" s="13">
        <f t="shared" si="50"/>
        <v>0.52816635911905252</v>
      </c>
      <c r="AA91" s="13">
        <f t="shared" si="50"/>
        <v>0.48966028083917801</v>
      </c>
      <c r="AB91" s="13">
        <f t="shared" si="50"/>
        <v>0.32849981263226158</v>
      </c>
      <c r="AC91" s="13">
        <f t="shared" si="50"/>
        <v>0.42443159966200567</v>
      </c>
      <c r="AD91" s="13">
        <f t="shared" si="50"/>
        <v>0.43377510410259595</v>
      </c>
      <c r="AE91" s="13">
        <f t="shared" si="50"/>
        <v>0.41838714320763615</v>
      </c>
      <c r="AF91" s="13">
        <f>AF7/AF21</f>
        <v>0.39753960348659562</v>
      </c>
      <c r="AX91" t="s">
        <v>316</v>
      </c>
    </row>
    <row r="92" spans="1:50" x14ac:dyDescent="0.25">
      <c r="A92" t="s">
        <v>128</v>
      </c>
      <c r="C92" s="12">
        <f t="shared" ref="C92:AF92" si="51">C7</f>
        <v>0</v>
      </c>
      <c r="D92" s="12">
        <f t="shared" si="51"/>
        <v>0</v>
      </c>
      <c r="E92" s="12">
        <f t="shared" si="51"/>
        <v>382084</v>
      </c>
      <c r="F92" s="12">
        <f t="shared" si="51"/>
        <v>477088</v>
      </c>
      <c r="G92" s="12">
        <f t="shared" si="51"/>
        <v>494258</v>
      </c>
      <c r="H92" s="12">
        <f t="shared" si="51"/>
        <v>483279</v>
      </c>
      <c r="I92" s="12">
        <f t="shared" si="51"/>
        <v>559443</v>
      </c>
      <c r="J92" s="12">
        <f t="shared" si="51"/>
        <v>652416</v>
      </c>
      <c r="K92" s="12">
        <f t="shared" si="51"/>
        <v>669577</v>
      </c>
      <c r="L92" s="12">
        <f t="shared" si="51"/>
        <v>564020</v>
      </c>
      <c r="M92" s="12">
        <f t="shared" si="51"/>
        <v>473565</v>
      </c>
      <c r="N92" s="12">
        <f t="shared" si="51"/>
        <v>547396</v>
      </c>
      <c r="O92" s="12">
        <f t="shared" si="51"/>
        <v>547800</v>
      </c>
      <c r="P92" s="12">
        <f t="shared" si="51"/>
        <v>405584</v>
      </c>
      <c r="Q92" s="12">
        <f t="shared" si="51"/>
        <v>439482</v>
      </c>
      <c r="R92" s="12">
        <f t="shared" si="51"/>
        <v>402683</v>
      </c>
      <c r="S92" s="12">
        <f t="shared" si="51"/>
        <v>464594</v>
      </c>
      <c r="T92" s="12">
        <f t="shared" si="51"/>
        <v>492107</v>
      </c>
      <c r="U92" s="12">
        <f t="shared" si="51"/>
        <v>600111</v>
      </c>
      <c r="V92" s="12">
        <f t="shared" si="51"/>
        <v>820718</v>
      </c>
      <c r="W92" s="12">
        <f t="shared" si="51"/>
        <v>845615</v>
      </c>
      <c r="X92" s="12">
        <f t="shared" si="51"/>
        <v>798118</v>
      </c>
      <c r="Y92" s="12">
        <f t="shared" si="51"/>
        <v>783198</v>
      </c>
      <c r="Z92" s="12">
        <f t="shared" si="51"/>
        <v>1010087</v>
      </c>
      <c r="AA92" s="12">
        <f t="shared" si="51"/>
        <v>894412</v>
      </c>
      <c r="AB92" s="12">
        <f t="shared" si="51"/>
        <v>598730</v>
      </c>
      <c r="AC92" s="12">
        <f t="shared" si="51"/>
        <v>755953</v>
      </c>
      <c r="AD92" s="12">
        <f t="shared" si="51"/>
        <v>809610</v>
      </c>
      <c r="AE92" s="12">
        <f t="shared" si="51"/>
        <v>717931</v>
      </c>
      <c r="AF92" s="12">
        <f t="shared" si="51"/>
        <v>672897</v>
      </c>
      <c r="AX92" t="s">
        <v>317</v>
      </c>
    </row>
    <row r="93" spans="1:50" x14ac:dyDescent="0.25">
      <c r="A93" t="s">
        <v>142</v>
      </c>
      <c r="C93" s="12">
        <f t="shared" ref="C93:AF93" si="52">C21</f>
        <v>0</v>
      </c>
      <c r="D93" s="12">
        <f t="shared" si="52"/>
        <v>0</v>
      </c>
      <c r="E93" s="12">
        <f t="shared" si="52"/>
        <v>920450</v>
      </c>
      <c r="F93" s="12">
        <f t="shared" si="52"/>
        <v>921225</v>
      </c>
      <c r="G93" s="12">
        <f t="shared" si="52"/>
        <v>933755</v>
      </c>
      <c r="H93" s="12">
        <f t="shared" si="52"/>
        <v>985913</v>
      </c>
      <c r="I93" s="12">
        <f t="shared" si="52"/>
        <v>1051697</v>
      </c>
      <c r="J93" s="12">
        <f t="shared" si="52"/>
        <v>1077270</v>
      </c>
      <c r="K93" s="12">
        <f t="shared" si="52"/>
        <v>1104817</v>
      </c>
      <c r="L93" s="12">
        <f t="shared" si="52"/>
        <v>1109204</v>
      </c>
      <c r="M93" s="12">
        <f t="shared" si="52"/>
        <v>1087252</v>
      </c>
      <c r="N93" s="12">
        <f t="shared" si="52"/>
        <v>1092622</v>
      </c>
      <c r="O93" s="12">
        <f t="shared" si="52"/>
        <v>1160746</v>
      </c>
      <c r="P93" s="12">
        <f t="shared" si="52"/>
        <v>1158592</v>
      </c>
      <c r="Q93" s="12">
        <f t="shared" si="52"/>
        <v>1197247</v>
      </c>
      <c r="R93" s="12">
        <f t="shared" si="52"/>
        <v>1474096</v>
      </c>
      <c r="S93" s="12">
        <f t="shared" si="52"/>
        <v>1229927</v>
      </c>
      <c r="T93" s="12">
        <f t="shared" si="52"/>
        <v>1277533</v>
      </c>
      <c r="U93" s="12">
        <f t="shared" si="52"/>
        <v>1405329</v>
      </c>
      <c r="V93" s="12">
        <f t="shared" si="52"/>
        <v>1485738</v>
      </c>
      <c r="W93" s="12">
        <f t="shared" si="52"/>
        <v>1494363</v>
      </c>
      <c r="X93" s="12">
        <f t="shared" si="52"/>
        <v>1719768</v>
      </c>
      <c r="Y93" s="12">
        <f t="shared" si="52"/>
        <v>1724329</v>
      </c>
      <c r="Z93" s="12">
        <f t="shared" si="52"/>
        <v>1912441</v>
      </c>
      <c r="AA93" s="12">
        <f t="shared" si="52"/>
        <v>1826597</v>
      </c>
      <c r="AB93" s="12">
        <f t="shared" si="52"/>
        <v>1822619</v>
      </c>
      <c r="AC93" s="12">
        <f t="shared" si="52"/>
        <v>1781095</v>
      </c>
      <c r="AD93" s="12">
        <f t="shared" si="52"/>
        <v>1866428</v>
      </c>
      <c r="AE93" s="12">
        <f t="shared" si="52"/>
        <v>1715949</v>
      </c>
      <c r="AF93" s="12">
        <f t="shared" si="52"/>
        <v>1692654</v>
      </c>
      <c r="AX93" t="s">
        <v>318</v>
      </c>
    </row>
    <row r="94" spans="1:50" x14ac:dyDescent="0.25">
      <c r="A94" t="s">
        <v>143</v>
      </c>
      <c r="C94" s="12">
        <f t="shared" ref="C94:AF94" si="53">C20</f>
        <v>0</v>
      </c>
      <c r="D94" s="12">
        <f t="shared" si="53"/>
        <v>0</v>
      </c>
      <c r="E94" s="12">
        <f t="shared" si="53"/>
        <v>384883</v>
      </c>
      <c r="F94" s="12">
        <f t="shared" si="53"/>
        <v>382825</v>
      </c>
      <c r="G94" s="12">
        <f t="shared" si="53"/>
        <v>390629</v>
      </c>
      <c r="H94" s="12">
        <f t="shared" si="53"/>
        <v>386847</v>
      </c>
      <c r="I94" s="12">
        <f t="shared" si="53"/>
        <v>386680</v>
      </c>
      <c r="J94" s="12">
        <f t="shared" si="53"/>
        <v>393387</v>
      </c>
      <c r="K94" s="12">
        <f t="shared" si="53"/>
        <v>415711</v>
      </c>
      <c r="L94" s="12">
        <f t="shared" si="53"/>
        <v>422686</v>
      </c>
      <c r="M94" s="12">
        <f t="shared" si="53"/>
        <v>428777</v>
      </c>
      <c r="N94" s="12">
        <f t="shared" si="53"/>
        <v>437456</v>
      </c>
      <c r="O94" s="12">
        <f t="shared" si="53"/>
        <v>456400</v>
      </c>
      <c r="P94" s="12">
        <f t="shared" si="53"/>
        <v>456714</v>
      </c>
      <c r="Q94" s="12">
        <f t="shared" si="53"/>
        <v>454022</v>
      </c>
      <c r="R94" s="12">
        <f t="shared" si="53"/>
        <v>459312</v>
      </c>
      <c r="S94" s="12">
        <f t="shared" si="53"/>
        <v>487004</v>
      </c>
      <c r="T94" s="12">
        <f t="shared" si="53"/>
        <v>495376</v>
      </c>
      <c r="U94" s="12">
        <f t="shared" si="53"/>
        <v>502484</v>
      </c>
      <c r="V94" s="12">
        <f t="shared" si="53"/>
        <v>510762</v>
      </c>
      <c r="W94" s="12">
        <f t="shared" si="53"/>
        <v>562674</v>
      </c>
      <c r="X94" s="12">
        <f t="shared" si="53"/>
        <v>579872</v>
      </c>
      <c r="Y94" s="12">
        <f t="shared" si="53"/>
        <v>597262</v>
      </c>
      <c r="Z94" s="12">
        <f t="shared" si="53"/>
        <v>629104</v>
      </c>
      <c r="AA94" s="12">
        <f t="shared" si="53"/>
        <v>664120</v>
      </c>
      <c r="AB94" s="12">
        <f t="shared" si="53"/>
        <v>682738</v>
      </c>
      <c r="AC94" s="12">
        <f t="shared" si="53"/>
        <v>689374</v>
      </c>
      <c r="AD94" s="12">
        <f t="shared" si="53"/>
        <v>697396</v>
      </c>
      <c r="AE94" s="12">
        <f t="shared" si="53"/>
        <v>706805</v>
      </c>
      <c r="AF94" s="12">
        <f t="shared" si="53"/>
        <v>698715</v>
      </c>
      <c r="AX94" t="s">
        <v>319</v>
      </c>
    </row>
    <row r="95" spans="1:50" x14ac:dyDescent="0.25">
      <c r="A95" t="s">
        <v>144</v>
      </c>
      <c r="C95" s="12">
        <f t="shared" ref="C95:AF95" si="54">C19</f>
        <v>0</v>
      </c>
      <c r="D95" s="12">
        <f t="shared" si="54"/>
        <v>0</v>
      </c>
      <c r="E95" s="12">
        <f t="shared" si="54"/>
        <v>331498</v>
      </c>
      <c r="F95" s="12">
        <f t="shared" si="54"/>
        <v>334269</v>
      </c>
      <c r="G95" s="12">
        <f t="shared" si="54"/>
        <v>337950</v>
      </c>
      <c r="H95" s="12">
        <f t="shared" si="54"/>
        <v>395420</v>
      </c>
      <c r="I95" s="12">
        <f t="shared" si="54"/>
        <v>460062</v>
      </c>
      <c r="J95" s="12">
        <f t="shared" si="54"/>
        <v>476722</v>
      </c>
      <c r="K95" s="12">
        <f t="shared" si="54"/>
        <v>448359</v>
      </c>
      <c r="L95" s="12">
        <f t="shared" si="54"/>
        <v>446672</v>
      </c>
      <c r="M95" s="12">
        <f t="shared" si="54"/>
        <v>418953</v>
      </c>
      <c r="N95" s="12">
        <f t="shared" si="54"/>
        <v>417349</v>
      </c>
      <c r="O95" s="12">
        <f t="shared" si="54"/>
        <v>466288</v>
      </c>
      <c r="P95" s="12">
        <f t="shared" si="54"/>
        <v>339880</v>
      </c>
      <c r="Q95" s="12">
        <f t="shared" si="54"/>
        <v>386339</v>
      </c>
      <c r="R95" s="12">
        <f t="shared" si="54"/>
        <v>653227</v>
      </c>
      <c r="S95" s="12">
        <f t="shared" si="54"/>
        <v>362631</v>
      </c>
      <c r="T95" s="12">
        <f t="shared" si="54"/>
        <v>401030</v>
      </c>
      <c r="U95" s="12">
        <f t="shared" si="54"/>
        <v>515233</v>
      </c>
      <c r="V95" s="12">
        <f t="shared" si="54"/>
        <v>585189</v>
      </c>
      <c r="W95" s="12">
        <f t="shared" si="54"/>
        <v>543114</v>
      </c>
      <c r="X95" s="12">
        <f t="shared" si="54"/>
        <v>672428</v>
      </c>
      <c r="Y95" s="12">
        <f t="shared" si="54"/>
        <v>659305</v>
      </c>
      <c r="Z95" s="12">
        <f t="shared" si="54"/>
        <v>787925</v>
      </c>
      <c r="AA95" s="12">
        <f t="shared" si="54"/>
        <v>671386</v>
      </c>
      <c r="AB95" s="12">
        <f t="shared" si="54"/>
        <v>634564</v>
      </c>
      <c r="AC95" s="12">
        <f t="shared" si="54"/>
        <v>593490</v>
      </c>
      <c r="AD95" s="12">
        <f t="shared" si="54"/>
        <v>659375</v>
      </c>
      <c r="AE95" s="12">
        <f t="shared" si="54"/>
        <v>550340</v>
      </c>
      <c r="AF95" s="12">
        <f t="shared" si="54"/>
        <v>535447</v>
      </c>
      <c r="AX95" t="s">
        <v>320</v>
      </c>
    </row>
    <row r="96" spans="1:50" x14ac:dyDescent="0.25">
      <c r="A96" t="s">
        <v>145</v>
      </c>
      <c r="C96" s="12">
        <f t="shared" ref="C96:AF98" si="55">C16</f>
        <v>0</v>
      </c>
      <c r="D96" s="12">
        <f t="shared" si="55"/>
        <v>0</v>
      </c>
      <c r="E96" s="12">
        <f t="shared" si="55"/>
        <v>9830</v>
      </c>
      <c r="F96" s="12">
        <f t="shared" si="55"/>
        <v>15209</v>
      </c>
      <c r="G96" s="12">
        <f t="shared" si="55"/>
        <v>7287</v>
      </c>
      <c r="H96" s="12">
        <f t="shared" si="55"/>
        <v>9194</v>
      </c>
      <c r="I96" s="12">
        <f t="shared" si="55"/>
        <v>15007</v>
      </c>
      <c r="J96" s="12">
        <f t="shared" si="55"/>
        <v>10090</v>
      </c>
      <c r="K96" s="12">
        <f t="shared" si="55"/>
        <v>4723</v>
      </c>
      <c r="L96" s="12">
        <f t="shared" si="55"/>
        <v>11216</v>
      </c>
      <c r="M96" s="12">
        <f t="shared" si="55"/>
        <v>13173</v>
      </c>
      <c r="N96" s="12">
        <f t="shared" si="55"/>
        <v>8119</v>
      </c>
      <c r="O96" s="12">
        <f t="shared" si="55"/>
        <v>12377</v>
      </c>
      <c r="P96" s="12">
        <f t="shared" si="55"/>
        <v>9624</v>
      </c>
      <c r="Q96" s="12">
        <f t="shared" si="55"/>
        <v>10326</v>
      </c>
      <c r="R96" s="12">
        <f t="shared" si="55"/>
        <v>307655</v>
      </c>
      <c r="S96" s="12">
        <f t="shared" si="55"/>
        <v>17887</v>
      </c>
      <c r="T96" s="12">
        <f t="shared" si="55"/>
        <v>7258</v>
      </c>
      <c r="U96" s="12">
        <f t="shared" si="55"/>
        <v>11326</v>
      </c>
      <c r="V96" s="12">
        <f t="shared" si="55"/>
        <v>17927</v>
      </c>
      <c r="W96" s="12">
        <f t="shared" si="55"/>
        <v>27818</v>
      </c>
      <c r="X96" s="12">
        <f t="shared" si="55"/>
        <v>19081</v>
      </c>
      <c r="Y96" s="12">
        <f t="shared" si="55"/>
        <v>17823</v>
      </c>
      <c r="Z96" s="12">
        <f t="shared" si="55"/>
        <v>16125</v>
      </c>
      <c r="AA96" s="12">
        <f t="shared" si="55"/>
        <v>43803</v>
      </c>
      <c r="AB96" s="12">
        <f t="shared" si="55"/>
        <v>3539</v>
      </c>
      <c r="AC96" s="12">
        <f t="shared" si="55"/>
        <v>11459</v>
      </c>
      <c r="AD96" s="12">
        <f t="shared" si="55"/>
        <v>4511</v>
      </c>
      <c r="AE96" s="12">
        <f t="shared" si="55"/>
        <v>6032</v>
      </c>
      <c r="AF96" s="12">
        <f t="shared" si="55"/>
        <v>4408</v>
      </c>
      <c r="AX96" t="s">
        <v>321</v>
      </c>
    </row>
    <row r="97" spans="1:50" x14ac:dyDescent="0.25">
      <c r="A97" t="s">
        <v>146</v>
      </c>
      <c r="C97" s="12">
        <f t="shared" si="55"/>
        <v>0</v>
      </c>
      <c r="D97" s="12">
        <f t="shared" si="55"/>
        <v>0</v>
      </c>
      <c r="E97" s="12">
        <f t="shared" si="55"/>
        <v>132790</v>
      </c>
      <c r="F97" s="12">
        <f t="shared" si="55"/>
        <v>127457</v>
      </c>
      <c r="G97" s="12">
        <f t="shared" si="55"/>
        <v>138998</v>
      </c>
      <c r="H97" s="12">
        <f t="shared" si="55"/>
        <v>144578</v>
      </c>
      <c r="I97" s="12">
        <f t="shared" si="55"/>
        <v>194338</v>
      </c>
      <c r="J97" s="12">
        <f t="shared" si="55"/>
        <v>190195</v>
      </c>
      <c r="K97" s="12">
        <f t="shared" si="55"/>
        <v>169418</v>
      </c>
      <c r="L97" s="12">
        <f t="shared" si="55"/>
        <v>193439</v>
      </c>
      <c r="M97" s="12">
        <f t="shared" si="55"/>
        <v>165307</v>
      </c>
      <c r="N97" s="12">
        <f t="shared" si="55"/>
        <v>167988</v>
      </c>
      <c r="O97" s="12">
        <f t="shared" si="55"/>
        <v>145617</v>
      </c>
      <c r="P97" s="12">
        <f t="shared" si="55"/>
        <v>115012</v>
      </c>
      <c r="Q97" s="12">
        <f t="shared" si="55"/>
        <v>158767</v>
      </c>
      <c r="R97" s="12">
        <f t="shared" si="55"/>
        <v>134538</v>
      </c>
      <c r="S97" s="12">
        <f t="shared" si="55"/>
        <v>139147</v>
      </c>
      <c r="T97" s="12">
        <f t="shared" si="55"/>
        <v>166215</v>
      </c>
      <c r="U97" s="12">
        <f t="shared" si="55"/>
        <v>210480</v>
      </c>
      <c r="V97" s="12">
        <f t="shared" si="55"/>
        <v>266007</v>
      </c>
      <c r="W97" s="12">
        <f t="shared" si="55"/>
        <v>214098</v>
      </c>
      <c r="X97" s="12">
        <f t="shared" si="55"/>
        <v>303541</v>
      </c>
      <c r="Y97" s="12">
        <f t="shared" si="55"/>
        <v>280254</v>
      </c>
      <c r="Z97" s="12">
        <f t="shared" si="55"/>
        <v>283819</v>
      </c>
      <c r="AA97" s="12">
        <f t="shared" si="55"/>
        <v>237654</v>
      </c>
      <c r="AB97" s="12">
        <f t="shared" si="55"/>
        <v>218189</v>
      </c>
      <c r="AC97" s="12">
        <f t="shared" si="55"/>
        <v>240632</v>
      </c>
      <c r="AD97" s="12">
        <f t="shared" si="55"/>
        <v>297444</v>
      </c>
      <c r="AE97" s="12">
        <f t="shared" si="55"/>
        <v>210442</v>
      </c>
      <c r="AF97" s="12">
        <f t="shared" si="55"/>
        <v>191415</v>
      </c>
      <c r="AX97" t="s">
        <v>322</v>
      </c>
    </row>
    <row r="98" spans="1:50" x14ac:dyDescent="0.25">
      <c r="A98" t="s">
        <v>147</v>
      </c>
      <c r="C98" s="12">
        <f t="shared" si="55"/>
        <v>0</v>
      </c>
      <c r="D98" s="12">
        <f t="shared" si="55"/>
        <v>0</v>
      </c>
      <c r="E98" s="12">
        <f t="shared" si="55"/>
        <v>168889</v>
      </c>
      <c r="F98" s="12">
        <f t="shared" si="55"/>
        <v>165832</v>
      </c>
      <c r="G98" s="12">
        <f t="shared" si="55"/>
        <v>166942</v>
      </c>
      <c r="H98" s="12">
        <f t="shared" si="55"/>
        <v>216365</v>
      </c>
      <c r="I98" s="12">
        <f t="shared" si="55"/>
        <v>221945</v>
      </c>
      <c r="J98" s="12">
        <f t="shared" si="55"/>
        <v>234437</v>
      </c>
      <c r="K98" s="12">
        <f t="shared" si="55"/>
        <v>205877</v>
      </c>
      <c r="L98" s="12">
        <f t="shared" si="55"/>
        <v>200562</v>
      </c>
      <c r="M98" s="12">
        <f t="shared" si="55"/>
        <v>198565</v>
      </c>
      <c r="N98" s="12">
        <f t="shared" si="55"/>
        <v>202192</v>
      </c>
      <c r="O98" s="12">
        <f t="shared" si="55"/>
        <v>187320</v>
      </c>
      <c r="P98" s="12">
        <f t="shared" si="55"/>
        <v>177934</v>
      </c>
      <c r="Q98" s="12">
        <f t="shared" si="55"/>
        <v>183566</v>
      </c>
      <c r="R98" s="12">
        <f t="shared" si="55"/>
        <v>161543</v>
      </c>
      <c r="S98" s="12">
        <f t="shared" si="55"/>
        <v>157269</v>
      </c>
      <c r="T98" s="12">
        <f t="shared" si="55"/>
        <v>185347</v>
      </c>
      <c r="U98" s="12">
        <f t="shared" si="55"/>
        <v>252268</v>
      </c>
      <c r="V98" s="12">
        <f t="shared" si="55"/>
        <v>257229</v>
      </c>
      <c r="W98" s="12">
        <f t="shared" si="55"/>
        <v>256427</v>
      </c>
      <c r="X98" s="12">
        <f t="shared" si="55"/>
        <v>313872</v>
      </c>
      <c r="Y98" s="12">
        <f t="shared" si="55"/>
        <v>323931</v>
      </c>
      <c r="Z98" s="12">
        <f t="shared" si="55"/>
        <v>439704</v>
      </c>
      <c r="AA98" s="12">
        <f t="shared" si="55"/>
        <v>315189</v>
      </c>
      <c r="AB98" s="12">
        <f t="shared" si="55"/>
        <v>345198</v>
      </c>
      <c r="AC98" s="12">
        <f t="shared" si="55"/>
        <v>286733</v>
      </c>
      <c r="AD98" s="12">
        <f t="shared" si="55"/>
        <v>298979</v>
      </c>
      <c r="AE98" s="12">
        <f t="shared" si="55"/>
        <v>278642</v>
      </c>
      <c r="AF98" s="12">
        <f t="shared" si="55"/>
        <v>281062</v>
      </c>
      <c r="AX98" t="s">
        <v>323</v>
      </c>
    </row>
    <row r="99" spans="1:50" x14ac:dyDescent="0.25">
      <c r="A99" t="s">
        <v>148</v>
      </c>
      <c r="C99" s="12">
        <f t="shared" ref="C99:G99" si="56">C93-C94-C95</f>
        <v>0</v>
      </c>
      <c r="D99" s="12">
        <f t="shared" si="56"/>
        <v>0</v>
      </c>
      <c r="E99" s="12">
        <f t="shared" si="56"/>
        <v>204069</v>
      </c>
      <c r="F99" s="12">
        <f t="shared" si="56"/>
        <v>204131</v>
      </c>
      <c r="G99" s="12">
        <f t="shared" si="56"/>
        <v>205176</v>
      </c>
      <c r="H99" s="12">
        <f>H93-H94-H95</f>
        <v>203646</v>
      </c>
      <c r="I99" s="12">
        <f>I93-I94-I95</f>
        <v>204955</v>
      </c>
      <c r="J99" s="12">
        <f t="shared" ref="J99:AF99" si="57">J93-J94-J95</f>
        <v>207161</v>
      </c>
      <c r="K99" s="12">
        <f t="shared" si="57"/>
        <v>240747</v>
      </c>
      <c r="L99" s="12">
        <f t="shared" si="57"/>
        <v>239846</v>
      </c>
      <c r="M99" s="12">
        <f t="shared" si="57"/>
        <v>239522</v>
      </c>
      <c r="N99" s="12">
        <f t="shared" si="57"/>
        <v>237817</v>
      </c>
      <c r="O99" s="12">
        <f t="shared" si="57"/>
        <v>238058</v>
      </c>
      <c r="P99" s="12">
        <f t="shared" si="57"/>
        <v>361998</v>
      </c>
      <c r="Q99" s="12">
        <f t="shared" si="57"/>
        <v>356886</v>
      </c>
      <c r="R99" s="12">
        <f t="shared" si="57"/>
        <v>361557</v>
      </c>
      <c r="S99" s="12">
        <f t="shared" si="57"/>
        <v>380292</v>
      </c>
      <c r="T99" s="12">
        <f t="shared" si="57"/>
        <v>381127</v>
      </c>
      <c r="U99" s="12">
        <f t="shared" si="57"/>
        <v>387612</v>
      </c>
      <c r="V99" s="12">
        <f t="shared" si="57"/>
        <v>389787</v>
      </c>
      <c r="W99" s="12">
        <f t="shared" si="57"/>
        <v>388575</v>
      </c>
      <c r="X99" s="12">
        <f t="shared" si="57"/>
        <v>467468</v>
      </c>
      <c r="Y99" s="12">
        <f t="shared" si="57"/>
        <v>467762</v>
      </c>
      <c r="Z99" s="12">
        <f t="shared" si="57"/>
        <v>495412</v>
      </c>
      <c r="AA99" s="12">
        <f t="shared" si="57"/>
        <v>491091</v>
      </c>
      <c r="AB99" s="12">
        <f t="shared" si="57"/>
        <v>505317</v>
      </c>
      <c r="AC99" s="12">
        <f t="shared" si="57"/>
        <v>498231</v>
      </c>
      <c r="AD99" s="12">
        <f t="shared" si="57"/>
        <v>509657</v>
      </c>
      <c r="AE99" s="12">
        <f t="shared" si="57"/>
        <v>458804</v>
      </c>
      <c r="AF99" s="12">
        <f t="shared" si="57"/>
        <v>458492</v>
      </c>
      <c r="AX99" t="s">
        <v>324</v>
      </c>
    </row>
    <row r="100" spans="1:50" x14ac:dyDescent="0.25">
      <c r="I100" s="12"/>
      <c r="J100" s="12"/>
      <c r="AX100" t="s">
        <v>325</v>
      </c>
    </row>
    <row r="101" spans="1:50" x14ac:dyDescent="0.25">
      <c r="I101" s="5" t="s">
        <v>1</v>
      </c>
      <c r="J101" s="5" t="s">
        <v>2</v>
      </c>
      <c r="K101" s="5" t="s">
        <v>3</v>
      </c>
      <c r="L101" s="5" t="s">
        <v>4</v>
      </c>
      <c r="M101" s="5" t="s">
        <v>5</v>
      </c>
      <c r="N101" s="5" t="s">
        <v>6</v>
      </c>
      <c r="O101" s="5" t="s">
        <v>7</v>
      </c>
      <c r="P101" s="5" t="s">
        <v>8</v>
      </c>
      <c r="Q101" s="5" t="s">
        <v>9</v>
      </c>
      <c r="R101" s="5" t="s">
        <v>10</v>
      </c>
      <c r="S101" s="5" t="s">
        <v>11</v>
      </c>
      <c r="T101" s="5" t="s">
        <v>12</v>
      </c>
      <c r="U101" s="5" t="s">
        <v>13</v>
      </c>
      <c r="V101" s="5" t="s">
        <v>14</v>
      </c>
      <c r="W101" s="5" t="s">
        <v>15</v>
      </c>
      <c r="X101" s="5" t="s">
        <v>16</v>
      </c>
      <c r="Y101" s="5" t="s">
        <v>17</v>
      </c>
      <c r="Z101" s="5" t="s">
        <v>18</v>
      </c>
      <c r="AA101" s="5" t="s">
        <v>19</v>
      </c>
      <c r="AB101" s="5" t="s">
        <v>20</v>
      </c>
      <c r="AC101" s="5" t="s">
        <v>21</v>
      </c>
      <c r="AD101" s="5" t="s">
        <v>22</v>
      </c>
      <c r="AE101" s="5" t="s">
        <v>23</v>
      </c>
      <c r="AF101" s="5" t="s">
        <v>24</v>
      </c>
      <c r="AX101" t="s">
        <v>326</v>
      </c>
    </row>
    <row r="102" spans="1:50" x14ac:dyDescent="0.25">
      <c r="I102" s="7" t="s">
        <v>149</v>
      </c>
      <c r="J102" s="7" t="s">
        <v>150</v>
      </c>
      <c r="K102" s="7" t="s">
        <v>151</v>
      </c>
      <c r="L102" s="7" t="s">
        <v>152</v>
      </c>
      <c r="M102" s="7" t="s">
        <v>153</v>
      </c>
      <c r="N102" s="7" t="s">
        <v>154</v>
      </c>
      <c r="O102" s="7" t="s">
        <v>155</v>
      </c>
      <c r="P102" s="7" t="s">
        <v>156</v>
      </c>
      <c r="Q102" s="7" t="s">
        <v>157</v>
      </c>
      <c r="R102" s="7" t="s">
        <v>158</v>
      </c>
      <c r="S102" s="7" t="s">
        <v>159</v>
      </c>
      <c r="T102" s="7" t="s">
        <v>160</v>
      </c>
      <c r="U102" s="7" t="s">
        <v>161</v>
      </c>
      <c r="V102" s="7" t="s">
        <v>162</v>
      </c>
      <c r="W102" s="7" t="s">
        <v>163</v>
      </c>
      <c r="X102" s="7" t="s">
        <v>164</v>
      </c>
      <c r="Y102" s="7" t="s">
        <v>165</v>
      </c>
      <c r="Z102" s="7" t="s">
        <v>166</v>
      </c>
      <c r="AA102" s="7" t="s">
        <v>167</v>
      </c>
      <c r="AB102" s="7" t="s">
        <v>168</v>
      </c>
      <c r="AC102" s="7" t="s">
        <v>169</v>
      </c>
      <c r="AD102" s="7" t="s">
        <v>170</v>
      </c>
      <c r="AE102" s="7" t="s">
        <v>171</v>
      </c>
      <c r="AF102" s="7" t="s">
        <v>172</v>
      </c>
      <c r="AX102" t="s">
        <v>327</v>
      </c>
    </row>
    <row r="103" spans="1:50" x14ac:dyDescent="0.25">
      <c r="AX103" t="s">
        <v>328</v>
      </c>
    </row>
    <row r="104" spans="1:50" x14ac:dyDescent="0.25">
      <c r="AX104" t="s">
        <v>329</v>
      </c>
    </row>
    <row r="105" spans="1:50" x14ac:dyDescent="0.25">
      <c r="AX105" t="s">
        <v>330</v>
      </c>
    </row>
    <row r="106" spans="1:50" x14ac:dyDescent="0.25">
      <c r="AX106" t="s">
        <v>331</v>
      </c>
    </row>
    <row r="107" spans="1:50" x14ac:dyDescent="0.25">
      <c r="AW107" t="s">
        <v>935</v>
      </c>
      <c r="AX107" t="s">
        <v>332</v>
      </c>
    </row>
    <row r="108" spans="1:50" x14ac:dyDescent="0.25">
      <c r="AX108" t="s">
        <v>333</v>
      </c>
    </row>
    <row r="109" spans="1:50" x14ac:dyDescent="0.25">
      <c r="AW109" t="s">
        <v>935</v>
      </c>
      <c r="AX109" t="s">
        <v>334</v>
      </c>
    </row>
    <row r="110" spans="1:50" x14ac:dyDescent="0.25">
      <c r="AX110" t="s">
        <v>335</v>
      </c>
    </row>
    <row r="111" spans="1:50" x14ac:dyDescent="0.25">
      <c r="AX111" t="s">
        <v>336</v>
      </c>
    </row>
    <row r="112" spans="1:50" x14ac:dyDescent="0.25">
      <c r="AX112" t="s">
        <v>337</v>
      </c>
    </row>
    <row r="113" spans="37:50" x14ac:dyDescent="0.25">
      <c r="AX113" t="s">
        <v>338</v>
      </c>
    </row>
    <row r="114" spans="37:50" x14ac:dyDescent="0.25">
      <c r="AX114" t="s">
        <v>339</v>
      </c>
    </row>
    <row r="115" spans="37:50" x14ac:dyDescent="0.25">
      <c r="AX115" t="s">
        <v>340</v>
      </c>
    </row>
    <row r="116" spans="37:50" x14ac:dyDescent="0.25">
      <c r="AX116" t="s">
        <v>341</v>
      </c>
    </row>
    <row r="117" spans="37:50" x14ac:dyDescent="0.25">
      <c r="AX117" t="s">
        <v>342</v>
      </c>
    </row>
    <row r="118" spans="37:50" x14ac:dyDescent="0.25">
      <c r="AX118" t="s">
        <v>343</v>
      </c>
    </row>
    <row r="119" spans="37:50" x14ac:dyDescent="0.25">
      <c r="AX119" t="s">
        <v>344</v>
      </c>
    </row>
    <row r="120" spans="37:50" x14ac:dyDescent="0.25">
      <c r="AN120" t="s">
        <v>202</v>
      </c>
      <c r="AX120" t="s">
        <v>345</v>
      </c>
    </row>
    <row r="121" spans="37:50" x14ac:dyDescent="0.25">
      <c r="AN121" s="15">
        <f>AF$71</f>
        <v>-2.031492429965305E-2</v>
      </c>
      <c r="AX121" t="s">
        <v>346</v>
      </c>
    </row>
    <row r="122" spans="37:50" x14ac:dyDescent="0.25">
      <c r="AM122" t="s">
        <v>178</v>
      </c>
      <c r="AO122" t="s">
        <v>203</v>
      </c>
      <c r="AX122" t="s">
        <v>347</v>
      </c>
    </row>
    <row r="123" spans="37:50" x14ac:dyDescent="0.25">
      <c r="AM123" s="15">
        <f>AF$72</f>
        <v>-1.0612919119914643E-2</v>
      </c>
      <c r="AO123" s="13">
        <f>AF$59</f>
        <v>1.9141693317471016</v>
      </c>
      <c r="AX123" t="s">
        <v>348</v>
      </c>
    </row>
    <row r="124" spans="37:50" x14ac:dyDescent="0.25">
      <c r="AX124" t="s">
        <v>349</v>
      </c>
    </row>
    <row r="125" spans="37:50" x14ac:dyDescent="0.25">
      <c r="AL125" t="s">
        <v>204</v>
      </c>
      <c r="AP125" t="s">
        <v>205</v>
      </c>
      <c r="AX125" t="s">
        <v>350</v>
      </c>
    </row>
    <row r="126" spans="37:50" x14ac:dyDescent="0.25">
      <c r="AL126" s="15">
        <f>AF$74</f>
        <v>-2.6696507786481437E-2</v>
      </c>
      <c r="AP126" s="13">
        <f>AF$91</f>
        <v>0.39753960348659562</v>
      </c>
      <c r="AX126" t="s">
        <v>351</v>
      </c>
    </row>
    <row r="127" spans="37:50" x14ac:dyDescent="0.25">
      <c r="AK127" t="s">
        <v>127</v>
      </c>
    </row>
    <row r="128" spans="37:50" x14ac:dyDescent="0.25">
      <c r="AK128" s="16">
        <f>AF$15</f>
        <v>-17964</v>
      </c>
      <c r="AM128" t="s">
        <v>128</v>
      </c>
      <c r="AO128" t="s">
        <v>128</v>
      </c>
      <c r="AQ128" t="s">
        <v>70</v>
      </c>
    </row>
    <row r="129" spans="36:44" x14ac:dyDescent="0.25">
      <c r="AM129" s="16">
        <f>AF$7</f>
        <v>672897</v>
      </c>
      <c r="AO129" s="16">
        <f>AF$76</f>
        <v>672897</v>
      </c>
      <c r="AQ129" s="16">
        <f>AF$93</f>
        <v>1692654</v>
      </c>
    </row>
    <row r="131" spans="36:44" x14ac:dyDescent="0.25">
      <c r="AK131" t="s">
        <v>134</v>
      </c>
      <c r="AM131" t="s">
        <v>128</v>
      </c>
      <c r="AO131" t="s">
        <v>234</v>
      </c>
      <c r="AQ131" t="s">
        <v>235</v>
      </c>
    </row>
    <row r="132" spans="36:44" x14ac:dyDescent="0.25">
      <c r="AK132" s="16">
        <f>AF$82</f>
        <v>690861</v>
      </c>
      <c r="AM132" s="16">
        <f>AF$7</f>
        <v>672897</v>
      </c>
      <c r="AO132" s="16">
        <f>AF$94</f>
        <v>698715</v>
      </c>
      <c r="AQ132" s="16">
        <f>AF$95</f>
        <v>535447</v>
      </c>
    </row>
    <row r="133" spans="36:44" x14ac:dyDescent="0.25">
      <c r="AM133" s="12"/>
    </row>
    <row r="134" spans="36:44" x14ac:dyDescent="0.25">
      <c r="AJ134" t="s">
        <v>208</v>
      </c>
      <c r="AL134" t="s">
        <v>209</v>
      </c>
      <c r="AQ134" t="s">
        <v>211</v>
      </c>
    </row>
    <row r="135" spans="36:44" x14ac:dyDescent="0.25">
      <c r="AJ135" s="16">
        <f>AF$8</f>
        <v>633420</v>
      </c>
      <c r="AL135" s="16">
        <f>AF$85</f>
        <v>-301</v>
      </c>
      <c r="AQ135" s="16">
        <f>AF$96</f>
        <v>4408</v>
      </c>
    </row>
    <row r="137" spans="36:44" x14ac:dyDescent="0.25">
      <c r="AJ137" t="s">
        <v>213</v>
      </c>
      <c r="AL137" t="s">
        <v>80</v>
      </c>
      <c r="AP137" t="s">
        <v>146</v>
      </c>
      <c r="AR137" t="s">
        <v>214</v>
      </c>
    </row>
    <row r="138" spans="36:44" x14ac:dyDescent="0.25">
      <c r="AJ138" s="16">
        <f>AF$10</f>
        <v>63102</v>
      </c>
      <c r="AL138" s="16">
        <f>AF$12</f>
        <v>4810</v>
      </c>
      <c r="AP138" s="16">
        <f>AF$97</f>
        <v>191415</v>
      </c>
      <c r="AR138" s="16">
        <f>AF$98</f>
        <v>281062</v>
      </c>
    </row>
    <row r="140" spans="36:44" x14ac:dyDescent="0.25">
      <c r="AL140" t="s">
        <v>139</v>
      </c>
    </row>
    <row r="141" spans="36:44" x14ac:dyDescent="0.25">
      <c r="AL141" s="16">
        <f>AF$14</f>
        <v>-10170</v>
      </c>
    </row>
    <row r="145" spans="36:81" x14ac:dyDescent="0.25">
      <c r="AN145" t="s">
        <v>202</v>
      </c>
    </row>
    <row r="146" spans="36:81" x14ac:dyDescent="0.25">
      <c r="AN146" s="15">
        <f>AE$71</f>
        <v>-2.8317605595951995E-2</v>
      </c>
      <c r="BZ146" t="s">
        <v>173</v>
      </c>
    </row>
    <row r="147" spans="36:81" x14ac:dyDescent="0.25">
      <c r="AM147" t="s">
        <v>178</v>
      </c>
      <c r="AO147" t="s">
        <v>203</v>
      </c>
      <c r="BX147" t="s">
        <v>174</v>
      </c>
    </row>
    <row r="148" spans="36:81" x14ac:dyDescent="0.25">
      <c r="AM148" s="15">
        <f>AE$72</f>
        <v>-1.5044736178056574E-2</v>
      </c>
      <c r="AO148" s="13">
        <f>AE$59</f>
        <v>1.8822267975196867</v>
      </c>
      <c r="BZ148" t="s">
        <v>46</v>
      </c>
      <c r="CA148" t="s">
        <v>175</v>
      </c>
      <c r="CB148" t="s">
        <v>176</v>
      </c>
      <c r="CC148" t="s">
        <v>177</v>
      </c>
    </row>
    <row r="149" spans="36:81" x14ac:dyDescent="0.25">
      <c r="BX149" t="s">
        <v>86</v>
      </c>
    </row>
    <row r="150" spans="36:81" x14ac:dyDescent="0.25">
      <c r="AL150" t="s">
        <v>204</v>
      </c>
      <c r="AP150" t="s">
        <v>205</v>
      </c>
      <c r="BX150" t="s">
        <v>178</v>
      </c>
    </row>
    <row r="151" spans="36:81" x14ac:dyDescent="0.25">
      <c r="AL151" s="15">
        <f>AE$74</f>
        <v>-3.5958887413971539E-2</v>
      </c>
      <c r="AP151" s="13">
        <f>AE$91</f>
        <v>0.41838714320763615</v>
      </c>
      <c r="BX151" t="s">
        <v>179</v>
      </c>
    </row>
    <row r="152" spans="36:81" x14ac:dyDescent="0.25">
      <c r="AK152" t="s">
        <v>127</v>
      </c>
      <c r="BX152" t="s">
        <v>179</v>
      </c>
    </row>
    <row r="153" spans="36:81" x14ac:dyDescent="0.25">
      <c r="AK153" s="16">
        <f>AE$15</f>
        <v>-25816</v>
      </c>
      <c r="AM153" t="s">
        <v>128</v>
      </c>
      <c r="AO153" t="s">
        <v>128</v>
      </c>
      <c r="AQ153" t="s">
        <v>70</v>
      </c>
      <c r="BX153" t="s">
        <v>180</v>
      </c>
    </row>
    <row r="154" spans="36:81" x14ac:dyDescent="0.25">
      <c r="AM154" s="16">
        <f>AE$7</f>
        <v>717931</v>
      </c>
      <c r="AO154" s="16">
        <f>AE$76</f>
        <v>717931</v>
      </c>
      <c r="AQ154" s="16">
        <f>AE$93</f>
        <v>1715949</v>
      </c>
    </row>
    <row r="155" spans="36:81" x14ac:dyDescent="0.25">
      <c r="BX155" t="s">
        <v>181</v>
      </c>
    </row>
    <row r="156" spans="36:81" x14ac:dyDescent="0.25">
      <c r="AK156" t="s">
        <v>134</v>
      </c>
      <c r="AM156" t="s">
        <v>128</v>
      </c>
      <c r="AO156" t="s">
        <v>234</v>
      </c>
      <c r="AQ156" t="s">
        <v>235</v>
      </c>
      <c r="BX156" t="s">
        <v>182</v>
      </c>
    </row>
    <row r="157" spans="36:81" x14ac:dyDescent="0.25">
      <c r="AK157" s="16">
        <f>AE$82</f>
        <v>743747</v>
      </c>
      <c r="AM157" s="16">
        <f>AE$7</f>
        <v>717931</v>
      </c>
      <c r="AO157" s="16">
        <f>AE$94</f>
        <v>706805</v>
      </c>
      <c r="AQ157" s="16">
        <f>AE$95</f>
        <v>550340</v>
      </c>
      <c r="BX157" t="s">
        <v>183</v>
      </c>
    </row>
    <row r="158" spans="36:81" x14ac:dyDescent="0.25">
      <c r="AM158" s="12"/>
      <c r="BX158" t="s">
        <v>184</v>
      </c>
    </row>
    <row r="159" spans="36:81" x14ac:dyDescent="0.25">
      <c r="AJ159" t="s">
        <v>208</v>
      </c>
      <c r="AL159" t="s">
        <v>209</v>
      </c>
      <c r="AQ159" t="s">
        <v>211</v>
      </c>
      <c r="BX159" t="s">
        <v>185</v>
      </c>
    </row>
    <row r="160" spans="36:81" x14ac:dyDescent="0.25">
      <c r="AJ160" s="16">
        <f>AE$8</f>
        <v>627880</v>
      </c>
      <c r="AL160" s="16">
        <f>AE$85</f>
        <v>44862</v>
      </c>
      <c r="AQ160" s="16">
        <f>AE$96</f>
        <v>6032</v>
      </c>
    </row>
    <row r="162" spans="36:44" x14ac:dyDescent="0.25">
      <c r="AJ162" t="s">
        <v>213</v>
      </c>
      <c r="AL162" t="s">
        <v>80</v>
      </c>
      <c r="AP162" t="s">
        <v>146</v>
      </c>
      <c r="AR162" t="s">
        <v>214</v>
      </c>
    </row>
    <row r="163" spans="36:44" x14ac:dyDescent="0.25">
      <c r="AJ163" s="16">
        <f>AE$10</f>
        <v>69217</v>
      </c>
      <c r="AL163" s="16">
        <f>AE$12</f>
        <v>5211</v>
      </c>
      <c r="AP163" s="16">
        <f>AE$97</f>
        <v>210442</v>
      </c>
      <c r="AR163" s="16">
        <f>AE$98</f>
        <v>278642</v>
      </c>
    </row>
    <row r="165" spans="36:44" x14ac:dyDescent="0.25">
      <c r="AL165" t="s">
        <v>139</v>
      </c>
    </row>
    <row r="166" spans="36:44" x14ac:dyDescent="0.25">
      <c r="AL166" s="16">
        <f>AE$14</f>
        <v>-3423</v>
      </c>
    </row>
    <row r="168" spans="36:44" x14ac:dyDescent="0.25">
      <c r="AN168" s="15"/>
    </row>
    <row r="169" spans="36:44" x14ac:dyDescent="0.25">
      <c r="AN169" t="s">
        <v>202</v>
      </c>
    </row>
    <row r="170" spans="36:44" x14ac:dyDescent="0.25">
      <c r="AN170" s="20">
        <f>AD$71</f>
        <v>1.4325366754931929E-2</v>
      </c>
    </row>
    <row r="171" spans="36:44" x14ac:dyDescent="0.25">
      <c r="AM171" t="s">
        <v>178</v>
      </c>
      <c r="AO171" t="s">
        <v>203</v>
      </c>
    </row>
    <row r="172" spans="36:44" x14ac:dyDescent="0.25">
      <c r="AM172" s="20">
        <f>AD$72</f>
        <v>7.2116363449326731E-3</v>
      </c>
      <c r="AO172" s="21">
        <f>AD$59</f>
        <v>1.986423894626604</v>
      </c>
    </row>
    <row r="174" spans="36:44" x14ac:dyDescent="0.25">
      <c r="AL174" t="s">
        <v>204</v>
      </c>
      <c r="AP174" t="s">
        <v>205</v>
      </c>
    </row>
    <row r="175" spans="36:44" x14ac:dyDescent="0.25">
      <c r="AL175" s="20">
        <f>AD$74</f>
        <v>1.662528871925989E-2</v>
      </c>
      <c r="AP175" s="21">
        <f>AD$91</f>
        <v>0.43377510410259595</v>
      </c>
    </row>
    <row r="176" spans="36:44" x14ac:dyDescent="0.25">
      <c r="AK176" t="s">
        <v>127</v>
      </c>
    </row>
    <row r="177" spans="36:44" x14ac:dyDescent="0.25">
      <c r="AK177" s="22">
        <f>AD$15</f>
        <v>13460</v>
      </c>
      <c r="AM177" t="s">
        <v>128</v>
      </c>
      <c r="AO177" t="s">
        <v>128</v>
      </c>
      <c r="AQ177" t="s">
        <v>70</v>
      </c>
    </row>
    <row r="178" spans="36:44" x14ac:dyDescent="0.25">
      <c r="AM178" s="22">
        <f>AD$7</f>
        <v>809610</v>
      </c>
      <c r="AO178" s="22">
        <f>AD$76</f>
        <v>809610</v>
      </c>
      <c r="AQ178" s="22">
        <f>AD$93</f>
        <v>1866428</v>
      </c>
    </row>
    <row r="180" spans="36:44" x14ac:dyDescent="0.25">
      <c r="AK180" t="s">
        <v>134</v>
      </c>
      <c r="AM180" t="s">
        <v>128</v>
      </c>
      <c r="AO180" t="s">
        <v>234</v>
      </c>
      <c r="AQ180" t="s">
        <v>235</v>
      </c>
    </row>
    <row r="181" spans="36:44" x14ac:dyDescent="0.25">
      <c r="AK181" s="22">
        <f>AD$82</f>
        <v>796150</v>
      </c>
      <c r="AM181" s="22">
        <f>AD$7</f>
        <v>809610</v>
      </c>
      <c r="AO181" s="22">
        <f>AD$94</f>
        <v>697396</v>
      </c>
      <c r="AQ181" s="22">
        <f>AD$95</f>
        <v>659375</v>
      </c>
    </row>
    <row r="182" spans="36:44" x14ac:dyDescent="0.25">
      <c r="AM182" s="12"/>
    </row>
    <row r="183" spans="36:44" x14ac:dyDescent="0.25">
      <c r="AJ183" t="s">
        <v>208</v>
      </c>
      <c r="AL183" t="s">
        <v>209</v>
      </c>
      <c r="AQ183" t="s">
        <v>211</v>
      </c>
    </row>
    <row r="184" spans="36:44" x14ac:dyDescent="0.25">
      <c r="AJ184" s="22">
        <f>AD$8</f>
        <v>713685</v>
      </c>
      <c r="AL184" s="22">
        <f>AD$85</f>
        <v>1571</v>
      </c>
      <c r="AQ184" s="22">
        <f>AD$96</f>
        <v>4511</v>
      </c>
    </row>
    <row r="186" spans="36:44" x14ac:dyDescent="0.25">
      <c r="AJ186" t="s">
        <v>213</v>
      </c>
      <c r="AL186" t="s">
        <v>80</v>
      </c>
      <c r="AP186" t="s">
        <v>146</v>
      </c>
      <c r="AR186" t="s">
        <v>214</v>
      </c>
    </row>
    <row r="187" spans="36:44" x14ac:dyDescent="0.25">
      <c r="AJ187" s="22">
        <f>AD$10</f>
        <v>68527</v>
      </c>
      <c r="AL187" s="22">
        <f>AD$12</f>
        <v>5146</v>
      </c>
      <c r="AP187" s="22">
        <f>AD$97</f>
        <v>297444</v>
      </c>
      <c r="AR187" s="22">
        <f>AD$98</f>
        <v>298979</v>
      </c>
    </row>
    <row r="189" spans="36:44" x14ac:dyDescent="0.25">
      <c r="AL189" t="s">
        <v>139</v>
      </c>
    </row>
    <row r="190" spans="36:44" x14ac:dyDescent="0.25">
      <c r="AL190" s="22">
        <f>AD$14</f>
        <v>7221</v>
      </c>
    </row>
    <row r="193" spans="36:43" x14ac:dyDescent="0.25">
      <c r="AN193" t="s">
        <v>202</v>
      </c>
    </row>
    <row r="194" spans="36:43" x14ac:dyDescent="0.25">
      <c r="AN194" s="20">
        <f>AC$71</f>
        <v>4.688519858084223E-3</v>
      </c>
    </row>
    <row r="195" spans="36:43" x14ac:dyDescent="0.25">
      <c r="AM195" t="s">
        <v>178</v>
      </c>
      <c r="AO195" t="s">
        <v>203</v>
      </c>
    </row>
    <row r="196" spans="36:43" x14ac:dyDescent="0.25">
      <c r="AM196" s="20">
        <f>AC$72</f>
        <v>2.4440021447480341E-3</v>
      </c>
      <c r="AO196" s="21">
        <f>AC$59</f>
        <v>1.9183779638489593</v>
      </c>
    </row>
    <row r="198" spans="36:43" x14ac:dyDescent="0.25">
      <c r="AL198" t="s">
        <v>204</v>
      </c>
      <c r="AP198" t="s">
        <v>205</v>
      </c>
    </row>
    <row r="199" spans="36:43" x14ac:dyDescent="0.25">
      <c r="AL199" s="20">
        <f>AC$74</f>
        <v>5.7582944971446637E-3</v>
      </c>
      <c r="AP199" s="21">
        <f>AC$91</f>
        <v>0.42443159966200567</v>
      </c>
    </row>
    <row r="200" spans="36:43" x14ac:dyDescent="0.25">
      <c r="AK200" t="s">
        <v>127</v>
      </c>
    </row>
    <row r="201" spans="36:43" x14ac:dyDescent="0.25">
      <c r="AK201" s="22">
        <f>AC$15</f>
        <v>4353</v>
      </c>
      <c r="AM201" t="s">
        <v>128</v>
      </c>
      <c r="AO201" t="s">
        <v>128</v>
      </c>
      <c r="AQ201" t="s">
        <v>70</v>
      </c>
    </row>
    <row r="202" spans="36:43" x14ac:dyDescent="0.25">
      <c r="AM202" s="22">
        <f>AC$7</f>
        <v>755953</v>
      </c>
      <c r="AO202" s="22">
        <f>AC$76</f>
        <v>755953</v>
      </c>
      <c r="AQ202" s="22">
        <f>AC$93</f>
        <v>1781095</v>
      </c>
    </row>
    <row r="204" spans="36:43" x14ac:dyDescent="0.25">
      <c r="AK204" t="s">
        <v>134</v>
      </c>
      <c r="AM204" t="s">
        <v>128</v>
      </c>
      <c r="AO204" t="s">
        <v>234</v>
      </c>
      <c r="AQ204" t="s">
        <v>235</v>
      </c>
    </row>
    <row r="205" spans="36:43" x14ac:dyDescent="0.25">
      <c r="AK205" s="22">
        <f>AC$82</f>
        <v>751600</v>
      </c>
      <c r="AM205" s="22">
        <f>AC$7</f>
        <v>755953</v>
      </c>
      <c r="AO205" s="22">
        <f>AC$94</f>
        <v>689374</v>
      </c>
      <c r="AQ205" s="22">
        <f>AC$95</f>
        <v>593490</v>
      </c>
    </row>
    <row r="206" spans="36:43" x14ac:dyDescent="0.25">
      <c r="AM206" s="12"/>
    </row>
    <row r="207" spans="36:43" x14ac:dyDescent="0.25">
      <c r="AJ207" t="s">
        <v>208</v>
      </c>
      <c r="AL207" t="s">
        <v>209</v>
      </c>
      <c r="AQ207" t="s">
        <v>211</v>
      </c>
    </row>
    <row r="208" spans="36:43" x14ac:dyDescent="0.25">
      <c r="AJ208" s="22">
        <f>AC$8</f>
        <v>682937</v>
      </c>
      <c r="AL208" s="22">
        <f>AC$85</f>
        <v>311</v>
      </c>
      <c r="AQ208" s="22">
        <f>AC$96</f>
        <v>11459</v>
      </c>
    </row>
    <row r="210" spans="36:44" x14ac:dyDescent="0.25">
      <c r="AJ210" t="s">
        <v>213</v>
      </c>
      <c r="AL210" t="s">
        <v>80</v>
      </c>
      <c r="AP210" t="s">
        <v>146</v>
      </c>
      <c r="AR210" t="s">
        <v>214</v>
      </c>
    </row>
    <row r="211" spans="36:44" x14ac:dyDescent="0.25">
      <c r="AJ211" s="22">
        <f>AC$10</f>
        <v>63957</v>
      </c>
      <c r="AL211" s="22">
        <f>AC$12</f>
        <v>4908</v>
      </c>
      <c r="AP211" s="22">
        <f>AC$97</f>
        <v>240632</v>
      </c>
      <c r="AR211" s="22">
        <f>AC$98</f>
        <v>286733</v>
      </c>
    </row>
    <row r="213" spans="36:44" x14ac:dyDescent="0.25">
      <c r="AL213" t="s">
        <v>139</v>
      </c>
    </row>
    <row r="214" spans="36:44" x14ac:dyDescent="0.25">
      <c r="AL214" s="22">
        <f>AC$14</f>
        <v>-513</v>
      </c>
    </row>
    <row r="217" spans="36:44" x14ac:dyDescent="0.25">
      <c r="AN217" t="s">
        <v>202</v>
      </c>
    </row>
    <row r="218" spans="36:44" x14ac:dyDescent="0.25">
      <c r="AN218" s="20">
        <f>AB$71</f>
        <v>-1.9157698835977014E-2</v>
      </c>
    </row>
    <row r="219" spans="36:44" x14ac:dyDescent="0.25">
      <c r="AM219" t="s">
        <v>178</v>
      </c>
      <c r="AO219" t="s">
        <v>203</v>
      </c>
    </row>
    <row r="220" spans="36:44" x14ac:dyDescent="0.25">
      <c r="AM220" s="20">
        <f>AB$72</f>
        <v>-9.7595822275527693E-3</v>
      </c>
      <c r="AO220" s="21">
        <f>AB$59</f>
        <v>1.9629630028518994</v>
      </c>
    </row>
    <row r="222" spans="36:44" x14ac:dyDescent="0.25">
      <c r="AL222" t="s">
        <v>204</v>
      </c>
      <c r="AP222" t="s">
        <v>205</v>
      </c>
    </row>
    <row r="223" spans="36:44" x14ac:dyDescent="0.25">
      <c r="AL223" s="20">
        <f>AB$74</f>
        <v>-2.9709551884822875E-2</v>
      </c>
      <c r="AP223" s="21">
        <f>AB$91</f>
        <v>0.32849981263226158</v>
      </c>
    </row>
    <row r="224" spans="36:44" x14ac:dyDescent="0.25">
      <c r="AK224" t="s">
        <v>127</v>
      </c>
    </row>
    <row r="225" spans="36:44" x14ac:dyDescent="0.25">
      <c r="AK225" s="22">
        <f>AB$15</f>
        <v>-17788</v>
      </c>
      <c r="AM225" t="s">
        <v>128</v>
      </c>
      <c r="AO225" t="s">
        <v>128</v>
      </c>
      <c r="AQ225" t="s">
        <v>70</v>
      </c>
    </row>
    <row r="226" spans="36:44" x14ac:dyDescent="0.25">
      <c r="AM226" s="22">
        <f>AB$7</f>
        <v>598730</v>
      </c>
      <c r="AO226" s="22">
        <f>AB$76</f>
        <v>598730</v>
      </c>
      <c r="AQ226" s="22">
        <f>AB$93</f>
        <v>1822619</v>
      </c>
    </row>
    <row r="228" spans="36:44" x14ac:dyDescent="0.25">
      <c r="AK228" t="s">
        <v>134</v>
      </c>
      <c r="AM228" t="s">
        <v>128</v>
      </c>
      <c r="AO228" t="s">
        <v>234</v>
      </c>
      <c r="AQ228" t="s">
        <v>235</v>
      </c>
    </row>
    <row r="229" spans="36:44" x14ac:dyDescent="0.25">
      <c r="AK229" s="22">
        <f>AB$82</f>
        <v>616518</v>
      </c>
      <c r="AM229" s="22">
        <f>AB$7</f>
        <v>598730</v>
      </c>
      <c r="AO229" s="22">
        <f>AB$94</f>
        <v>682738</v>
      </c>
      <c r="AQ229" s="22">
        <f>AB$95</f>
        <v>634564</v>
      </c>
    </row>
    <row r="230" spans="36:44" x14ac:dyDescent="0.25">
      <c r="AM230" s="12"/>
    </row>
    <row r="231" spans="36:44" x14ac:dyDescent="0.25">
      <c r="AJ231" t="s">
        <v>208</v>
      </c>
      <c r="AL231" t="s">
        <v>209</v>
      </c>
      <c r="AQ231" t="s">
        <v>211</v>
      </c>
    </row>
    <row r="232" spans="36:44" x14ac:dyDescent="0.25">
      <c r="AJ232" s="22">
        <f>AB$8</f>
        <v>550011</v>
      </c>
      <c r="AL232" s="22">
        <f>AB$85</f>
        <v>4987</v>
      </c>
      <c r="AQ232" s="22">
        <f>AB$96</f>
        <v>3539</v>
      </c>
    </row>
    <row r="234" spans="36:44" x14ac:dyDescent="0.25">
      <c r="AJ234" t="s">
        <v>213</v>
      </c>
      <c r="AL234" t="s">
        <v>80</v>
      </c>
      <c r="AP234" t="s">
        <v>146</v>
      </c>
      <c r="AR234" t="s">
        <v>214</v>
      </c>
    </row>
    <row r="235" spans="36:44" x14ac:dyDescent="0.25">
      <c r="AJ235" s="22">
        <f>AB$10</f>
        <v>64228</v>
      </c>
      <c r="AL235" s="22">
        <f>AB$12</f>
        <v>3324</v>
      </c>
      <c r="AP235" s="22">
        <f>AB$97</f>
        <v>218189</v>
      </c>
      <c r="AR235" s="22">
        <f>AB$98</f>
        <v>345198</v>
      </c>
    </row>
    <row r="237" spans="36:44" x14ac:dyDescent="0.25">
      <c r="AL237" t="s">
        <v>139</v>
      </c>
    </row>
    <row r="238" spans="36:44" x14ac:dyDescent="0.25">
      <c r="AL238" s="22">
        <f>AB$14</f>
        <v>-6032</v>
      </c>
    </row>
    <row r="241" spans="36:43" x14ac:dyDescent="0.25">
      <c r="AN241" t="s">
        <v>202</v>
      </c>
    </row>
    <row r="242" spans="36:43" x14ac:dyDescent="0.25">
      <c r="AN242" s="20">
        <f>AA$71</f>
        <v>1.0800501630717161E-2</v>
      </c>
    </row>
    <row r="243" spans="36:43" x14ac:dyDescent="0.25">
      <c r="AM243" t="s">
        <v>178</v>
      </c>
      <c r="AO243" t="s">
        <v>203</v>
      </c>
    </row>
    <row r="244" spans="36:43" x14ac:dyDescent="0.25">
      <c r="AM244" s="20">
        <f>AA$72</f>
        <v>5.6673694306954405E-3</v>
      </c>
      <c r="AO244" s="21">
        <f>AA$59</f>
        <v>1.90573453218345</v>
      </c>
    </row>
    <row r="246" spans="36:43" x14ac:dyDescent="0.25">
      <c r="AL246" t="s">
        <v>204</v>
      </c>
      <c r="AP246" t="s">
        <v>205</v>
      </c>
    </row>
    <row r="247" spans="36:43" x14ac:dyDescent="0.25">
      <c r="AL247" s="20">
        <f>AA$74</f>
        <v>1.1574084426416461E-2</v>
      </c>
      <c r="AP247" s="21">
        <f>AA$91</f>
        <v>0.48966028083917801</v>
      </c>
    </row>
    <row r="248" spans="36:43" x14ac:dyDescent="0.25">
      <c r="AK248" t="s">
        <v>127</v>
      </c>
    </row>
    <row r="249" spans="36:43" x14ac:dyDescent="0.25">
      <c r="AK249" s="22">
        <f>AA$15</f>
        <v>10352</v>
      </c>
      <c r="AM249" t="s">
        <v>128</v>
      </c>
      <c r="AO249" t="s">
        <v>128</v>
      </c>
      <c r="AQ249" t="s">
        <v>70</v>
      </c>
    </row>
    <row r="250" spans="36:43" x14ac:dyDescent="0.25">
      <c r="AM250" s="22">
        <f>AA$7</f>
        <v>894412</v>
      </c>
      <c r="AO250" s="22">
        <f>AA$76</f>
        <v>894412</v>
      </c>
      <c r="AQ250" s="22">
        <f>AA$93</f>
        <v>1826597</v>
      </c>
    </row>
    <row r="252" spans="36:43" x14ac:dyDescent="0.25">
      <c r="AK252" t="s">
        <v>134</v>
      </c>
      <c r="AM252" t="s">
        <v>128</v>
      </c>
      <c r="AO252" t="s">
        <v>234</v>
      </c>
      <c r="AQ252" t="s">
        <v>235</v>
      </c>
    </row>
    <row r="253" spans="36:43" x14ac:dyDescent="0.25">
      <c r="AK253" s="22">
        <f>AA$82</f>
        <v>884060</v>
      </c>
      <c r="AM253" s="22">
        <f>AA$7</f>
        <v>894412</v>
      </c>
      <c r="AO253" s="22">
        <f>AA$94</f>
        <v>664120</v>
      </c>
      <c r="AQ253" s="22">
        <f>AA$95</f>
        <v>671386</v>
      </c>
    </row>
    <row r="254" spans="36:43" x14ac:dyDescent="0.25">
      <c r="AM254" s="12"/>
    </row>
    <row r="255" spans="36:43" x14ac:dyDescent="0.25">
      <c r="AJ255" t="s">
        <v>208</v>
      </c>
      <c r="AL255" t="s">
        <v>209</v>
      </c>
      <c r="AQ255" t="s">
        <v>211</v>
      </c>
    </row>
    <row r="256" spans="36:43" x14ac:dyDescent="0.25">
      <c r="AJ256" s="22">
        <f>AA$8</f>
        <v>809587</v>
      </c>
      <c r="AL256" s="22">
        <f>AA$85</f>
        <v>804</v>
      </c>
      <c r="AQ256" s="22">
        <f>AA$96</f>
        <v>43803</v>
      </c>
    </row>
    <row r="258" spans="36:44" x14ac:dyDescent="0.25">
      <c r="AJ258" t="s">
        <v>213</v>
      </c>
      <c r="AL258" t="s">
        <v>80</v>
      </c>
      <c r="AP258" t="s">
        <v>146</v>
      </c>
      <c r="AR258" t="s">
        <v>214</v>
      </c>
    </row>
    <row r="259" spans="36:44" x14ac:dyDescent="0.25">
      <c r="AJ259" s="22">
        <f>AA$10</f>
        <v>69237</v>
      </c>
      <c r="AL259" s="22">
        <f>AA$12</f>
        <v>3042</v>
      </c>
      <c r="AP259" s="22">
        <f>AA$97</f>
        <v>237654</v>
      </c>
      <c r="AR259" s="22">
        <f>AA$98</f>
        <v>315189</v>
      </c>
    </row>
    <row r="261" spans="36:44" x14ac:dyDescent="0.25">
      <c r="AL261" t="s">
        <v>139</v>
      </c>
    </row>
    <row r="262" spans="36:44" x14ac:dyDescent="0.25">
      <c r="AL262" s="22">
        <f>AA$14</f>
        <v>1390</v>
      </c>
    </row>
    <row r="265" spans="36:44" x14ac:dyDescent="0.25">
      <c r="AN265" t="s">
        <v>202</v>
      </c>
    </row>
    <row r="266" spans="36:44" x14ac:dyDescent="0.25">
      <c r="AN266" s="20">
        <f>Z$71</f>
        <v>7.7111595565520163E-2</v>
      </c>
    </row>
    <row r="267" spans="36:44" x14ac:dyDescent="0.25">
      <c r="AM267" t="s">
        <v>178</v>
      </c>
      <c r="AO267" t="s">
        <v>203</v>
      </c>
    </row>
    <row r="268" spans="36:44" x14ac:dyDescent="0.25">
      <c r="AM268" s="20">
        <f>Z$72</f>
        <v>3.9025517649956258E-2</v>
      </c>
      <c r="AO268" s="21">
        <f>Z$59</f>
        <v>1.9759275522539184</v>
      </c>
    </row>
    <row r="270" spans="36:44" x14ac:dyDescent="0.25">
      <c r="AL270" t="s">
        <v>204</v>
      </c>
      <c r="AP270" t="s">
        <v>205</v>
      </c>
    </row>
    <row r="271" spans="36:44" x14ac:dyDescent="0.25">
      <c r="AL271" s="20">
        <f>Z$74</f>
        <v>7.3888684836058677E-2</v>
      </c>
      <c r="AP271" s="21">
        <f>Z$91</f>
        <v>0.52816635911905252</v>
      </c>
    </row>
    <row r="272" spans="36:44" x14ac:dyDescent="0.25">
      <c r="AK272" t="s">
        <v>127</v>
      </c>
    </row>
    <row r="273" spans="36:44" x14ac:dyDescent="0.25">
      <c r="AK273" s="22">
        <f>Z$15</f>
        <v>74634</v>
      </c>
      <c r="AM273" t="s">
        <v>128</v>
      </c>
      <c r="AO273" t="s">
        <v>128</v>
      </c>
      <c r="AQ273" t="s">
        <v>70</v>
      </c>
    </row>
    <row r="274" spans="36:44" x14ac:dyDescent="0.25">
      <c r="AM274" s="22">
        <f>Z$7</f>
        <v>1010087</v>
      </c>
      <c r="AO274" s="22">
        <f>Z$76</f>
        <v>1010087</v>
      </c>
      <c r="AQ274" s="22">
        <f>Z$93</f>
        <v>1912441</v>
      </c>
    </row>
    <row r="276" spans="36:44" x14ac:dyDescent="0.25">
      <c r="AK276" t="s">
        <v>134</v>
      </c>
      <c r="AM276" t="s">
        <v>128</v>
      </c>
      <c r="AO276" t="s">
        <v>234</v>
      </c>
      <c r="AQ276" t="s">
        <v>235</v>
      </c>
    </row>
    <row r="277" spans="36:44" x14ac:dyDescent="0.25">
      <c r="AK277" s="22">
        <f>Z$82</f>
        <v>935453</v>
      </c>
      <c r="AM277" s="22">
        <f>Z$7</f>
        <v>1010087</v>
      </c>
      <c r="AO277" s="22">
        <f>Z$94</f>
        <v>629104</v>
      </c>
      <c r="AQ277" s="22">
        <f>Z$95</f>
        <v>787925</v>
      </c>
    </row>
    <row r="278" spans="36:44" x14ac:dyDescent="0.25">
      <c r="AM278" s="12"/>
    </row>
    <row r="279" spans="36:44" x14ac:dyDescent="0.25">
      <c r="AJ279" t="s">
        <v>208</v>
      </c>
      <c r="AL279" t="s">
        <v>209</v>
      </c>
      <c r="AQ279" t="s">
        <v>211</v>
      </c>
    </row>
    <row r="280" spans="36:44" x14ac:dyDescent="0.25">
      <c r="AJ280" s="22">
        <f>Z$8</f>
        <v>834375</v>
      </c>
      <c r="AL280" s="22">
        <f>Z$85</f>
        <v>1146</v>
      </c>
      <c r="AQ280" s="22">
        <f>Z$96</f>
        <v>16125</v>
      </c>
    </row>
    <row r="282" spans="36:44" x14ac:dyDescent="0.25">
      <c r="AJ282" t="s">
        <v>213</v>
      </c>
      <c r="AL282" t="s">
        <v>80</v>
      </c>
      <c r="AP282" t="s">
        <v>146</v>
      </c>
      <c r="AR282" t="s">
        <v>214</v>
      </c>
    </row>
    <row r="283" spans="36:44" x14ac:dyDescent="0.25">
      <c r="AJ283" s="22">
        <f>Z$10</f>
        <v>77672</v>
      </c>
      <c r="AL283" s="22">
        <f>Z$12</f>
        <v>2223</v>
      </c>
      <c r="AP283" s="22">
        <f>Z$97</f>
        <v>283819</v>
      </c>
      <c r="AR283" s="22">
        <f>Z$98</f>
        <v>439704</v>
      </c>
    </row>
    <row r="285" spans="36:44" x14ac:dyDescent="0.25">
      <c r="AL285" t="s">
        <v>139</v>
      </c>
    </row>
    <row r="286" spans="36:44" x14ac:dyDescent="0.25">
      <c r="AL286" s="22">
        <f>Z$14</f>
        <v>20037</v>
      </c>
    </row>
    <row r="289" spans="36:43" x14ac:dyDescent="0.25">
      <c r="AN289" t="s">
        <v>202</v>
      </c>
    </row>
    <row r="290" spans="36:43" x14ac:dyDescent="0.25">
      <c r="AN290" s="20">
        <f>Y$71</f>
        <v>4.1579662388395944E-2</v>
      </c>
    </row>
    <row r="291" spans="36:43" x14ac:dyDescent="0.25">
      <c r="AM291" t="s">
        <v>178</v>
      </c>
      <c r="AO291" t="s">
        <v>203</v>
      </c>
    </row>
    <row r="292" spans="36:43" x14ac:dyDescent="0.25">
      <c r="AM292" s="20">
        <f>Y$72</f>
        <v>2.1814282541208783E-2</v>
      </c>
      <c r="AO292" s="21">
        <f>Y$59</f>
        <v>1.9060751739072281</v>
      </c>
    </row>
    <row r="294" spans="36:43" x14ac:dyDescent="0.25">
      <c r="AL294" t="s">
        <v>204</v>
      </c>
      <c r="AP294" t="s">
        <v>205</v>
      </c>
    </row>
    <row r="295" spans="36:43" x14ac:dyDescent="0.25">
      <c r="AL295" s="20">
        <f>Y$74</f>
        <v>4.8027446443938825E-2</v>
      </c>
      <c r="AP295" s="21">
        <f>Y$91</f>
        <v>0.45420450505674959</v>
      </c>
    </row>
    <row r="296" spans="36:43" x14ac:dyDescent="0.25">
      <c r="AK296" t="s">
        <v>127</v>
      </c>
    </row>
    <row r="297" spans="36:43" x14ac:dyDescent="0.25">
      <c r="AK297" s="22">
        <f>Y$15</f>
        <v>37615</v>
      </c>
      <c r="AM297" t="s">
        <v>128</v>
      </c>
      <c r="AO297" t="s">
        <v>128</v>
      </c>
      <c r="AQ297" t="s">
        <v>70</v>
      </c>
    </row>
    <row r="298" spans="36:43" x14ac:dyDescent="0.25">
      <c r="AM298" s="22">
        <f>Y$7</f>
        <v>783198</v>
      </c>
      <c r="AO298" s="22">
        <f>Y$76</f>
        <v>783198</v>
      </c>
      <c r="AQ298" s="22">
        <f>Y$93</f>
        <v>1724329</v>
      </c>
    </row>
    <row r="300" spans="36:43" x14ac:dyDescent="0.25">
      <c r="AK300" t="s">
        <v>134</v>
      </c>
      <c r="AM300" t="s">
        <v>128</v>
      </c>
      <c r="AO300" t="s">
        <v>234</v>
      </c>
      <c r="AQ300" t="s">
        <v>235</v>
      </c>
    </row>
    <row r="301" spans="36:43" x14ac:dyDescent="0.25">
      <c r="AK301" s="22">
        <f>Y$82</f>
        <v>745583</v>
      </c>
      <c r="AM301" s="22">
        <f>Y$7</f>
        <v>783198</v>
      </c>
      <c r="AO301" s="22">
        <f>Y$94</f>
        <v>597262</v>
      </c>
      <c r="AQ301" s="22">
        <f>Y$95</f>
        <v>659305</v>
      </c>
    </row>
    <row r="302" spans="36:43" x14ac:dyDescent="0.25">
      <c r="AM302" s="12"/>
    </row>
    <row r="303" spans="36:43" x14ac:dyDescent="0.25">
      <c r="AJ303" t="s">
        <v>208</v>
      </c>
      <c r="AL303" t="s">
        <v>209</v>
      </c>
      <c r="AQ303" t="s">
        <v>211</v>
      </c>
    </row>
    <row r="304" spans="36:43" x14ac:dyDescent="0.25">
      <c r="AJ304" s="22">
        <f>Y$8</f>
        <v>670539</v>
      </c>
      <c r="AL304" s="22">
        <f>Y$85</f>
        <v>-11</v>
      </c>
      <c r="AQ304" s="22">
        <f>Y$96</f>
        <v>17823</v>
      </c>
    </row>
    <row r="306" spans="36:44" x14ac:dyDescent="0.25">
      <c r="AJ306" t="s">
        <v>213</v>
      </c>
      <c r="AL306" t="s">
        <v>80</v>
      </c>
      <c r="AP306" t="s">
        <v>146</v>
      </c>
      <c r="AR306" t="s">
        <v>214</v>
      </c>
    </row>
    <row r="307" spans="36:44" x14ac:dyDescent="0.25">
      <c r="AJ307" s="22">
        <f>Y$10</f>
        <v>61081</v>
      </c>
      <c r="AL307" s="22">
        <f>Y$12</f>
        <v>1901</v>
      </c>
      <c r="AP307" s="22">
        <f>Y$97</f>
        <v>280254</v>
      </c>
      <c r="AR307" s="22">
        <f>Y$98</f>
        <v>323931</v>
      </c>
    </row>
    <row r="309" spans="36:44" x14ac:dyDescent="0.25">
      <c r="AL309" t="s">
        <v>139</v>
      </c>
    </row>
    <row r="310" spans="36:44" x14ac:dyDescent="0.25">
      <c r="AL310" s="22">
        <f>Y$14</f>
        <v>12073</v>
      </c>
    </row>
    <row r="313" spans="36:44" x14ac:dyDescent="0.25">
      <c r="AN313" t="s">
        <v>202</v>
      </c>
    </row>
    <row r="314" spans="36:44" x14ac:dyDescent="0.25">
      <c r="AN314" s="20">
        <f>X$71</f>
        <v>5.2813584588159442E-2</v>
      </c>
    </row>
    <row r="315" spans="36:44" x14ac:dyDescent="0.25">
      <c r="AM315" t="s">
        <v>178</v>
      </c>
      <c r="AO315" t="s">
        <v>203</v>
      </c>
    </row>
    <row r="316" spans="36:44" x14ac:dyDescent="0.25">
      <c r="AM316" s="20">
        <f>X$72</f>
        <v>2.6863507170734657E-2</v>
      </c>
      <c r="AO316" s="21">
        <f>X$59</f>
        <v>1.9659973752680748</v>
      </c>
    </row>
    <row r="318" spans="36:44" x14ac:dyDescent="0.25">
      <c r="AL318" t="s">
        <v>204</v>
      </c>
      <c r="AP318" t="s">
        <v>205</v>
      </c>
    </row>
    <row r="319" spans="36:44" x14ac:dyDescent="0.25">
      <c r="AL319" s="20">
        <f>X$74</f>
        <v>5.7884924284379004E-2</v>
      </c>
      <c r="AP319" s="21">
        <f>X$91</f>
        <v>0.46408469049313628</v>
      </c>
    </row>
    <row r="320" spans="36:44" x14ac:dyDescent="0.25">
      <c r="AK320" t="s">
        <v>127</v>
      </c>
    </row>
    <row r="321" spans="36:44" x14ac:dyDescent="0.25">
      <c r="AK321" s="22">
        <f>X$15</f>
        <v>46199</v>
      </c>
      <c r="AM321" t="s">
        <v>128</v>
      </c>
      <c r="AO321" t="s">
        <v>128</v>
      </c>
      <c r="AQ321" t="s">
        <v>70</v>
      </c>
    </row>
    <row r="322" spans="36:44" x14ac:dyDescent="0.25">
      <c r="AM322" s="22">
        <f>X$7</f>
        <v>798118</v>
      </c>
      <c r="AO322" s="22">
        <f>X$76</f>
        <v>798118</v>
      </c>
      <c r="AQ322" s="22">
        <f>X$93</f>
        <v>1719768</v>
      </c>
    </row>
    <row r="324" spans="36:44" x14ac:dyDescent="0.25">
      <c r="AK324" t="s">
        <v>134</v>
      </c>
      <c r="AM324" t="s">
        <v>128</v>
      </c>
      <c r="AO324" t="s">
        <v>234</v>
      </c>
      <c r="AQ324" t="s">
        <v>235</v>
      </c>
    </row>
    <row r="325" spans="36:44" x14ac:dyDescent="0.25">
      <c r="AK325" s="22">
        <f>X$82</f>
        <v>751919</v>
      </c>
      <c r="AM325" s="22">
        <f>X$7</f>
        <v>798118</v>
      </c>
      <c r="AO325" s="22">
        <f>X$94</f>
        <v>579872</v>
      </c>
      <c r="AQ325" s="22">
        <f>X$95</f>
        <v>672428</v>
      </c>
    </row>
    <row r="326" spans="36:44" x14ac:dyDescent="0.25">
      <c r="AM326" s="12"/>
    </row>
    <row r="327" spans="36:44" x14ac:dyDescent="0.25">
      <c r="AJ327" t="s">
        <v>208</v>
      </c>
      <c r="AL327" t="s">
        <v>209</v>
      </c>
      <c r="AQ327" t="s">
        <v>211</v>
      </c>
    </row>
    <row r="328" spans="36:44" x14ac:dyDescent="0.25">
      <c r="AJ328" s="22">
        <f>X$8</f>
        <v>683244</v>
      </c>
      <c r="AL328" s="22">
        <f>X$85</f>
        <v>939</v>
      </c>
      <c r="AQ328" s="22">
        <f>X$96</f>
        <v>19081</v>
      </c>
    </row>
    <row r="330" spans="36:44" x14ac:dyDescent="0.25">
      <c r="AJ330" t="s">
        <v>213</v>
      </c>
      <c r="AL330" t="s">
        <v>80</v>
      </c>
      <c r="AP330" t="s">
        <v>146</v>
      </c>
      <c r="AR330" t="s">
        <v>214</v>
      </c>
    </row>
    <row r="331" spans="36:44" x14ac:dyDescent="0.25">
      <c r="AJ331" s="22">
        <f>X$10</f>
        <v>55267</v>
      </c>
      <c r="AL331" s="22">
        <f>X$12</f>
        <v>1372</v>
      </c>
      <c r="AP331" s="22">
        <f>X$97</f>
        <v>303541</v>
      </c>
      <c r="AR331" s="22">
        <f>X$98</f>
        <v>313872</v>
      </c>
    </row>
    <row r="333" spans="36:44" x14ac:dyDescent="0.25">
      <c r="AL333" t="s">
        <v>139</v>
      </c>
    </row>
    <row r="334" spans="36:44" x14ac:dyDescent="0.25">
      <c r="AL334" s="22">
        <f>X$14</f>
        <v>11097</v>
      </c>
    </row>
  </sheetData>
  <mergeCells count="2">
    <mergeCell ref="AJ11:AM11"/>
    <mergeCell ref="AO11:AR1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FFBD6-5010-42B8-A66E-D91DF49E5B8E}">
  <dimension ref="A1:VP63"/>
  <sheetViews>
    <sheetView topLeftCell="EO1" zoomScale="87" zoomScaleNormal="100" workbookViewId="0">
      <selection activeCell="BB1" sqref="BB1"/>
    </sheetView>
  </sheetViews>
  <sheetFormatPr defaultRowHeight="14.3" x14ac:dyDescent="0.25"/>
  <cols>
    <col min="3" max="3" width="11" customWidth="1"/>
    <col min="17" max="17" width="10.875" customWidth="1"/>
    <col min="22" max="22" width="12.875" customWidth="1"/>
    <col min="39" max="45" width="9.375" bestFit="1" customWidth="1"/>
    <col min="51" max="53" width="9.375" bestFit="1" customWidth="1"/>
    <col min="54" max="54" width="12.5" bestFit="1" customWidth="1"/>
    <col min="55" max="58" width="9.375" bestFit="1" customWidth="1"/>
    <col min="72" max="72" width="10.5" customWidth="1"/>
    <col min="89" max="89" width="12.5" customWidth="1"/>
    <col min="113" max="115" width="10.375" customWidth="1"/>
  </cols>
  <sheetData>
    <row r="1" spans="1:588" x14ac:dyDescent="0.25">
      <c r="A1" s="4" t="s">
        <v>254</v>
      </c>
      <c r="B1" s="6" t="s">
        <v>255</v>
      </c>
      <c r="C1" s="8" t="s">
        <v>256</v>
      </c>
      <c r="D1" s="8" t="s">
        <v>257</v>
      </c>
      <c r="E1" s="8" t="s">
        <v>258</v>
      </c>
      <c r="F1" s="8" t="s">
        <v>259</v>
      </c>
      <c r="G1" s="8" t="s">
        <v>260</v>
      </c>
      <c r="H1" s="8" t="s">
        <v>261</v>
      </c>
      <c r="I1" s="8" t="s">
        <v>262</v>
      </c>
      <c r="J1" s="8" t="s">
        <v>263</v>
      </c>
      <c r="K1" s="8" t="s">
        <v>264</v>
      </c>
      <c r="L1" s="8" t="s">
        <v>265</v>
      </c>
      <c r="M1" s="8" t="s">
        <v>266</v>
      </c>
      <c r="N1" s="8" t="s">
        <v>267</v>
      </c>
      <c r="O1" s="8" t="s">
        <v>268</v>
      </c>
      <c r="P1" s="8" t="s">
        <v>269</v>
      </c>
      <c r="Q1" s="8" t="s">
        <v>270</v>
      </c>
      <c r="R1" s="8" t="s">
        <v>271</v>
      </c>
      <c r="S1" s="8" t="s">
        <v>272</v>
      </c>
      <c r="T1" s="8" t="s">
        <v>273</v>
      </c>
      <c r="U1" s="8" t="s">
        <v>274</v>
      </c>
      <c r="V1" s="8" t="s">
        <v>275</v>
      </c>
      <c r="W1" s="8" t="s">
        <v>276</v>
      </c>
      <c r="X1" s="8" t="s">
        <v>277</v>
      </c>
      <c r="Y1" s="8" t="s">
        <v>278</v>
      </c>
      <c r="Z1" s="8" t="s">
        <v>279</v>
      </c>
      <c r="AA1" s="8" t="s">
        <v>280</v>
      </c>
      <c r="AB1" s="8" t="s">
        <v>281</v>
      </c>
      <c r="AC1" s="8" t="s">
        <v>282</v>
      </c>
      <c r="AD1" s="8" t="s">
        <v>283</v>
      </c>
      <c r="AE1" s="8" t="s">
        <v>284</v>
      </c>
      <c r="AF1" s="8" t="s">
        <v>285</v>
      </c>
      <c r="AG1" s="8" t="s">
        <v>286</v>
      </c>
      <c r="AH1" s="8" t="s">
        <v>287</v>
      </c>
      <c r="AI1" s="8" t="s">
        <v>288</v>
      </c>
      <c r="AJ1" s="8" t="s">
        <v>289</v>
      </c>
      <c r="AK1" s="8" t="s">
        <v>290</v>
      </c>
      <c r="AL1" s="8" t="s">
        <v>291</v>
      </c>
      <c r="AM1" s="8" t="s">
        <v>292</v>
      </c>
      <c r="AN1" s="8" t="s">
        <v>293</v>
      </c>
      <c r="AO1" s="8" t="s">
        <v>294</v>
      </c>
      <c r="AP1" t="s">
        <v>295</v>
      </c>
      <c r="AQ1" t="s">
        <v>296</v>
      </c>
      <c r="AR1" t="s">
        <v>297</v>
      </c>
      <c r="AS1" t="s">
        <v>298</v>
      </c>
      <c r="AT1" t="s">
        <v>299</v>
      </c>
      <c r="AU1" t="s">
        <v>300</v>
      </c>
      <c r="AV1" t="s">
        <v>301</v>
      </c>
      <c r="AW1" t="s">
        <v>302</v>
      </c>
      <c r="AX1" t="s">
        <v>303</v>
      </c>
      <c r="AY1" t="s">
        <v>304</v>
      </c>
      <c r="AZ1" t="s">
        <v>305</v>
      </c>
      <c r="BA1" t="s">
        <v>306</v>
      </c>
      <c r="BB1" t="s">
        <v>307</v>
      </c>
      <c r="BC1" t="s">
        <v>308</v>
      </c>
      <c r="BD1" t="s">
        <v>309</v>
      </c>
      <c r="BE1" t="s">
        <v>310</v>
      </c>
      <c r="BF1" t="s">
        <v>311</v>
      </c>
      <c r="BG1" t="s">
        <v>312</v>
      </c>
      <c r="BH1" t="s">
        <v>313</v>
      </c>
      <c r="BI1" t="s">
        <v>314</v>
      </c>
      <c r="BJ1" t="s">
        <v>315</v>
      </c>
      <c r="BK1" t="s">
        <v>316</v>
      </c>
      <c r="BL1" t="s">
        <v>317</v>
      </c>
      <c r="BM1" t="s">
        <v>318</v>
      </c>
      <c r="BN1" t="s">
        <v>319</v>
      </c>
      <c r="BO1" t="s">
        <v>320</v>
      </c>
      <c r="BP1" t="s">
        <v>321</v>
      </c>
      <c r="BQ1" t="s">
        <v>322</v>
      </c>
      <c r="BR1" t="s">
        <v>323</v>
      </c>
      <c r="BS1" t="s">
        <v>324</v>
      </c>
      <c r="BT1" t="s">
        <v>325</v>
      </c>
      <c r="BU1" t="s">
        <v>326</v>
      </c>
      <c r="BV1" t="s">
        <v>327</v>
      </c>
      <c r="BW1" t="s">
        <v>328</v>
      </c>
      <c r="BX1" t="s">
        <v>329</v>
      </c>
      <c r="BY1" t="s">
        <v>330</v>
      </c>
      <c r="BZ1" t="s">
        <v>331</v>
      </c>
      <c r="CA1" t="s">
        <v>332</v>
      </c>
      <c r="CB1" t="s">
        <v>333</v>
      </c>
      <c r="CC1" t="s">
        <v>334</v>
      </c>
      <c r="CD1" t="s">
        <v>335</v>
      </c>
      <c r="CE1" t="s">
        <v>336</v>
      </c>
      <c r="CF1" t="s">
        <v>337</v>
      </c>
      <c r="CG1" t="s">
        <v>338</v>
      </c>
      <c r="CH1" t="s">
        <v>339</v>
      </c>
      <c r="CI1" t="s">
        <v>340</v>
      </c>
      <c r="CJ1" t="s">
        <v>341</v>
      </c>
      <c r="CK1" t="s">
        <v>342</v>
      </c>
      <c r="CL1" t="s">
        <v>343</v>
      </c>
      <c r="CM1" t="s">
        <v>344</v>
      </c>
      <c r="CN1" t="s">
        <v>345</v>
      </c>
      <c r="CO1" t="s">
        <v>346</v>
      </c>
      <c r="CP1" t="s">
        <v>347</v>
      </c>
      <c r="CQ1" t="s">
        <v>348</v>
      </c>
      <c r="CR1" t="s">
        <v>349</v>
      </c>
      <c r="CS1" t="s">
        <v>350</v>
      </c>
      <c r="CT1" t="s">
        <v>351</v>
      </c>
      <c r="CU1" s="4" t="s">
        <v>352</v>
      </c>
      <c r="CV1" s="6" t="s">
        <v>353</v>
      </c>
      <c r="CW1" s="8" t="s">
        <v>354</v>
      </c>
      <c r="CX1" s="8" t="s">
        <v>355</v>
      </c>
      <c r="CY1" s="8" t="s">
        <v>356</v>
      </c>
      <c r="CZ1" s="8" t="s">
        <v>357</v>
      </c>
      <c r="DA1" s="8" t="s">
        <v>358</v>
      </c>
      <c r="DB1" s="8" t="s">
        <v>359</v>
      </c>
      <c r="DC1" s="8" t="s">
        <v>360</v>
      </c>
      <c r="DD1" s="8" t="s">
        <v>361</v>
      </c>
      <c r="DE1" s="8" t="s">
        <v>362</v>
      </c>
      <c r="DF1" s="8" t="s">
        <v>363</v>
      </c>
      <c r="DG1" s="8" t="s">
        <v>364</v>
      </c>
      <c r="DH1" s="8" t="s">
        <v>365</v>
      </c>
      <c r="DI1" s="8" t="s">
        <v>366</v>
      </c>
      <c r="DJ1" s="8" t="s">
        <v>367</v>
      </c>
      <c r="DK1" s="8" t="s">
        <v>368</v>
      </c>
      <c r="DL1" s="8" t="s">
        <v>369</v>
      </c>
      <c r="DM1" s="8" t="s">
        <v>370</v>
      </c>
      <c r="DN1" s="8" t="s">
        <v>371</v>
      </c>
      <c r="DO1" s="8" t="s">
        <v>372</v>
      </c>
      <c r="DP1" s="8" t="s">
        <v>373</v>
      </c>
      <c r="DQ1" s="8" t="s">
        <v>374</v>
      </c>
      <c r="DR1" s="8" t="s">
        <v>375</v>
      </c>
      <c r="DS1" s="8" t="s">
        <v>376</v>
      </c>
      <c r="DT1" s="8" t="s">
        <v>377</v>
      </c>
      <c r="DU1" s="8" t="s">
        <v>378</v>
      </c>
      <c r="DV1" s="8" t="s">
        <v>379</v>
      </c>
      <c r="DW1" s="8" t="s">
        <v>380</v>
      </c>
      <c r="DX1" s="8" t="s">
        <v>381</v>
      </c>
      <c r="DY1" s="8" t="s">
        <v>382</v>
      </c>
      <c r="DZ1" s="8" t="s">
        <v>383</v>
      </c>
      <c r="EA1" s="8" t="s">
        <v>384</v>
      </c>
      <c r="EB1" s="8" t="s">
        <v>385</v>
      </c>
      <c r="EC1" s="8" t="s">
        <v>386</v>
      </c>
      <c r="ED1" s="8" t="s">
        <v>387</v>
      </c>
      <c r="EE1" s="8" t="s">
        <v>388</v>
      </c>
      <c r="EF1" s="8" t="s">
        <v>389</v>
      </c>
      <c r="EG1" s="8" t="s">
        <v>390</v>
      </c>
      <c r="EH1" s="8" t="s">
        <v>391</v>
      </c>
      <c r="EI1" s="8" t="s">
        <v>392</v>
      </c>
      <c r="EJ1" t="s">
        <v>393</v>
      </c>
      <c r="EK1" t="s">
        <v>394</v>
      </c>
      <c r="EL1" t="s">
        <v>395</v>
      </c>
      <c r="EM1" t="s">
        <v>396</v>
      </c>
      <c r="EN1" t="s">
        <v>397</v>
      </c>
      <c r="EO1" t="s">
        <v>398</v>
      </c>
      <c r="EP1" t="s">
        <v>399</v>
      </c>
      <c r="EQ1" t="s">
        <v>400</v>
      </c>
      <c r="ER1" t="s">
        <v>401</v>
      </c>
      <c r="ES1" t="s">
        <v>402</v>
      </c>
      <c r="ET1" t="s">
        <v>403</v>
      </c>
      <c r="EU1" t="s">
        <v>404</v>
      </c>
      <c r="EV1" t="s">
        <v>405</v>
      </c>
      <c r="EW1" t="s">
        <v>406</v>
      </c>
      <c r="EX1" t="s">
        <v>407</v>
      </c>
      <c r="EY1" t="s">
        <v>408</v>
      </c>
      <c r="EZ1" t="s">
        <v>409</v>
      </c>
      <c r="FA1" t="s">
        <v>410</v>
      </c>
      <c r="FB1" t="s">
        <v>411</v>
      </c>
      <c r="FC1" t="s">
        <v>412</v>
      </c>
      <c r="FD1" t="s">
        <v>413</v>
      </c>
      <c r="FE1" t="s">
        <v>414</v>
      </c>
      <c r="FF1" t="s">
        <v>415</v>
      </c>
      <c r="FG1" t="s">
        <v>416</v>
      </c>
      <c r="FH1" t="s">
        <v>417</v>
      </c>
      <c r="FI1" t="s">
        <v>418</v>
      </c>
      <c r="FJ1" t="s">
        <v>419</v>
      </c>
      <c r="FK1" t="s">
        <v>420</v>
      </c>
      <c r="FL1" t="s">
        <v>421</v>
      </c>
      <c r="FM1" t="s">
        <v>422</v>
      </c>
      <c r="FN1" t="s">
        <v>423</v>
      </c>
      <c r="FO1" t="s">
        <v>424</v>
      </c>
      <c r="FP1" t="s">
        <v>425</v>
      </c>
      <c r="FQ1" t="s">
        <v>426</v>
      </c>
      <c r="FR1" t="s">
        <v>427</v>
      </c>
      <c r="FS1" t="s">
        <v>428</v>
      </c>
      <c r="FT1" t="s">
        <v>429</v>
      </c>
      <c r="FU1" t="s">
        <v>430</v>
      </c>
      <c r="FV1" t="s">
        <v>431</v>
      </c>
      <c r="FW1" t="s">
        <v>432</v>
      </c>
      <c r="FX1" t="s">
        <v>433</v>
      </c>
      <c r="FY1" t="s">
        <v>434</v>
      </c>
      <c r="FZ1" t="s">
        <v>435</v>
      </c>
      <c r="GA1" t="s">
        <v>436</v>
      </c>
      <c r="GB1" t="s">
        <v>437</v>
      </c>
      <c r="GC1" t="s">
        <v>438</v>
      </c>
      <c r="GD1" t="s">
        <v>439</v>
      </c>
      <c r="GE1" t="s">
        <v>440</v>
      </c>
      <c r="GF1" t="s">
        <v>441</v>
      </c>
      <c r="GG1" t="s">
        <v>442</v>
      </c>
      <c r="GH1" t="s">
        <v>443</v>
      </c>
      <c r="GI1" t="s">
        <v>444</v>
      </c>
      <c r="GJ1" t="s">
        <v>445</v>
      </c>
      <c r="GK1" t="s">
        <v>446</v>
      </c>
      <c r="GL1" t="s">
        <v>447</v>
      </c>
      <c r="GM1" t="s">
        <v>448</v>
      </c>
      <c r="GN1" t="s">
        <v>449</v>
      </c>
      <c r="GO1" s="4" t="s">
        <v>450</v>
      </c>
      <c r="GP1" s="6" t="s">
        <v>451</v>
      </c>
      <c r="GQ1" s="8" t="s">
        <v>452</v>
      </c>
      <c r="GR1" s="8" t="s">
        <v>453</v>
      </c>
      <c r="GS1" s="8" t="s">
        <v>454</v>
      </c>
      <c r="GT1" s="8" t="s">
        <v>455</v>
      </c>
      <c r="GU1" s="8" t="s">
        <v>456</v>
      </c>
      <c r="GV1" s="8" t="s">
        <v>457</v>
      </c>
      <c r="GW1" s="8" t="s">
        <v>458</v>
      </c>
      <c r="GX1" s="8" t="s">
        <v>459</v>
      </c>
      <c r="GY1" s="8" t="s">
        <v>460</v>
      </c>
      <c r="GZ1" s="8" t="s">
        <v>461</v>
      </c>
      <c r="HA1" s="8" t="s">
        <v>462</v>
      </c>
      <c r="HB1" s="8" t="s">
        <v>463</v>
      </c>
      <c r="HC1" s="8" t="s">
        <v>464</v>
      </c>
      <c r="HD1" s="8" t="s">
        <v>465</v>
      </c>
      <c r="HE1" s="8" t="s">
        <v>466</v>
      </c>
      <c r="HF1" s="8" t="s">
        <v>467</v>
      </c>
      <c r="HG1" s="8" t="s">
        <v>468</v>
      </c>
      <c r="HH1" s="8" t="s">
        <v>469</v>
      </c>
      <c r="HI1" s="8" t="s">
        <v>470</v>
      </c>
      <c r="HJ1" s="8" t="s">
        <v>471</v>
      </c>
      <c r="HK1" s="8" t="s">
        <v>472</v>
      </c>
      <c r="HL1" s="8" t="s">
        <v>473</v>
      </c>
      <c r="HM1" s="8" t="s">
        <v>474</v>
      </c>
      <c r="HN1" s="8" t="s">
        <v>475</v>
      </c>
      <c r="HO1" s="8" t="s">
        <v>476</v>
      </c>
      <c r="HP1" s="8" t="s">
        <v>477</v>
      </c>
      <c r="HQ1" s="8" t="s">
        <v>478</v>
      </c>
      <c r="HR1" s="8" t="s">
        <v>479</v>
      </c>
      <c r="HS1" s="8" t="s">
        <v>480</v>
      </c>
      <c r="HT1" s="8" t="s">
        <v>481</v>
      </c>
      <c r="HU1" s="8" t="s">
        <v>482</v>
      </c>
      <c r="HV1" s="8" t="s">
        <v>483</v>
      </c>
      <c r="HW1" s="8" t="s">
        <v>484</v>
      </c>
      <c r="HX1" s="8" t="s">
        <v>485</v>
      </c>
      <c r="HY1" s="8" t="s">
        <v>486</v>
      </c>
      <c r="HZ1" s="8" t="s">
        <v>487</v>
      </c>
      <c r="IA1" s="8" t="s">
        <v>488</v>
      </c>
      <c r="IB1" s="8" t="s">
        <v>489</v>
      </c>
      <c r="IC1" s="8" t="s">
        <v>490</v>
      </c>
      <c r="ID1" t="s">
        <v>491</v>
      </c>
      <c r="IE1" t="s">
        <v>492</v>
      </c>
      <c r="IF1" t="s">
        <v>493</v>
      </c>
      <c r="IG1" t="s">
        <v>494</v>
      </c>
      <c r="IH1" t="s">
        <v>495</v>
      </c>
      <c r="II1" t="s">
        <v>496</v>
      </c>
      <c r="IJ1" t="s">
        <v>497</v>
      </c>
      <c r="IK1" t="s">
        <v>498</v>
      </c>
      <c r="IL1" t="s">
        <v>499</v>
      </c>
      <c r="IM1" t="s">
        <v>500</v>
      </c>
      <c r="IN1" t="s">
        <v>501</v>
      </c>
      <c r="IO1" t="s">
        <v>502</v>
      </c>
      <c r="IP1" t="s">
        <v>503</v>
      </c>
      <c r="IQ1" t="s">
        <v>504</v>
      </c>
      <c r="IR1" t="s">
        <v>505</v>
      </c>
      <c r="IS1" t="s">
        <v>506</v>
      </c>
      <c r="IT1" t="s">
        <v>507</v>
      </c>
      <c r="IU1" t="s">
        <v>508</v>
      </c>
      <c r="IV1" t="s">
        <v>509</v>
      </c>
      <c r="IW1" t="s">
        <v>510</v>
      </c>
      <c r="IX1" t="s">
        <v>511</v>
      </c>
      <c r="IY1" t="s">
        <v>512</v>
      </c>
      <c r="IZ1" t="s">
        <v>513</v>
      </c>
      <c r="JA1" t="s">
        <v>514</v>
      </c>
      <c r="JB1" t="s">
        <v>515</v>
      </c>
      <c r="JC1" t="s">
        <v>516</v>
      </c>
      <c r="JD1" t="s">
        <v>517</v>
      </c>
      <c r="JE1" t="s">
        <v>518</v>
      </c>
      <c r="JF1" t="s">
        <v>519</v>
      </c>
      <c r="JG1" t="s">
        <v>520</v>
      </c>
      <c r="JH1" t="s">
        <v>521</v>
      </c>
      <c r="JI1" t="s">
        <v>522</v>
      </c>
      <c r="JJ1" t="s">
        <v>523</v>
      </c>
      <c r="JK1" t="s">
        <v>524</v>
      </c>
      <c r="JL1" t="s">
        <v>525</v>
      </c>
      <c r="JM1" t="s">
        <v>526</v>
      </c>
      <c r="JN1" t="s">
        <v>527</v>
      </c>
      <c r="JO1" t="s">
        <v>528</v>
      </c>
      <c r="JP1" t="s">
        <v>529</v>
      </c>
      <c r="JQ1" t="s">
        <v>530</v>
      </c>
      <c r="JR1" t="s">
        <v>531</v>
      </c>
      <c r="JS1" t="s">
        <v>532</v>
      </c>
      <c r="JT1" t="s">
        <v>533</v>
      </c>
      <c r="JU1" t="s">
        <v>534</v>
      </c>
      <c r="JV1" t="s">
        <v>535</v>
      </c>
      <c r="JW1" t="s">
        <v>536</v>
      </c>
      <c r="JX1" t="s">
        <v>537</v>
      </c>
      <c r="JY1" t="s">
        <v>538</v>
      </c>
      <c r="JZ1" t="s">
        <v>539</v>
      </c>
      <c r="KA1" t="s">
        <v>540</v>
      </c>
      <c r="KB1" t="s">
        <v>541</v>
      </c>
      <c r="KC1" t="s">
        <v>542</v>
      </c>
      <c r="KD1" t="s">
        <v>543</v>
      </c>
      <c r="KE1" t="s">
        <v>544</v>
      </c>
      <c r="KF1" t="s">
        <v>545</v>
      </c>
      <c r="KG1" t="s">
        <v>546</v>
      </c>
      <c r="KH1" t="s">
        <v>547</v>
      </c>
      <c r="KI1" s="4" t="s">
        <v>548</v>
      </c>
      <c r="KJ1" s="6" t="s">
        <v>549</v>
      </c>
      <c r="KK1" s="8" t="s">
        <v>550</v>
      </c>
      <c r="KL1" s="8" t="s">
        <v>551</v>
      </c>
      <c r="KM1" s="8" t="s">
        <v>552</v>
      </c>
      <c r="KN1" s="8" t="s">
        <v>553</v>
      </c>
      <c r="KO1" s="8" t="s">
        <v>554</v>
      </c>
      <c r="KP1" s="8" t="s">
        <v>555</v>
      </c>
      <c r="KQ1" s="8" t="s">
        <v>556</v>
      </c>
      <c r="KR1" s="8" t="s">
        <v>557</v>
      </c>
      <c r="KS1" s="8" t="s">
        <v>558</v>
      </c>
      <c r="KT1" s="8" t="s">
        <v>559</v>
      </c>
      <c r="KU1" s="8" t="s">
        <v>560</v>
      </c>
      <c r="KV1" s="8" t="s">
        <v>561</v>
      </c>
      <c r="KW1" s="8" t="s">
        <v>562</v>
      </c>
      <c r="KX1" s="8" t="s">
        <v>563</v>
      </c>
      <c r="KY1" s="8" t="s">
        <v>564</v>
      </c>
      <c r="KZ1" s="8" t="s">
        <v>565</v>
      </c>
      <c r="LA1" s="8" t="s">
        <v>566</v>
      </c>
      <c r="LB1" s="8" t="s">
        <v>567</v>
      </c>
      <c r="LC1" s="8" t="s">
        <v>568</v>
      </c>
      <c r="LD1" s="8" t="s">
        <v>569</v>
      </c>
      <c r="LE1" s="8" t="s">
        <v>570</v>
      </c>
      <c r="LF1" s="8" t="s">
        <v>571</v>
      </c>
      <c r="LG1" s="8" t="s">
        <v>572</v>
      </c>
      <c r="LH1" s="8" t="s">
        <v>573</v>
      </c>
      <c r="LI1" s="8" t="s">
        <v>574</v>
      </c>
      <c r="LJ1" s="8" t="s">
        <v>575</v>
      </c>
      <c r="LK1" s="8" t="s">
        <v>576</v>
      </c>
      <c r="LL1" s="8" t="s">
        <v>577</v>
      </c>
      <c r="LM1" s="8" t="s">
        <v>578</v>
      </c>
      <c r="LN1" s="8" t="s">
        <v>579</v>
      </c>
      <c r="LO1" s="8" t="s">
        <v>580</v>
      </c>
      <c r="LP1" s="8" t="s">
        <v>581</v>
      </c>
      <c r="LQ1" s="8" t="s">
        <v>582</v>
      </c>
      <c r="LR1" s="8" t="s">
        <v>583</v>
      </c>
      <c r="LS1" s="8" t="s">
        <v>584</v>
      </c>
      <c r="LT1" s="8" t="s">
        <v>585</v>
      </c>
      <c r="LU1" s="8" t="s">
        <v>586</v>
      </c>
      <c r="LV1" s="8" t="s">
        <v>587</v>
      </c>
      <c r="LW1" s="8" t="s">
        <v>588</v>
      </c>
      <c r="LX1" t="s">
        <v>589</v>
      </c>
      <c r="LY1" t="s">
        <v>590</v>
      </c>
      <c r="LZ1" t="s">
        <v>591</v>
      </c>
      <c r="MA1" t="s">
        <v>592</v>
      </c>
      <c r="MB1" t="s">
        <v>593</v>
      </c>
      <c r="MC1" t="s">
        <v>594</v>
      </c>
      <c r="MD1" t="s">
        <v>595</v>
      </c>
      <c r="ME1" t="s">
        <v>596</v>
      </c>
      <c r="MF1" t="s">
        <v>597</v>
      </c>
      <c r="MG1" t="s">
        <v>598</v>
      </c>
      <c r="MH1" t="s">
        <v>599</v>
      </c>
      <c r="MI1" t="s">
        <v>600</v>
      </c>
      <c r="MJ1" t="s">
        <v>601</v>
      </c>
      <c r="MK1" t="s">
        <v>602</v>
      </c>
      <c r="ML1" t="s">
        <v>603</v>
      </c>
      <c r="MM1" t="s">
        <v>604</v>
      </c>
      <c r="MN1" t="s">
        <v>605</v>
      </c>
      <c r="MO1" t="s">
        <v>606</v>
      </c>
      <c r="MP1" t="s">
        <v>607</v>
      </c>
      <c r="MQ1" t="s">
        <v>608</v>
      </c>
      <c r="MR1" t="s">
        <v>609</v>
      </c>
      <c r="MS1" t="s">
        <v>610</v>
      </c>
      <c r="MT1" t="s">
        <v>611</v>
      </c>
      <c r="MU1" t="s">
        <v>612</v>
      </c>
      <c r="MV1" t="s">
        <v>613</v>
      </c>
      <c r="MW1" t="s">
        <v>614</v>
      </c>
      <c r="MX1" t="s">
        <v>615</v>
      </c>
      <c r="MY1" t="s">
        <v>616</v>
      </c>
      <c r="MZ1" t="s">
        <v>617</v>
      </c>
      <c r="NA1" t="s">
        <v>618</v>
      </c>
      <c r="NB1" t="s">
        <v>619</v>
      </c>
      <c r="NC1" t="s">
        <v>620</v>
      </c>
      <c r="ND1" t="s">
        <v>621</v>
      </c>
      <c r="NE1" t="s">
        <v>622</v>
      </c>
      <c r="NF1" t="s">
        <v>623</v>
      </c>
      <c r="NG1" t="s">
        <v>624</v>
      </c>
      <c r="NH1" t="s">
        <v>625</v>
      </c>
      <c r="NI1" t="s">
        <v>626</v>
      </c>
      <c r="NJ1" t="s">
        <v>627</v>
      </c>
      <c r="NK1" t="s">
        <v>628</v>
      </c>
      <c r="NL1" t="s">
        <v>629</v>
      </c>
      <c r="NM1" t="s">
        <v>630</v>
      </c>
      <c r="NN1" t="s">
        <v>631</v>
      </c>
      <c r="NO1" t="s">
        <v>632</v>
      </c>
      <c r="NP1" t="s">
        <v>633</v>
      </c>
      <c r="NQ1" t="s">
        <v>634</v>
      </c>
      <c r="NR1" t="s">
        <v>635</v>
      </c>
      <c r="NS1" t="s">
        <v>636</v>
      </c>
      <c r="NT1" t="s">
        <v>637</v>
      </c>
      <c r="NU1" t="s">
        <v>638</v>
      </c>
      <c r="NV1" t="s">
        <v>639</v>
      </c>
      <c r="NW1" t="s">
        <v>640</v>
      </c>
      <c r="NX1" t="s">
        <v>641</v>
      </c>
      <c r="NY1" t="s">
        <v>642</v>
      </c>
      <c r="NZ1" t="s">
        <v>643</v>
      </c>
      <c r="OA1" t="s">
        <v>644</v>
      </c>
      <c r="OB1" t="s">
        <v>645</v>
      </c>
      <c r="OC1" s="4" t="s">
        <v>646</v>
      </c>
      <c r="OD1" s="6" t="s">
        <v>647</v>
      </c>
      <c r="OE1" s="8" t="s">
        <v>648</v>
      </c>
      <c r="OF1" s="8" t="s">
        <v>649</v>
      </c>
      <c r="OG1" s="8" t="s">
        <v>650</v>
      </c>
      <c r="OH1" s="8" t="s">
        <v>651</v>
      </c>
      <c r="OI1" s="8" t="s">
        <v>652</v>
      </c>
      <c r="OJ1" s="8" t="s">
        <v>653</v>
      </c>
      <c r="OK1" s="8" t="s">
        <v>654</v>
      </c>
      <c r="OL1" s="8" t="s">
        <v>655</v>
      </c>
      <c r="OM1" s="8" t="s">
        <v>656</v>
      </c>
      <c r="ON1" s="8" t="s">
        <v>657</v>
      </c>
      <c r="OO1" s="8" t="s">
        <v>658</v>
      </c>
      <c r="OP1" s="8" t="s">
        <v>659</v>
      </c>
      <c r="OQ1" s="8" t="s">
        <v>660</v>
      </c>
      <c r="OR1" s="8" t="s">
        <v>661</v>
      </c>
      <c r="OS1" s="8" t="s">
        <v>662</v>
      </c>
      <c r="OT1" s="8" t="s">
        <v>663</v>
      </c>
      <c r="OU1" s="8" t="s">
        <v>664</v>
      </c>
      <c r="OV1" s="8" t="s">
        <v>665</v>
      </c>
      <c r="OW1" s="8" t="s">
        <v>666</v>
      </c>
      <c r="OX1" s="8" t="s">
        <v>667</v>
      </c>
      <c r="OY1" s="8" t="s">
        <v>668</v>
      </c>
      <c r="OZ1" s="8" t="s">
        <v>669</v>
      </c>
      <c r="PA1" s="8" t="s">
        <v>670</v>
      </c>
      <c r="PB1" s="8" t="s">
        <v>671</v>
      </c>
      <c r="PC1" s="8" t="s">
        <v>672</v>
      </c>
      <c r="PD1" s="8" t="s">
        <v>673</v>
      </c>
      <c r="PE1" s="8" t="s">
        <v>674</v>
      </c>
      <c r="PF1" s="8" t="s">
        <v>675</v>
      </c>
      <c r="PG1" s="8" t="s">
        <v>676</v>
      </c>
      <c r="PH1" s="8" t="s">
        <v>677</v>
      </c>
      <c r="PI1" s="8" t="s">
        <v>678</v>
      </c>
      <c r="PJ1" s="8" t="s">
        <v>679</v>
      </c>
      <c r="PK1" s="8" t="s">
        <v>680</v>
      </c>
      <c r="PL1" s="8" t="s">
        <v>681</v>
      </c>
      <c r="PM1" s="8" t="s">
        <v>682</v>
      </c>
      <c r="PN1" s="8" t="s">
        <v>683</v>
      </c>
      <c r="PO1" s="8" t="s">
        <v>684</v>
      </c>
      <c r="PP1" s="8" t="s">
        <v>685</v>
      </c>
      <c r="PQ1" s="8" t="s">
        <v>686</v>
      </c>
      <c r="PR1" t="s">
        <v>687</v>
      </c>
      <c r="PS1" t="s">
        <v>688</v>
      </c>
      <c r="PT1" t="s">
        <v>689</v>
      </c>
      <c r="PU1" t="s">
        <v>690</v>
      </c>
      <c r="PV1" t="s">
        <v>691</v>
      </c>
      <c r="PW1" t="s">
        <v>692</v>
      </c>
      <c r="PX1" t="s">
        <v>693</v>
      </c>
      <c r="PY1" t="s">
        <v>694</v>
      </c>
      <c r="PZ1" t="s">
        <v>695</v>
      </c>
      <c r="QA1" t="s">
        <v>696</v>
      </c>
      <c r="QB1" t="s">
        <v>697</v>
      </c>
      <c r="QC1" t="s">
        <v>698</v>
      </c>
      <c r="QD1" t="s">
        <v>699</v>
      </c>
      <c r="QE1" t="s">
        <v>700</v>
      </c>
      <c r="QF1" t="s">
        <v>701</v>
      </c>
      <c r="QG1" t="s">
        <v>702</v>
      </c>
      <c r="QH1" t="s">
        <v>703</v>
      </c>
      <c r="QI1" t="s">
        <v>704</v>
      </c>
      <c r="QJ1" t="s">
        <v>705</v>
      </c>
      <c r="QK1" t="s">
        <v>706</v>
      </c>
      <c r="QL1" t="s">
        <v>707</v>
      </c>
      <c r="QM1" t="s">
        <v>708</v>
      </c>
      <c r="QN1" t="s">
        <v>709</v>
      </c>
      <c r="QO1" t="s">
        <v>710</v>
      </c>
      <c r="QP1" t="s">
        <v>711</v>
      </c>
      <c r="QQ1" t="s">
        <v>712</v>
      </c>
      <c r="QR1" t="s">
        <v>713</v>
      </c>
      <c r="QS1" t="s">
        <v>714</v>
      </c>
      <c r="QT1" t="s">
        <v>715</v>
      </c>
      <c r="QU1" t="s">
        <v>716</v>
      </c>
      <c r="QV1" t="s">
        <v>717</v>
      </c>
      <c r="QW1" t="s">
        <v>718</v>
      </c>
      <c r="QX1" t="s">
        <v>719</v>
      </c>
      <c r="QY1" t="s">
        <v>720</v>
      </c>
      <c r="QZ1" t="s">
        <v>721</v>
      </c>
      <c r="RA1" t="s">
        <v>722</v>
      </c>
      <c r="RB1" t="s">
        <v>723</v>
      </c>
      <c r="RC1" t="s">
        <v>724</v>
      </c>
      <c r="RD1" t="s">
        <v>725</v>
      </c>
      <c r="RE1" t="s">
        <v>726</v>
      </c>
      <c r="RF1" t="s">
        <v>727</v>
      </c>
      <c r="RG1" t="s">
        <v>728</v>
      </c>
      <c r="RH1" t="s">
        <v>729</v>
      </c>
      <c r="RI1" t="s">
        <v>730</v>
      </c>
      <c r="RJ1" t="s">
        <v>731</v>
      </c>
      <c r="RK1" t="s">
        <v>732</v>
      </c>
      <c r="RL1" t="s">
        <v>733</v>
      </c>
      <c r="RM1" t="s">
        <v>734</v>
      </c>
      <c r="RN1" t="s">
        <v>735</v>
      </c>
      <c r="RO1" t="s">
        <v>736</v>
      </c>
      <c r="RP1" t="s">
        <v>737</v>
      </c>
      <c r="RQ1" t="s">
        <v>738</v>
      </c>
      <c r="RR1" t="s">
        <v>739</v>
      </c>
      <c r="RS1" t="s">
        <v>740</v>
      </c>
      <c r="RT1" t="s">
        <v>741</v>
      </c>
      <c r="RU1" t="s">
        <v>742</v>
      </c>
      <c r="RV1" t="s">
        <v>743</v>
      </c>
      <c r="RW1" s="4" t="s">
        <v>744</v>
      </c>
      <c r="RX1" s="6" t="s">
        <v>745</v>
      </c>
      <c r="RY1" s="8" t="s">
        <v>746</v>
      </c>
      <c r="RZ1" s="8" t="s">
        <v>747</v>
      </c>
      <c r="SA1" s="8" t="s">
        <v>748</v>
      </c>
      <c r="SB1" s="8" t="s">
        <v>749</v>
      </c>
      <c r="SC1" s="8" t="s">
        <v>750</v>
      </c>
      <c r="SD1" s="8" t="s">
        <v>751</v>
      </c>
      <c r="SE1" s="8" t="s">
        <v>752</v>
      </c>
      <c r="SF1" s="8" t="s">
        <v>753</v>
      </c>
      <c r="SG1" s="8" t="s">
        <v>754</v>
      </c>
      <c r="SH1" s="8" t="s">
        <v>755</v>
      </c>
      <c r="SI1" s="8" t="s">
        <v>756</v>
      </c>
      <c r="SJ1" s="8" t="s">
        <v>757</v>
      </c>
      <c r="SK1" s="8" t="s">
        <v>758</v>
      </c>
      <c r="SL1" s="8" t="s">
        <v>759</v>
      </c>
      <c r="SM1" s="8" t="s">
        <v>760</v>
      </c>
      <c r="SN1" s="8" t="s">
        <v>761</v>
      </c>
      <c r="SO1" s="8" t="s">
        <v>762</v>
      </c>
      <c r="SP1" s="8" t="s">
        <v>763</v>
      </c>
      <c r="SQ1" s="8" t="s">
        <v>764</v>
      </c>
      <c r="SR1" s="8" t="s">
        <v>765</v>
      </c>
      <c r="SS1" s="8" t="s">
        <v>766</v>
      </c>
      <c r="ST1" s="8" t="s">
        <v>767</v>
      </c>
      <c r="SU1" s="8" t="s">
        <v>768</v>
      </c>
      <c r="SV1" s="8" t="s">
        <v>769</v>
      </c>
      <c r="SW1" s="8" t="s">
        <v>770</v>
      </c>
      <c r="SX1" s="8" t="s">
        <v>771</v>
      </c>
      <c r="SY1" s="8" t="s">
        <v>772</v>
      </c>
      <c r="SZ1" s="8" t="s">
        <v>773</v>
      </c>
      <c r="TA1" s="8" t="s">
        <v>774</v>
      </c>
      <c r="TB1" s="8" t="s">
        <v>775</v>
      </c>
      <c r="TC1" s="8" t="s">
        <v>776</v>
      </c>
      <c r="TD1" s="8" t="s">
        <v>777</v>
      </c>
      <c r="TE1" s="8" t="s">
        <v>778</v>
      </c>
      <c r="TF1" s="8" t="s">
        <v>779</v>
      </c>
      <c r="TG1" s="8" t="s">
        <v>780</v>
      </c>
      <c r="TH1" s="8" t="s">
        <v>781</v>
      </c>
      <c r="TI1" s="8" t="s">
        <v>782</v>
      </c>
      <c r="TJ1" s="8" t="s">
        <v>783</v>
      </c>
      <c r="TK1" s="8" t="s">
        <v>784</v>
      </c>
      <c r="TL1" t="s">
        <v>785</v>
      </c>
      <c r="TM1" t="s">
        <v>786</v>
      </c>
      <c r="TN1" t="s">
        <v>787</v>
      </c>
      <c r="TO1" t="s">
        <v>788</v>
      </c>
      <c r="TP1" t="s">
        <v>789</v>
      </c>
      <c r="TQ1" t="s">
        <v>790</v>
      </c>
      <c r="TR1" t="s">
        <v>791</v>
      </c>
      <c r="TS1" t="s">
        <v>792</v>
      </c>
      <c r="TT1" t="s">
        <v>793</v>
      </c>
      <c r="TU1" t="s">
        <v>794</v>
      </c>
      <c r="TV1" t="s">
        <v>795</v>
      </c>
      <c r="TW1" t="s">
        <v>796</v>
      </c>
      <c r="TX1" t="s">
        <v>797</v>
      </c>
      <c r="TY1" t="s">
        <v>798</v>
      </c>
      <c r="TZ1" t="s">
        <v>799</v>
      </c>
      <c r="UA1" t="s">
        <v>800</v>
      </c>
      <c r="UB1" t="s">
        <v>801</v>
      </c>
      <c r="UC1" t="s">
        <v>802</v>
      </c>
      <c r="UD1" t="s">
        <v>803</v>
      </c>
      <c r="UE1" t="s">
        <v>804</v>
      </c>
      <c r="UF1" t="s">
        <v>805</v>
      </c>
      <c r="UG1" t="s">
        <v>806</v>
      </c>
      <c r="UH1" t="s">
        <v>807</v>
      </c>
      <c r="UI1" t="s">
        <v>808</v>
      </c>
      <c r="UJ1" t="s">
        <v>809</v>
      </c>
      <c r="UK1" t="s">
        <v>810</v>
      </c>
      <c r="UL1" t="s">
        <v>811</v>
      </c>
      <c r="UM1" t="s">
        <v>812</v>
      </c>
      <c r="UN1" t="s">
        <v>813</v>
      </c>
      <c r="UO1" t="s">
        <v>814</v>
      </c>
      <c r="UP1" t="s">
        <v>815</v>
      </c>
      <c r="UQ1" t="s">
        <v>816</v>
      </c>
      <c r="UR1" t="s">
        <v>817</v>
      </c>
      <c r="US1" t="s">
        <v>818</v>
      </c>
      <c r="UT1" t="s">
        <v>819</v>
      </c>
      <c r="UU1" t="s">
        <v>820</v>
      </c>
      <c r="UV1" t="s">
        <v>821</v>
      </c>
      <c r="UW1" t="s">
        <v>822</v>
      </c>
      <c r="UX1" t="s">
        <v>823</v>
      </c>
      <c r="UY1" t="s">
        <v>824</v>
      </c>
      <c r="UZ1" t="s">
        <v>825</v>
      </c>
      <c r="VA1" t="s">
        <v>826</v>
      </c>
      <c r="VB1" t="s">
        <v>827</v>
      </c>
      <c r="VC1" t="s">
        <v>828</v>
      </c>
      <c r="VD1" t="s">
        <v>829</v>
      </c>
      <c r="VE1" t="s">
        <v>830</v>
      </c>
      <c r="VF1" t="s">
        <v>831</v>
      </c>
      <c r="VG1" t="s">
        <v>832</v>
      </c>
      <c r="VH1" t="s">
        <v>833</v>
      </c>
      <c r="VI1" t="s">
        <v>834</v>
      </c>
      <c r="VJ1" t="s">
        <v>835</v>
      </c>
      <c r="VK1" t="s">
        <v>836</v>
      </c>
      <c r="VL1" t="s">
        <v>837</v>
      </c>
      <c r="VM1" t="s">
        <v>838</v>
      </c>
      <c r="VN1" t="s">
        <v>839</v>
      </c>
      <c r="VO1" t="s">
        <v>840</v>
      </c>
      <c r="VP1" t="s">
        <v>841</v>
      </c>
    </row>
    <row r="2" spans="1:588" x14ac:dyDescent="0.25">
      <c r="A2" s="5" t="s">
        <v>29</v>
      </c>
      <c r="B2" s="7"/>
      <c r="C2" s="9">
        <v>382084</v>
      </c>
      <c r="D2" s="9">
        <v>326804</v>
      </c>
      <c r="E2" s="9">
        <v>55280</v>
      </c>
      <c r="F2" s="9">
        <v>43823</v>
      </c>
      <c r="G2" s="9">
        <v>14171</v>
      </c>
      <c r="H2" s="9">
        <v>2097</v>
      </c>
      <c r="I2" s="9">
        <v>12431</v>
      </c>
      <c r="J2" s="9">
        <v>637</v>
      </c>
      <c r="K2" s="9">
        <v>11037</v>
      </c>
      <c r="L2" s="9">
        <v>9830</v>
      </c>
      <c r="M2" s="9">
        <v>132790</v>
      </c>
      <c r="N2" s="9">
        <v>168889</v>
      </c>
      <c r="O2" s="9">
        <v>331498</v>
      </c>
      <c r="P2" s="9">
        <v>384883</v>
      </c>
      <c r="Q2" s="9">
        <v>920450</v>
      </c>
      <c r="R2" s="9">
        <v>72641</v>
      </c>
      <c r="S2" s="9">
        <v>676</v>
      </c>
      <c r="T2" s="9">
        <v>135023</v>
      </c>
      <c r="U2" s="9">
        <v>502684</v>
      </c>
      <c r="V2" s="9">
        <v>920450</v>
      </c>
      <c r="W2" s="12">
        <v>282743</v>
      </c>
      <c r="X2" s="10">
        <v>2.0531000000000001</v>
      </c>
      <c r="Y2" s="9">
        <v>642.68029999999999</v>
      </c>
      <c r="Z2" s="10">
        <v>23.8</v>
      </c>
      <c r="AA2" s="9">
        <v>27042</v>
      </c>
      <c r="AB2" s="9">
        <v>26769</v>
      </c>
      <c r="AC2" s="9" t="s">
        <v>842</v>
      </c>
      <c r="AD2" s="9">
        <v>479432</v>
      </c>
      <c r="AE2" s="10">
        <v>0.4</v>
      </c>
      <c r="AF2" s="9">
        <v>26769</v>
      </c>
      <c r="AG2" s="9" t="s">
        <v>842</v>
      </c>
      <c r="AH2" s="9">
        <v>-4937</v>
      </c>
      <c r="AI2" s="9">
        <v>479432</v>
      </c>
      <c r="AJ2" s="10">
        <v>0.1875</v>
      </c>
      <c r="AK2" s="10">
        <v>12.273899999999999</v>
      </c>
      <c r="AL2" s="10">
        <v>3.2467000000000001</v>
      </c>
      <c r="AM2" s="10">
        <v>10.0573</v>
      </c>
      <c r="AN2" s="10">
        <v>5.1242999999999999</v>
      </c>
      <c r="AO2" s="10">
        <v>91.326700000000002</v>
      </c>
      <c r="AT2" s="5" t="s">
        <v>29</v>
      </c>
      <c r="AV2" s="13">
        <v>2.4551224606178206</v>
      </c>
      <c r="AW2" s="13">
        <v>1.204305933063256</v>
      </c>
      <c r="AX2" s="13">
        <v>7.2802411441013751E-2</v>
      </c>
      <c r="AY2" s="13">
        <v>0.21345537508827203</v>
      </c>
      <c r="AZ2" s="13">
        <v>160.14020834963455</v>
      </c>
      <c r="BA2" s="13">
        <v>0.453871475908523</v>
      </c>
      <c r="BB2" s="13">
        <v>0.83107081188181842</v>
      </c>
      <c r="BC2" s="13">
        <v>1.8310708118818184</v>
      </c>
      <c r="BD2" s="13">
        <v>0.35998635137320212</v>
      </c>
      <c r="BE2" s="13">
        <v>12.765379113018598</v>
      </c>
      <c r="BG2" s="13">
        <v>1.9350224111694663</v>
      </c>
      <c r="BH2" s="13">
        <v>188.62830626308124</v>
      </c>
      <c r="BI2" s="13">
        <v>2.8773552225318171</v>
      </c>
      <c r="BJ2" s="13">
        <v>126.85260309251369</v>
      </c>
      <c r="BK2" s="13">
        <v>1.9446952538490903</v>
      </c>
      <c r="BM2" s="5" t="s">
        <v>29</v>
      </c>
      <c r="BO2" s="14">
        <v>2.1956139443467467E-2</v>
      </c>
      <c r="BP2" s="14">
        <v>1.199087402900755E-2</v>
      </c>
      <c r="BQ2" s="14">
        <v>1.5395730349285675E-2</v>
      </c>
      <c r="BR2" s="14">
        <v>2.8886318191811224E-2</v>
      </c>
      <c r="BS2" s="12">
        <v>11037</v>
      </c>
      <c r="BT2" s="12">
        <v>382084</v>
      </c>
      <c r="BU2" s="23">
        <v>0.41814655874843826</v>
      </c>
      <c r="BV2" s="23">
        <v>0.6982240208593623</v>
      </c>
      <c r="BW2" s="23" t="s">
        <v>842</v>
      </c>
      <c r="BX2" s="23">
        <v>0.52086696724428272</v>
      </c>
      <c r="BY2" s="23">
        <v>0.46875</v>
      </c>
      <c r="BZ2" s="12">
        <v>371047</v>
      </c>
      <c r="CA2" s="12">
        <v>382084</v>
      </c>
      <c r="CB2" s="12">
        <v>326804</v>
      </c>
      <c r="CC2" s="12">
        <v>-2314</v>
      </c>
      <c r="CD2" s="12">
        <v>43823</v>
      </c>
      <c r="CE2" s="12">
        <v>2097</v>
      </c>
      <c r="CF2" s="12">
        <v>637</v>
      </c>
      <c r="CH2" s="13">
        <v>1.8310708118818184</v>
      </c>
      <c r="CI2" s="13">
        <v>0.41510565484273998</v>
      </c>
      <c r="CJ2" s="12">
        <v>382084</v>
      </c>
      <c r="CK2" s="12">
        <v>920450</v>
      </c>
      <c r="CL2" s="12">
        <v>384883</v>
      </c>
      <c r="CM2" s="12">
        <v>331498</v>
      </c>
      <c r="CN2" s="12">
        <v>9830</v>
      </c>
      <c r="CO2" s="12">
        <v>132790</v>
      </c>
      <c r="CP2" s="12">
        <v>168889</v>
      </c>
      <c r="CQ2" s="12">
        <v>204069</v>
      </c>
      <c r="CU2" s="5" t="s">
        <v>29</v>
      </c>
      <c r="CV2" s="7"/>
      <c r="CW2" s="8">
        <v>692113</v>
      </c>
      <c r="CX2" s="8">
        <v>496661</v>
      </c>
      <c r="CY2" s="8">
        <v>195452</v>
      </c>
      <c r="CZ2" s="8">
        <v>99514</v>
      </c>
      <c r="DA2" s="8">
        <v>21943</v>
      </c>
      <c r="DB2" s="8">
        <v>21546</v>
      </c>
      <c r="DC2" s="8">
        <v>7995</v>
      </c>
      <c r="DD2" s="8">
        <v>20708</v>
      </c>
      <c r="DE2" s="8">
        <v>-12713</v>
      </c>
      <c r="DF2" s="8">
        <v>306997</v>
      </c>
      <c r="DG2" s="8">
        <v>496226</v>
      </c>
      <c r="DH2" s="8">
        <v>178428</v>
      </c>
      <c r="DI2" s="8">
        <v>1092871</v>
      </c>
      <c r="DJ2" s="8">
        <v>1611827</v>
      </c>
      <c r="DK2" s="8">
        <v>3681920</v>
      </c>
      <c r="DL2" s="8">
        <v>229534</v>
      </c>
      <c r="DM2" s="8" t="s">
        <v>842</v>
      </c>
      <c r="DN2" s="8">
        <v>504668</v>
      </c>
      <c r="DO2" s="8">
        <v>1084241</v>
      </c>
      <c r="DP2" s="8">
        <v>3681920</v>
      </c>
      <c r="DQ2">
        <v>2093011</v>
      </c>
      <c r="DR2">
        <v>0.76739999999999997</v>
      </c>
      <c r="DS2">
        <v>3193.9023000000002</v>
      </c>
      <c r="DT2">
        <v>55.65</v>
      </c>
      <c r="DU2">
        <v>573</v>
      </c>
      <c r="DV2">
        <v>93290</v>
      </c>
      <c r="DW2">
        <v>61561</v>
      </c>
      <c r="DX2">
        <v>572793</v>
      </c>
      <c r="DY2">
        <v>-0.22</v>
      </c>
      <c r="DZ2">
        <v>93290</v>
      </c>
      <c r="EA2">
        <v>61561</v>
      </c>
      <c r="EB2">
        <v>0</v>
      </c>
      <c r="EC2">
        <v>572793</v>
      </c>
      <c r="ED2">
        <v>0</v>
      </c>
      <c r="EE2">
        <v>8.9187999999999992</v>
      </c>
      <c r="EF2">
        <v>1.4805999999999999</v>
      </c>
      <c r="EG2">
        <v>6.3789999999999996</v>
      </c>
      <c r="EH2">
        <v>259.01190000000003</v>
      </c>
      <c r="EI2">
        <v>-457.46899999999999</v>
      </c>
      <c r="EN2" s="5" t="s">
        <v>29</v>
      </c>
      <c r="EP2" s="13">
        <v>2.165524661757829</v>
      </c>
      <c r="EQ2" s="13">
        <v>1.8119694531850643</v>
      </c>
      <c r="ER2" s="13">
        <v>0.60831477327668881</v>
      </c>
      <c r="ES2" s="13">
        <v>0.15975442160611855</v>
      </c>
      <c r="ET2" s="13">
        <v>559.8552354593869</v>
      </c>
      <c r="EU2" s="13">
        <v>0.7055229336867721</v>
      </c>
      <c r="EV2" s="13">
        <v>2.3958501845991806</v>
      </c>
      <c r="EW2" s="13">
        <v>3.3958501845991806</v>
      </c>
      <c r="EX2" s="13">
        <v>0.65874881816110276</v>
      </c>
      <c r="EY2" s="13">
        <v>4.329805996472663</v>
      </c>
      <c r="FA2" s="13">
        <v>2.7835373371892302</v>
      </c>
      <c r="FB2" s="13">
        <v>131.12811354223504</v>
      </c>
      <c r="FC2" s="13">
        <v>1.3947536001741143</v>
      </c>
      <c r="FD2" s="13">
        <v>261.69496888513868</v>
      </c>
      <c r="FE2" s="13">
        <v>1.1766566984527451</v>
      </c>
      <c r="FG2" s="5" t="s">
        <v>29</v>
      </c>
      <c r="FI2" s="14">
        <v>-1.1725252964977343E-2</v>
      </c>
      <c r="FJ2" s="14">
        <v>-3.4528180949070049E-3</v>
      </c>
      <c r="FK2" s="14">
        <v>5.95966235007822E-3</v>
      </c>
      <c r="FL2" s="14">
        <v>-1.8368387821063901E-2</v>
      </c>
      <c r="FM2" s="12">
        <v>-12713</v>
      </c>
      <c r="FN2" s="12">
        <v>692113</v>
      </c>
      <c r="FO2" s="23">
        <v>0.43776806666087259</v>
      </c>
      <c r="FP2" s="23">
        <v>0.8674556481401009</v>
      </c>
      <c r="FQ2" s="23">
        <v>1.6719809229966975E-2</v>
      </c>
      <c r="FR2" s="23">
        <v>0.15556910524943507</v>
      </c>
      <c r="FS2" s="23">
        <v>0</v>
      </c>
      <c r="FT2" s="12">
        <v>704826</v>
      </c>
      <c r="FU2" s="12">
        <v>692113</v>
      </c>
      <c r="FV2" s="12">
        <v>496661</v>
      </c>
      <c r="FW2" s="12">
        <v>66397</v>
      </c>
      <c r="FX2" s="12">
        <v>99514</v>
      </c>
      <c r="FY2" s="12">
        <v>21546</v>
      </c>
      <c r="FZ2" s="12">
        <v>20708</v>
      </c>
      <c r="GB2" s="13">
        <v>3.3958501845991806</v>
      </c>
      <c r="GC2" s="13">
        <v>0.18797611029028333</v>
      </c>
      <c r="GD2" s="12">
        <v>692113</v>
      </c>
      <c r="GE2" s="12">
        <v>3681920</v>
      </c>
      <c r="GF2" s="12">
        <v>1611827</v>
      </c>
      <c r="GG2" s="12">
        <v>1092871</v>
      </c>
      <c r="GH2" s="12">
        <v>306997</v>
      </c>
      <c r="GI2" s="12">
        <v>496226</v>
      </c>
      <c r="GJ2" s="12">
        <v>178428</v>
      </c>
      <c r="GK2" s="12">
        <v>977222</v>
      </c>
      <c r="GO2" s="5" t="s">
        <v>29</v>
      </c>
      <c r="GP2" s="7"/>
      <c r="IH2" s="5" t="s">
        <v>29</v>
      </c>
      <c r="JA2" s="5" t="s">
        <v>29</v>
      </c>
      <c r="KI2" s="5" t="s">
        <v>29</v>
      </c>
      <c r="KJ2" s="7"/>
      <c r="KK2" s="8">
        <v>360222</v>
      </c>
      <c r="KL2" s="8">
        <v>284195</v>
      </c>
      <c r="KM2" s="8">
        <v>76027</v>
      </c>
      <c r="KN2" s="8">
        <v>49838</v>
      </c>
      <c r="KO2" s="8">
        <v>24148</v>
      </c>
      <c r="KP2" s="8">
        <v>11660</v>
      </c>
      <c r="KQ2" s="8">
        <v>-22134</v>
      </c>
      <c r="KR2" s="8">
        <v>-8276</v>
      </c>
      <c r="KS2" s="8">
        <v>-15638</v>
      </c>
      <c r="KT2" s="8">
        <v>69831</v>
      </c>
      <c r="KU2" s="8">
        <v>236554</v>
      </c>
      <c r="KV2" s="8">
        <v>187681</v>
      </c>
      <c r="KW2" s="8">
        <v>550275</v>
      </c>
      <c r="KX2" s="8">
        <v>490255</v>
      </c>
      <c r="KY2" s="8">
        <v>1581338</v>
      </c>
      <c r="KZ2" s="8">
        <v>107954</v>
      </c>
      <c r="LA2" s="8">
        <v>4259</v>
      </c>
      <c r="LB2" s="8">
        <v>427673</v>
      </c>
      <c r="LC2" s="8">
        <v>137563</v>
      </c>
      <c r="LD2" s="8">
        <v>1581338</v>
      </c>
      <c r="LE2">
        <v>1016102</v>
      </c>
      <c r="LF2">
        <v>4.1928000000000001</v>
      </c>
      <c r="LG2">
        <v>1090.3795</v>
      </c>
      <c r="LH2">
        <v>13.6</v>
      </c>
      <c r="LI2">
        <v>140625</v>
      </c>
      <c r="LJ2">
        <v>57347</v>
      </c>
      <c r="LK2">
        <v>30799</v>
      </c>
      <c r="LL2">
        <v>1150688</v>
      </c>
      <c r="LM2">
        <v>-0.19</v>
      </c>
      <c r="LN2">
        <v>57347</v>
      </c>
      <c r="LO2">
        <v>30799</v>
      </c>
      <c r="LP2">
        <v>0</v>
      </c>
      <c r="LQ2">
        <v>1150688</v>
      </c>
      <c r="LR2">
        <v>0</v>
      </c>
      <c r="LS2">
        <v>14.144299999999999</v>
      </c>
      <c r="LT2">
        <v>3.8654000000000002</v>
      </c>
      <c r="LU2">
        <v>10.272</v>
      </c>
      <c r="LV2" t="s">
        <v>842</v>
      </c>
      <c r="LW2">
        <v>107.7966</v>
      </c>
      <c r="MB2" s="5" t="s">
        <v>29</v>
      </c>
      <c r="MD2" s="13">
        <v>1.2866722940190285</v>
      </c>
      <c r="ME2" s="13">
        <v>0.84783000095867633</v>
      </c>
      <c r="MF2" s="13">
        <v>0.16328129201516112</v>
      </c>
      <c r="MG2" s="13">
        <v>7.753054691659847E-2</v>
      </c>
      <c r="MH2" s="13">
        <v>396.20878775450331</v>
      </c>
      <c r="MI2" s="13">
        <v>0.91300847763096815</v>
      </c>
      <c r="MJ2" s="13">
        <v>10.495373029084856</v>
      </c>
      <c r="MK2" s="13">
        <v>11.495373029084856</v>
      </c>
      <c r="ML2" s="13">
        <v>0.88076001265532022</v>
      </c>
      <c r="MM2" s="13">
        <v>4.9182675814751287</v>
      </c>
      <c r="MO2" s="13">
        <v>1.5142449155748317</v>
      </c>
      <c r="MP2" s="13">
        <v>241.04423019405692</v>
      </c>
      <c r="MQ2" s="13">
        <v>1.5227897224312419</v>
      </c>
      <c r="MR2" s="13">
        <v>239.69166236376458</v>
      </c>
      <c r="MS2" s="13">
        <v>2.9381413027519945</v>
      </c>
      <c r="MU2" s="5" t="s">
        <v>29</v>
      </c>
      <c r="MW2" s="14">
        <v>-0.11367882352085953</v>
      </c>
      <c r="MX2" s="14">
        <v>-9.8890939192000701E-3</v>
      </c>
      <c r="MY2" s="14">
        <v>1.5270612607804277E-2</v>
      </c>
      <c r="MZ2" s="14">
        <v>-4.3412118082737865E-2</v>
      </c>
      <c r="NA2" s="12">
        <v>-15638</v>
      </c>
      <c r="NB2" s="12">
        <v>360222</v>
      </c>
      <c r="NC2" s="23">
        <v>0.31002543415765638</v>
      </c>
      <c r="ND2" s="23">
        <v>0.68952968941491322</v>
      </c>
      <c r="NE2" s="23">
        <v>1.94765445464537E-2</v>
      </c>
      <c r="NF2" s="23">
        <v>0.72766732981816662</v>
      </c>
      <c r="NG2" s="23">
        <v>0</v>
      </c>
      <c r="NH2" s="12">
        <v>375860</v>
      </c>
      <c r="NI2" s="12">
        <v>360222</v>
      </c>
      <c r="NJ2" s="12">
        <v>284195</v>
      </c>
      <c r="NK2" s="12">
        <v>38443</v>
      </c>
      <c r="NL2" s="12">
        <v>49838</v>
      </c>
      <c r="NM2" s="12">
        <v>11660</v>
      </c>
      <c r="NN2" s="12">
        <v>-8276</v>
      </c>
      <c r="NP2" s="13">
        <v>11.495373029084856</v>
      </c>
      <c r="NQ2" s="13">
        <v>0.22779570212060926</v>
      </c>
      <c r="NR2" s="12">
        <v>360222</v>
      </c>
      <c r="NS2" s="12">
        <v>1581338</v>
      </c>
      <c r="NT2" s="12">
        <v>490255</v>
      </c>
      <c r="NU2" s="12">
        <v>550275</v>
      </c>
      <c r="NV2" s="12">
        <v>69831</v>
      </c>
      <c r="NW2" s="12">
        <v>236554</v>
      </c>
      <c r="NX2" s="12">
        <v>187681</v>
      </c>
      <c r="NY2" s="12">
        <v>540808</v>
      </c>
      <c r="OC2" s="5" t="s">
        <v>29</v>
      </c>
      <c r="OD2" s="7"/>
      <c r="OE2" s="8">
        <v>2379100</v>
      </c>
      <c r="OF2" s="8">
        <v>1465300</v>
      </c>
      <c r="OG2" s="8">
        <v>913800</v>
      </c>
      <c r="OH2" s="8">
        <v>249600</v>
      </c>
      <c r="OI2" s="8">
        <v>392000</v>
      </c>
      <c r="OJ2" s="8">
        <v>90100</v>
      </c>
      <c r="OK2" s="8">
        <v>294700</v>
      </c>
      <c r="OL2" s="8">
        <v>105100</v>
      </c>
      <c r="OM2" s="8">
        <v>189500</v>
      </c>
      <c r="ON2" s="8">
        <v>67800</v>
      </c>
      <c r="OO2" s="8">
        <v>994800</v>
      </c>
      <c r="OP2" s="8" t="s">
        <v>842</v>
      </c>
      <c r="OQ2" s="8">
        <v>1284500</v>
      </c>
      <c r="OR2" s="8">
        <v>7588600</v>
      </c>
      <c r="OS2" s="8">
        <v>20629600</v>
      </c>
      <c r="OT2" s="8">
        <v>553800</v>
      </c>
      <c r="OU2" s="8" t="s">
        <v>842</v>
      </c>
      <c r="OV2" s="8">
        <v>1812000</v>
      </c>
      <c r="OW2" s="8">
        <v>7693700</v>
      </c>
      <c r="OX2" s="8">
        <v>20629600</v>
      </c>
      <c r="OY2">
        <v>11123900</v>
      </c>
      <c r="OZ2">
        <v>0.18809999999999999</v>
      </c>
      <c r="PA2">
        <v>19394.825499999999</v>
      </c>
      <c r="PB2">
        <v>57.05</v>
      </c>
      <c r="PC2">
        <v>3500</v>
      </c>
      <c r="PD2">
        <v>657200</v>
      </c>
      <c r="PE2">
        <v>227700</v>
      </c>
      <c r="PF2">
        <v>3324000</v>
      </c>
      <c r="PG2">
        <v>0.55000000000000004</v>
      </c>
      <c r="PH2">
        <v>657200</v>
      </c>
      <c r="PI2">
        <v>227700</v>
      </c>
      <c r="PJ2">
        <v>-109000</v>
      </c>
      <c r="PK2">
        <v>3324000</v>
      </c>
      <c r="PL2">
        <v>0.32</v>
      </c>
      <c r="PM2">
        <v>7.3224</v>
      </c>
      <c r="PN2">
        <v>2.1421000000000001</v>
      </c>
      <c r="PO2">
        <v>5.8540999999999999</v>
      </c>
      <c r="PP2">
        <v>35.663400000000003</v>
      </c>
      <c r="PQ2">
        <v>63.422699999999999</v>
      </c>
      <c r="PV2" s="5" t="s">
        <v>29</v>
      </c>
      <c r="PX2" s="13">
        <v>0.70888520971302427</v>
      </c>
      <c r="PY2" s="13" t="s">
        <v>842</v>
      </c>
      <c r="PZ2" s="13">
        <v>3.741721854304636E-2</v>
      </c>
      <c r="QA2" s="13">
        <v>-2.557005467871408E-2</v>
      </c>
      <c r="QB2" s="13" t="s">
        <v>842</v>
      </c>
      <c r="QC2" s="13">
        <v>0.62705529918175829</v>
      </c>
      <c r="QD2" s="13">
        <v>1.6813626733561224</v>
      </c>
      <c r="QE2" s="13">
        <v>2.6813626733561224</v>
      </c>
      <c r="QF2" s="13">
        <v>0.59114339767026614</v>
      </c>
      <c r="QG2" s="13">
        <v>7.2941176470588234</v>
      </c>
      <c r="QI2" s="13" t="s">
        <v>842</v>
      </c>
      <c r="QJ2" s="13" t="s">
        <v>842</v>
      </c>
      <c r="QK2" s="13">
        <v>2.3915359871330919</v>
      </c>
      <c r="QL2" s="13">
        <v>152.62157958892018</v>
      </c>
      <c r="QM2" s="13">
        <v>-4.5101421800947863</v>
      </c>
      <c r="QO2" s="5" t="s">
        <v>29</v>
      </c>
      <c r="QQ2" s="14">
        <v>2.4630541871921183E-2</v>
      </c>
      <c r="QR2" s="14">
        <v>9.1858300694148218E-3</v>
      </c>
      <c r="QS2" s="14">
        <v>1.9001822623802692E-2</v>
      </c>
      <c r="QT2" s="14">
        <v>7.9651969232062539E-2</v>
      </c>
      <c r="QU2" s="12">
        <v>189500</v>
      </c>
      <c r="QV2" s="12">
        <v>2379100</v>
      </c>
      <c r="QW2" s="23">
        <v>0.36785007949742116</v>
      </c>
      <c r="QX2" s="23">
        <v>0.94014549482297283</v>
      </c>
      <c r="QY2" s="23">
        <v>1.1037538294489472E-2</v>
      </c>
      <c r="QZ2" s="23">
        <v>0.16112770000387791</v>
      </c>
      <c r="RA2" s="23">
        <v>0.58181818181818179</v>
      </c>
      <c r="RB2" s="12">
        <v>2189600</v>
      </c>
      <c r="RC2" s="12">
        <v>2379100</v>
      </c>
      <c r="RD2" s="12">
        <v>1465300</v>
      </c>
      <c r="RE2" s="12">
        <v>279500</v>
      </c>
      <c r="RF2" s="12">
        <v>249600</v>
      </c>
      <c r="RG2" s="12">
        <v>90100</v>
      </c>
      <c r="RH2" s="12">
        <v>105100</v>
      </c>
      <c r="RJ2" s="13">
        <v>2.6813626733561224</v>
      </c>
      <c r="RK2" s="13">
        <v>0.11532458215379843</v>
      </c>
      <c r="RL2" s="12">
        <v>2379100</v>
      </c>
      <c r="RM2" s="12">
        <v>20629600</v>
      </c>
      <c r="RN2" s="12">
        <v>7588600</v>
      </c>
      <c r="RO2" s="12">
        <v>1284500</v>
      </c>
      <c r="RP2" s="12">
        <v>67800</v>
      </c>
      <c r="RQ2" s="12">
        <v>994800</v>
      </c>
      <c r="RR2" s="12" t="s">
        <v>842</v>
      </c>
      <c r="RS2" s="12">
        <v>11756500</v>
      </c>
      <c r="RW2" s="5" t="s">
        <v>29</v>
      </c>
      <c r="RX2" s="7"/>
      <c r="RY2" s="9">
        <v>3440000</v>
      </c>
      <c r="RZ2" s="9">
        <v>2166000</v>
      </c>
      <c r="SA2" s="9">
        <v>1274000</v>
      </c>
      <c r="SB2" s="9">
        <v>390000</v>
      </c>
      <c r="SC2" s="9">
        <v>558000</v>
      </c>
      <c r="SD2" s="9" t="s">
        <v>842</v>
      </c>
      <c r="SE2" s="9">
        <v>434000</v>
      </c>
      <c r="SF2" s="9">
        <v>137000</v>
      </c>
      <c r="SG2" s="9">
        <v>298000</v>
      </c>
      <c r="SH2" s="9">
        <v>30000</v>
      </c>
      <c r="SI2" s="9">
        <v>1634000</v>
      </c>
      <c r="SJ2" s="9">
        <v>95000</v>
      </c>
      <c r="SK2" s="9">
        <v>2223000</v>
      </c>
      <c r="SL2" s="9">
        <v>10929000</v>
      </c>
      <c r="SM2" s="9">
        <v>20650000</v>
      </c>
      <c r="SN2" s="9">
        <v>720000</v>
      </c>
      <c r="SO2" s="9" t="s">
        <v>842</v>
      </c>
      <c r="SP2" s="9">
        <v>2558000</v>
      </c>
      <c r="SQ2" s="9">
        <v>5538000</v>
      </c>
      <c r="SR2" s="9">
        <v>20650000</v>
      </c>
      <c r="SS2" s="12">
        <v>12554000</v>
      </c>
      <c r="ST2" s="10">
        <v>7.1499999999999994E-2</v>
      </c>
      <c r="SU2" s="9">
        <v>32215.9594</v>
      </c>
      <c r="SV2" s="10">
        <v>72.92</v>
      </c>
      <c r="SW2" s="9">
        <v>6000</v>
      </c>
      <c r="SX2" s="9">
        <v>886000</v>
      </c>
      <c r="SY2" s="9">
        <v>305000</v>
      </c>
      <c r="SZ2" s="9">
        <v>7497000</v>
      </c>
      <c r="TA2" s="10">
        <v>0.67</v>
      </c>
      <c r="TB2" s="9">
        <v>886000</v>
      </c>
      <c r="TC2" s="9">
        <v>305000</v>
      </c>
      <c r="TD2" s="9">
        <v>-194000</v>
      </c>
      <c r="TE2" s="9">
        <v>7497000</v>
      </c>
      <c r="TF2" s="10">
        <v>0.42499999999999999</v>
      </c>
      <c r="TG2" s="10">
        <v>7.423</v>
      </c>
      <c r="TH2" s="10">
        <v>2.0461999999999998</v>
      </c>
      <c r="TI2" s="10">
        <v>6.2447999999999997</v>
      </c>
      <c r="TJ2" s="10">
        <v>31.566800000000001</v>
      </c>
      <c r="TK2" s="10">
        <v>65.698899999999995</v>
      </c>
      <c r="TP2" s="5" t="s">
        <v>29</v>
      </c>
      <c r="TR2" s="13">
        <v>0.86903831118060981</v>
      </c>
      <c r="TS2" s="13">
        <v>0.83189992181391714</v>
      </c>
      <c r="TT2" s="13">
        <v>1.1727912431587178E-2</v>
      </c>
      <c r="TU2" s="13">
        <v>-1.6222760290556901E-2</v>
      </c>
      <c r="TV2" s="13">
        <v>303.88106416275429</v>
      </c>
      <c r="TW2" s="13">
        <v>0.7318159806295399</v>
      </c>
      <c r="TX2" s="13">
        <v>2.7287829541350668</v>
      </c>
      <c r="TY2" s="13">
        <v>3.7287829541350668</v>
      </c>
      <c r="TZ2" s="13">
        <v>0.69389785540570414</v>
      </c>
      <c r="UA2" s="13" t="s">
        <v>842</v>
      </c>
      <c r="UC2" s="13">
        <v>22.8</v>
      </c>
      <c r="UD2" s="13">
        <v>16.008771929824562</v>
      </c>
      <c r="UE2" s="13">
        <v>2.1052631578947367</v>
      </c>
      <c r="UF2" s="13">
        <v>173.375</v>
      </c>
      <c r="UG2" s="13">
        <v>-10.26865671641791</v>
      </c>
      <c r="UI2" s="5" t="s">
        <v>29</v>
      </c>
      <c r="UK2" s="14">
        <v>5.3810039725532686E-2</v>
      </c>
      <c r="UL2" s="14">
        <v>1.4430992736077482E-2</v>
      </c>
      <c r="UM2" s="14">
        <v>2.7021791767554478E-2</v>
      </c>
      <c r="UN2" s="14">
        <v>8.662790697674419E-2</v>
      </c>
      <c r="UO2" s="12">
        <v>298000</v>
      </c>
      <c r="UP2" s="12">
        <v>3440000</v>
      </c>
      <c r="UQ2" s="23">
        <v>0.52924939467312349</v>
      </c>
      <c r="UR2" s="23">
        <v>1.5600948861985471</v>
      </c>
      <c r="US2" s="23">
        <v>1.476997578692494E-2</v>
      </c>
      <c r="UT2" s="23">
        <v>0.36305084745762711</v>
      </c>
      <c r="UU2" s="23">
        <v>0.63432835820895517</v>
      </c>
      <c r="UV2" s="12">
        <v>3142000</v>
      </c>
      <c r="UW2" s="12">
        <v>3440000</v>
      </c>
      <c r="UX2" s="12">
        <v>2166000</v>
      </c>
      <c r="UY2" s="12" t="s">
        <v>842</v>
      </c>
      <c r="UZ2" s="12">
        <v>390000</v>
      </c>
      <c r="VA2" s="12" t="s">
        <v>842</v>
      </c>
      <c r="VB2" s="12">
        <v>137000</v>
      </c>
      <c r="VD2" s="13">
        <v>3.7287829541350668</v>
      </c>
      <c r="VE2" s="13">
        <v>0.1665859564164649</v>
      </c>
      <c r="VF2" s="12">
        <v>3440000</v>
      </c>
      <c r="VG2" s="12">
        <v>20650000</v>
      </c>
      <c r="VH2" s="12">
        <v>10929000</v>
      </c>
      <c r="VI2" s="12">
        <v>2223000</v>
      </c>
      <c r="VJ2" s="12">
        <v>30000</v>
      </c>
      <c r="VK2" s="12">
        <v>1634000</v>
      </c>
      <c r="VL2" s="12">
        <v>95000</v>
      </c>
      <c r="VM2" s="12">
        <v>7498000</v>
      </c>
    </row>
    <row r="3" spans="1:588" x14ac:dyDescent="0.25">
      <c r="A3" s="5" t="s">
        <v>30</v>
      </c>
      <c r="B3" s="7"/>
      <c r="C3" s="9">
        <v>477088</v>
      </c>
      <c r="D3" s="9">
        <v>411109</v>
      </c>
      <c r="E3" s="9">
        <v>65979</v>
      </c>
      <c r="F3" s="9">
        <v>48451</v>
      </c>
      <c r="G3" s="9">
        <v>19147</v>
      </c>
      <c r="H3" s="9">
        <v>2131</v>
      </c>
      <c r="I3" s="9">
        <v>17540</v>
      </c>
      <c r="J3" s="9">
        <v>161</v>
      </c>
      <c r="K3" s="9">
        <v>16565</v>
      </c>
      <c r="L3" s="9">
        <v>15209</v>
      </c>
      <c r="M3" s="9">
        <v>127457</v>
      </c>
      <c r="N3" s="9">
        <v>165832</v>
      </c>
      <c r="O3" s="9">
        <v>334269</v>
      </c>
      <c r="P3" s="9">
        <v>382825</v>
      </c>
      <c r="Q3" s="9">
        <v>921225</v>
      </c>
      <c r="R3" s="9">
        <v>69411</v>
      </c>
      <c r="S3" s="9">
        <v>641</v>
      </c>
      <c r="T3" s="9">
        <v>144986</v>
      </c>
      <c r="U3" s="9">
        <v>517558</v>
      </c>
      <c r="V3" s="9">
        <v>921225</v>
      </c>
      <c r="W3" s="12">
        <v>258681</v>
      </c>
      <c r="X3" s="10">
        <v>1.3294999999999999</v>
      </c>
      <c r="Y3" s="9">
        <v>521.90729999999996</v>
      </c>
      <c r="Z3" s="10">
        <v>19.3</v>
      </c>
      <c r="AA3" s="9">
        <v>27042</v>
      </c>
      <c r="AB3" s="9">
        <v>31465</v>
      </c>
      <c r="AC3" s="9" t="s">
        <v>842</v>
      </c>
      <c r="AD3" s="9">
        <v>490760</v>
      </c>
      <c r="AE3" s="10">
        <v>0.6</v>
      </c>
      <c r="AF3" s="9">
        <v>31465</v>
      </c>
      <c r="AG3" s="9" t="s">
        <v>842</v>
      </c>
      <c r="AH3" s="9">
        <v>-5200</v>
      </c>
      <c r="AI3" s="9">
        <v>490760</v>
      </c>
      <c r="AJ3" s="10">
        <v>0.1875</v>
      </c>
      <c r="AK3" s="10">
        <v>13.9084</v>
      </c>
      <c r="AL3" s="10">
        <v>2.9937999999999998</v>
      </c>
      <c r="AM3" s="10">
        <v>11.058400000000001</v>
      </c>
      <c r="AN3" s="10">
        <v>0.91790000000000005</v>
      </c>
      <c r="AO3" s="10">
        <v>92.227400000000003</v>
      </c>
      <c r="AT3" s="5" t="s">
        <v>30</v>
      </c>
      <c r="AV3" s="13">
        <v>2.3055260507911108</v>
      </c>
      <c r="AW3" s="13">
        <v>1.161746651400825</v>
      </c>
      <c r="AX3" s="13">
        <v>0.1048997834273654</v>
      </c>
      <c r="AY3" s="13">
        <v>0.20546880512361257</v>
      </c>
      <c r="AZ3" s="13">
        <v>133.77906040560538</v>
      </c>
      <c r="BA3" s="13">
        <v>0.43818502537382292</v>
      </c>
      <c r="BB3" s="13">
        <v>0.77994543606706879</v>
      </c>
      <c r="BC3" s="13">
        <v>1.7799454360670688</v>
      </c>
      <c r="BD3" s="13">
        <v>0.33324916681589045</v>
      </c>
      <c r="BE3" s="13">
        <v>14.7653683716565</v>
      </c>
      <c r="BG3" s="13">
        <v>2.479069178445656</v>
      </c>
      <c r="BH3" s="13">
        <v>147.23268038403438</v>
      </c>
      <c r="BI3" s="13">
        <v>3.7431290552892347</v>
      </c>
      <c r="BJ3" s="13">
        <v>97.51199988262124</v>
      </c>
      <c r="BK3" s="13">
        <v>2.5205010486942832</v>
      </c>
      <c r="BM3" s="5" t="s">
        <v>30</v>
      </c>
      <c r="BO3" s="14">
        <v>3.2006074681484975E-2</v>
      </c>
      <c r="BP3" s="14">
        <v>1.7981492035062011E-2</v>
      </c>
      <c r="BQ3" s="14">
        <v>2.0784281798691958E-2</v>
      </c>
      <c r="BR3" s="14">
        <v>3.4721057750352134E-2</v>
      </c>
      <c r="BS3" s="12">
        <v>16565</v>
      </c>
      <c r="BT3" s="12">
        <v>477088</v>
      </c>
      <c r="BU3" s="23">
        <v>0.4155608021927325</v>
      </c>
      <c r="BV3" s="23">
        <v>0.56653618822763163</v>
      </c>
      <c r="BW3" s="23" t="s">
        <v>842</v>
      </c>
      <c r="BX3" s="23">
        <v>0.53272544709490077</v>
      </c>
      <c r="BY3" s="23">
        <v>0.3125</v>
      </c>
      <c r="BZ3" s="12">
        <v>460523</v>
      </c>
      <c r="CA3" s="12">
        <v>477088</v>
      </c>
      <c r="CB3" s="12">
        <v>411109</v>
      </c>
      <c r="CC3" s="12">
        <v>-1329</v>
      </c>
      <c r="CD3" s="12">
        <v>48451</v>
      </c>
      <c r="CE3" s="12">
        <v>2131</v>
      </c>
      <c r="CF3" s="12">
        <v>161</v>
      </c>
      <c r="CH3" s="13">
        <v>1.7799454360670688</v>
      </c>
      <c r="CI3" s="13">
        <v>0.51788433878802687</v>
      </c>
      <c r="CJ3" s="12">
        <v>477088</v>
      </c>
      <c r="CK3" s="12">
        <v>921225</v>
      </c>
      <c r="CL3" s="12">
        <v>382825</v>
      </c>
      <c r="CM3" s="12">
        <v>334269</v>
      </c>
      <c r="CN3" s="12">
        <v>15209</v>
      </c>
      <c r="CO3" s="12">
        <v>127457</v>
      </c>
      <c r="CP3" s="12">
        <v>165832</v>
      </c>
      <c r="CQ3" s="12">
        <v>204131</v>
      </c>
      <c r="CU3" s="5" t="s">
        <v>30</v>
      </c>
      <c r="CV3" s="7"/>
      <c r="CW3" s="8">
        <v>688941</v>
      </c>
      <c r="CX3" s="8">
        <v>496585</v>
      </c>
      <c r="CY3" s="8">
        <v>192356</v>
      </c>
      <c r="CZ3" s="8">
        <v>112221</v>
      </c>
      <c r="DA3" s="8">
        <v>5433</v>
      </c>
      <c r="DB3" s="8">
        <v>22791</v>
      </c>
      <c r="DC3" s="8">
        <v>-18692</v>
      </c>
      <c r="DD3" s="8">
        <v>2701</v>
      </c>
      <c r="DE3" s="8">
        <v>-21393</v>
      </c>
      <c r="DF3" s="8">
        <v>297366</v>
      </c>
      <c r="DG3" s="8">
        <v>480044</v>
      </c>
      <c r="DH3" s="8">
        <v>182038</v>
      </c>
      <c r="DI3" s="8">
        <v>1061771</v>
      </c>
      <c r="DJ3" s="8">
        <v>1609490</v>
      </c>
      <c r="DK3" s="8">
        <v>3645653</v>
      </c>
      <c r="DL3" s="8">
        <v>218676</v>
      </c>
      <c r="DM3" s="8" t="s">
        <v>842</v>
      </c>
      <c r="DN3" s="8">
        <v>488581</v>
      </c>
      <c r="DO3" s="8">
        <v>1063630</v>
      </c>
      <c r="DP3" s="8">
        <v>3645653</v>
      </c>
      <c r="DQ3">
        <v>2093442</v>
      </c>
      <c r="DR3">
        <v>0.95220000000000005</v>
      </c>
      <c r="DS3">
        <v>3185.7429000000002</v>
      </c>
      <c r="DT3">
        <v>55.62</v>
      </c>
      <c r="DU3">
        <v>572</v>
      </c>
      <c r="DV3">
        <v>77845</v>
      </c>
      <c r="DW3">
        <v>63327</v>
      </c>
      <c r="DX3">
        <v>550950</v>
      </c>
      <c r="DY3">
        <v>-0.37</v>
      </c>
      <c r="DZ3">
        <v>77845</v>
      </c>
      <c r="EA3">
        <v>63327</v>
      </c>
      <c r="EB3">
        <v>0</v>
      </c>
      <c r="EC3">
        <v>550950</v>
      </c>
      <c r="ED3">
        <v>0</v>
      </c>
      <c r="EE3">
        <v>9.5051000000000005</v>
      </c>
      <c r="EF3">
        <v>1.4461999999999999</v>
      </c>
      <c r="EG3">
        <v>6.7465000000000002</v>
      </c>
      <c r="EH3" t="s">
        <v>842</v>
      </c>
      <c r="EI3">
        <v>-300.53570000000002</v>
      </c>
      <c r="EN3" s="5" t="s">
        <v>30</v>
      </c>
      <c r="EP3" s="13">
        <v>2.1731729232205099</v>
      </c>
      <c r="EQ3" s="13">
        <v>1.8005878247414451</v>
      </c>
      <c r="ER3" s="13">
        <v>0.60863193615797584</v>
      </c>
      <c r="ES3" s="13">
        <v>0.15722560539908761</v>
      </c>
      <c r="ET3" s="13">
        <v>527.4299941196374</v>
      </c>
      <c r="EU3" s="13">
        <v>0.70824705478003525</v>
      </c>
      <c r="EV3" s="13">
        <v>2.4275575153013738</v>
      </c>
      <c r="EW3" s="13">
        <v>3.4275575153013738</v>
      </c>
      <c r="EX3" s="13">
        <v>0.66309605862647414</v>
      </c>
      <c r="EY3" s="13">
        <v>3.4156026501689265</v>
      </c>
      <c r="FA3" s="13">
        <v>2.7279194453905227</v>
      </c>
      <c r="FB3" s="13">
        <v>133.80160496188972</v>
      </c>
      <c r="FC3" s="13">
        <v>1.4351621934655989</v>
      </c>
      <c r="FD3" s="13">
        <v>254.32665496755166</v>
      </c>
      <c r="FE3" s="13">
        <v>1.2019417645108952</v>
      </c>
      <c r="FG3" s="5" t="s">
        <v>30</v>
      </c>
      <c r="FI3" s="14">
        <v>-2.0113197258445136E-2</v>
      </c>
      <c r="FJ3" s="14">
        <v>-5.8680845379414882E-3</v>
      </c>
      <c r="FK3" s="14">
        <v>1.4902679986274064E-3</v>
      </c>
      <c r="FL3" s="14">
        <v>-3.1052005904714627E-2</v>
      </c>
      <c r="FM3" s="12">
        <v>-21393</v>
      </c>
      <c r="FN3" s="12">
        <v>688941</v>
      </c>
      <c r="FO3" s="23">
        <v>0.44148195124439982</v>
      </c>
      <c r="FP3" s="23">
        <v>0.87384698982596543</v>
      </c>
      <c r="FQ3" s="23">
        <v>1.7370550625635518E-2</v>
      </c>
      <c r="FR3" s="23">
        <v>0.15112518936936675</v>
      </c>
      <c r="FS3" s="23">
        <v>0</v>
      </c>
      <c r="FT3" s="12">
        <v>710334</v>
      </c>
      <c r="FU3" s="12">
        <v>688941</v>
      </c>
      <c r="FV3" s="12">
        <v>496585</v>
      </c>
      <c r="FW3" s="12">
        <v>76036</v>
      </c>
      <c r="FX3" s="12">
        <v>112221</v>
      </c>
      <c r="FY3" s="12">
        <v>22791</v>
      </c>
      <c r="FZ3" s="12">
        <v>2701</v>
      </c>
      <c r="GB3" s="13">
        <v>3.4275575153013738</v>
      </c>
      <c r="GC3" s="13">
        <v>0.18897602157967311</v>
      </c>
      <c r="GD3" s="12">
        <v>688941</v>
      </c>
      <c r="GE3" s="12">
        <v>3645653</v>
      </c>
      <c r="GF3" s="12">
        <v>1609490</v>
      </c>
      <c r="GG3" s="12">
        <v>1061771</v>
      </c>
      <c r="GH3" s="12">
        <v>297366</v>
      </c>
      <c r="GI3" s="12">
        <v>480044</v>
      </c>
      <c r="GJ3" s="12">
        <v>182038</v>
      </c>
      <c r="GK3" s="12">
        <v>974392</v>
      </c>
      <c r="GO3" s="5" t="s">
        <v>30</v>
      </c>
      <c r="GP3" s="7"/>
      <c r="GQ3" s="9">
        <v>133802</v>
      </c>
      <c r="GR3" s="9">
        <v>94544</v>
      </c>
      <c r="GS3" s="9">
        <v>39258</v>
      </c>
      <c r="GT3" s="9">
        <v>18845</v>
      </c>
      <c r="GU3" s="9">
        <v>6564</v>
      </c>
      <c r="GV3" s="9">
        <v>6450</v>
      </c>
      <c r="GW3" s="9">
        <v>-208</v>
      </c>
      <c r="GX3" s="9">
        <v>16</v>
      </c>
      <c r="GY3" s="9">
        <v>-224</v>
      </c>
      <c r="GZ3" s="9">
        <v>2226</v>
      </c>
      <c r="HA3" s="9">
        <v>55627</v>
      </c>
      <c r="HB3" s="9">
        <v>5338</v>
      </c>
      <c r="HC3" s="9">
        <v>72735</v>
      </c>
      <c r="HD3" s="9">
        <v>393744</v>
      </c>
      <c r="HE3" s="9">
        <v>621249</v>
      </c>
      <c r="HF3" s="9">
        <v>40512</v>
      </c>
      <c r="HG3" s="9" t="s">
        <v>842</v>
      </c>
      <c r="HH3" s="9">
        <v>69481</v>
      </c>
      <c r="HI3" s="9">
        <v>-23177</v>
      </c>
      <c r="HJ3" s="9">
        <v>621249</v>
      </c>
      <c r="HK3" s="12">
        <v>574945</v>
      </c>
      <c r="HL3" s="10">
        <v>0.6119</v>
      </c>
      <c r="HM3" s="9">
        <v>588.76790000000005</v>
      </c>
      <c r="HN3" s="10">
        <v>14.11</v>
      </c>
      <c r="HO3" s="9">
        <v>419</v>
      </c>
      <c r="HP3" s="9">
        <v>22177</v>
      </c>
      <c r="HQ3" s="9" t="s">
        <v>842</v>
      </c>
      <c r="HR3" s="9">
        <v>-373532</v>
      </c>
      <c r="HS3" s="10" t="s">
        <v>842</v>
      </c>
      <c r="HT3" s="9">
        <v>22177</v>
      </c>
      <c r="HU3" s="9" t="s">
        <v>842</v>
      </c>
      <c r="HV3" s="9">
        <v>0</v>
      </c>
      <c r="HW3" s="9">
        <v>-373532</v>
      </c>
      <c r="HX3" s="10">
        <v>0</v>
      </c>
      <c r="HY3" s="10">
        <v>8.4305000000000003</v>
      </c>
      <c r="HZ3" s="10">
        <v>1.8183</v>
      </c>
      <c r="IA3" s="10">
        <v>5.3724999999999996</v>
      </c>
      <c r="IB3" s="10" t="s">
        <v>842</v>
      </c>
      <c r="IC3" s="10">
        <v>44.873899999999999</v>
      </c>
      <c r="IH3" s="5" t="s">
        <v>30</v>
      </c>
      <c r="IJ3" s="13">
        <v>1.0468329471366273</v>
      </c>
      <c r="IK3" s="13">
        <v>0.97000618874224609</v>
      </c>
      <c r="IL3" s="13">
        <v>3.2037535441343676E-2</v>
      </c>
      <c r="IM3" s="13">
        <v>5.2378353928939922E-3</v>
      </c>
      <c r="IN3" s="13">
        <v>216.95142385945726</v>
      </c>
      <c r="IO3" s="13">
        <v>1.037307102305195</v>
      </c>
      <c r="IP3" s="13">
        <v>-27.804547611856581</v>
      </c>
      <c r="IQ3" s="13">
        <v>-26.804547611856581</v>
      </c>
      <c r="IR3" s="13">
        <v>1.0420049731046381</v>
      </c>
      <c r="IS3" s="13">
        <v>3.438294573643411</v>
      </c>
      <c r="IU3" s="13">
        <v>17.711502435369052</v>
      </c>
      <c r="IV3" s="13">
        <v>20.608076662717888</v>
      </c>
      <c r="IW3" s="13">
        <v>2.4053427292501843</v>
      </c>
      <c r="IX3" s="13">
        <v>151.74552697269098</v>
      </c>
      <c r="IY3" s="13">
        <v>41.119237861094035</v>
      </c>
      <c r="JA3" s="5" t="s">
        <v>30</v>
      </c>
      <c r="JC3" s="14">
        <v>9.6647538508003623E-3</v>
      </c>
      <c r="JD3" s="14">
        <v>-3.6056396066633505E-4</v>
      </c>
      <c r="JE3" s="14">
        <v>1.0565811775954569E-2</v>
      </c>
      <c r="JF3" s="14">
        <v>-1.6741154840734817E-3</v>
      </c>
      <c r="JG3" s="12">
        <v>-224</v>
      </c>
      <c r="JH3" s="12">
        <v>133802</v>
      </c>
      <c r="JI3" s="23">
        <v>0.63379417914556002</v>
      </c>
      <c r="JJ3" s="23">
        <v>0.94771645507678892</v>
      </c>
      <c r="JK3" s="23" t="s">
        <v>842</v>
      </c>
      <c r="JL3" s="23">
        <v>-0.60125972033757802</v>
      </c>
      <c r="JM3" s="23" t="s">
        <v>842</v>
      </c>
      <c r="JN3" s="12">
        <v>134026</v>
      </c>
      <c r="JO3" s="12">
        <v>133802</v>
      </c>
      <c r="JP3" s="12">
        <v>94544</v>
      </c>
      <c r="JQ3" s="12">
        <v>14171</v>
      </c>
      <c r="JR3" s="12">
        <v>18845</v>
      </c>
      <c r="JS3" s="12">
        <v>6450</v>
      </c>
      <c r="JT3" s="12">
        <v>16</v>
      </c>
      <c r="JV3" s="13">
        <v>-26.804547611856581</v>
      </c>
      <c r="JW3" s="13">
        <v>0.21537579939766502</v>
      </c>
      <c r="JX3" s="12">
        <v>133802</v>
      </c>
      <c r="JY3" s="12">
        <v>621249</v>
      </c>
      <c r="JZ3" s="12">
        <v>393744</v>
      </c>
      <c r="KA3" s="12">
        <v>72735</v>
      </c>
      <c r="KB3" s="12">
        <v>2226</v>
      </c>
      <c r="KC3" s="12">
        <v>55627</v>
      </c>
      <c r="KD3" s="12">
        <v>5338</v>
      </c>
      <c r="KE3" s="12">
        <v>154770</v>
      </c>
      <c r="KI3" s="5" t="s">
        <v>30</v>
      </c>
      <c r="KJ3" s="7"/>
      <c r="KK3" s="9">
        <v>372541</v>
      </c>
      <c r="KL3" s="9">
        <v>288272</v>
      </c>
      <c r="KM3" s="9">
        <v>84269</v>
      </c>
      <c r="KN3" s="9">
        <v>53937</v>
      </c>
      <c r="KO3" s="9">
        <v>28607</v>
      </c>
      <c r="KP3" s="9">
        <v>11653</v>
      </c>
      <c r="KQ3" s="9">
        <v>16767</v>
      </c>
      <c r="KR3" s="9">
        <v>6253</v>
      </c>
      <c r="KS3" s="9">
        <v>8890</v>
      </c>
      <c r="KT3" s="9">
        <v>64429</v>
      </c>
      <c r="KU3" s="9">
        <v>267999</v>
      </c>
      <c r="KV3" s="9">
        <v>190431</v>
      </c>
      <c r="KW3" s="9">
        <v>578254</v>
      </c>
      <c r="KX3" s="9">
        <v>483271</v>
      </c>
      <c r="KY3" s="9">
        <v>1606434</v>
      </c>
      <c r="KZ3" s="9">
        <v>108551</v>
      </c>
      <c r="LA3" s="9">
        <v>7875</v>
      </c>
      <c r="LB3" s="9">
        <v>415515</v>
      </c>
      <c r="LC3" s="9">
        <v>168533</v>
      </c>
      <c r="LD3" s="9">
        <v>1606434</v>
      </c>
      <c r="LE3" s="12">
        <v>1022386</v>
      </c>
      <c r="LF3" s="10">
        <v>3.9990999999999999</v>
      </c>
      <c r="LG3" s="9">
        <v>1022.3233</v>
      </c>
      <c r="LH3" s="10">
        <v>12.75</v>
      </c>
      <c r="LI3" s="9">
        <v>140639</v>
      </c>
      <c r="LJ3" s="9">
        <v>60835</v>
      </c>
      <c r="LK3" s="9">
        <v>30207</v>
      </c>
      <c r="LL3" s="9">
        <v>1158869</v>
      </c>
      <c r="LM3" s="10">
        <v>0.11</v>
      </c>
      <c r="LN3" s="9">
        <v>60835</v>
      </c>
      <c r="LO3" s="9">
        <v>30207</v>
      </c>
      <c r="LP3" s="9">
        <v>0</v>
      </c>
      <c r="LQ3" s="9">
        <v>1158869</v>
      </c>
      <c r="LR3" s="10">
        <v>0</v>
      </c>
      <c r="LS3" s="10">
        <v>14.6898</v>
      </c>
      <c r="LT3" s="10">
        <v>2.3784000000000001</v>
      </c>
      <c r="LU3" s="10">
        <v>9.8019999999999996</v>
      </c>
      <c r="LV3" s="10">
        <v>37.293500000000002</v>
      </c>
      <c r="LW3" s="10">
        <v>137.0514</v>
      </c>
      <c r="MB3" s="5" t="s">
        <v>30</v>
      </c>
      <c r="MD3" s="13">
        <v>1.3916561375642276</v>
      </c>
      <c r="ME3" s="13">
        <v>0.93335499320120818</v>
      </c>
      <c r="MF3" s="13">
        <v>0.1550581808117637</v>
      </c>
      <c r="MG3" s="13">
        <v>0.10130450426223549</v>
      </c>
      <c r="MH3" s="13">
        <v>413.65187648483817</v>
      </c>
      <c r="MI3" s="13">
        <v>0.89508874936660954</v>
      </c>
      <c r="MJ3" s="13">
        <v>8.5318661627099743</v>
      </c>
      <c r="MK3" s="13">
        <v>9.5318661627099743</v>
      </c>
      <c r="ML3" s="13">
        <v>0.85848491794991932</v>
      </c>
      <c r="MM3" s="13">
        <v>5.2205440659057754</v>
      </c>
      <c r="MO3" s="13">
        <v>1.5137871460003887</v>
      </c>
      <c r="MP3" s="13">
        <v>241.11712202364433</v>
      </c>
      <c r="MQ3" s="13">
        <v>1.3900835450878548</v>
      </c>
      <c r="MR3" s="13">
        <v>262.57414620135768</v>
      </c>
      <c r="MS3" s="13">
        <v>2.2891931251881847</v>
      </c>
      <c r="MU3" s="5" t="s">
        <v>30</v>
      </c>
      <c r="MW3" s="14">
        <v>5.2749313190888429E-2</v>
      </c>
      <c r="MX3" s="14">
        <v>5.5339964169085071E-3</v>
      </c>
      <c r="MY3" s="14">
        <v>1.7807765522891074E-2</v>
      </c>
      <c r="MZ3" s="14">
        <v>2.3863145264548063E-2</v>
      </c>
      <c r="NA3" s="12">
        <v>8890</v>
      </c>
      <c r="NB3" s="12">
        <v>372541</v>
      </c>
      <c r="NC3" s="23">
        <v>0.30083464368906537</v>
      </c>
      <c r="ND3" s="23">
        <v>0.63639296728032402</v>
      </c>
      <c r="NE3" s="23">
        <v>1.8803760378577644E-2</v>
      </c>
      <c r="NF3" s="23">
        <v>0.72139222650915003</v>
      </c>
      <c r="NG3" s="23">
        <v>0</v>
      </c>
      <c r="NH3" s="12">
        <v>363651</v>
      </c>
      <c r="NI3" s="12">
        <v>372541</v>
      </c>
      <c r="NJ3" s="12">
        <v>288272</v>
      </c>
      <c r="NK3" s="12">
        <v>3536</v>
      </c>
      <c r="NL3" s="12">
        <v>53937</v>
      </c>
      <c r="NM3" s="12">
        <v>11653</v>
      </c>
      <c r="NN3" s="12">
        <v>6253</v>
      </c>
      <c r="NP3" s="13">
        <v>9.5318661627099743</v>
      </c>
      <c r="NQ3" s="13">
        <v>0.23190557470770665</v>
      </c>
      <c r="NR3" s="12">
        <v>372541</v>
      </c>
      <c r="NS3" s="12">
        <v>1606434</v>
      </c>
      <c r="NT3" s="12">
        <v>483271</v>
      </c>
      <c r="NU3" s="12">
        <v>578254</v>
      </c>
      <c r="NV3" s="12">
        <v>64429</v>
      </c>
      <c r="NW3" s="12">
        <v>267999</v>
      </c>
      <c r="NX3" s="12">
        <v>190431</v>
      </c>
      <c r="NY3" s="12">
        <v>544909</v>
      </c>
      <c r="OC3" s="5" t="s">
        <v>30</v>
      </c>
      <c r="OD3" s="7"/>
      <c r="OE3" s="9">
        <v>2392800</v>
      </c>
      <c r="OF3" s="9">
        <v>1484100</v>
      </c>
      <c r="OG3" s="9">
        <v>908700</v>
      </c>
      <c r="OH3" s="9">
        <v>253500</v>
      </c>
      <c r="OI3" s="9">
        <v>388100</v>
      </c>
      <c r="OJ3" s="9">
        <v>89400</v>
      </c>
      <c r="OK3" s="9">
        <v>296200</v>
      </c>
      <c r="OL3" s="9">
        <v>108400</v>
      </c>
      <c r="OM3" s="9">
        <v>187800</v>
      </c>
      <c r="ON3" s="9">
        <v>33200</v>
      </c>
      <c r="OO3" s="9">
        <v>1017400</v>
      </c>
      <c r="OP3" s="9" t="s">
        <v>842</v>
      </c>
      <c r="OQ3" s="9">
        <v>1234400</v>
      </c>
      <c r="OR3" s="9">
        <v>7592800</v>
      </c>
      <c r="OS3" s="9">
        <v>20595800</v>
      </c>
      <c r="OT3" s="9">
        <v>520800</v>
      </c>
      <c r="OU3" s="9" t="s">
        <v>842</v>
      </c>
      <c r="OV3" s="9">
        <v>1777200</v>
      </c>
      <c r="OW3" s="9">
        <v>7685700</v>
      </c>
      <c r="OX3" s="9">
        <v>20595800</v>
      </c>
      <c r="OY3" s="12">
        <v>11132900</v>
      </c>
      <c r="OZ3" s="10">
        <v>0.38579999999999998</v>
      </c>
      <c r="PA3" s="9">
        <v>21312.193200000002</v>
      </c>
      <c r="PB3" s="10">
        <v>62.81</v>
      </c>
      <c r="PC3" s="9">
        <v>3500</v>
      </c>
      <c r="PD3" s="9">
        <v>658000</v>
      </c>
      <c r="PE3" s="9">
        <v>232200</v>
      </c>
      <c r="PF3" s="9">
        <v>3402500</v>
      </c>
      <c r="PG3" s="10">
        <v>0.55000000000000004</v>
      </c>
      <c r="PH3" s="9">
        <v>658000</v>
      </c>
      <c r="PI3" s="9">
        <v>232200</v>
      </c>
      <c r="PJ3" s="9">
        <v>-108600</v>
      </c>
      <c r="PK3" s="9">
        <v>3402500</v>
      </c>
      <c r="PL3" s="10">
        <v>0.32</v>
      </c>
      <c r="PM3" s="10">
        <v>7.5247000000000002</v>
      </c>
      <c r="PN3" s="10">
        <v>2.1027</v>
      </c>
      <c r="PO3" s="10">
        <v>6.0881999999999996</v>
      </c>
      <c r="PP3" s="10">
        <v>36.596899999999998</v>
      </c>
      <c r="PQ3" s="10">
        <v>63.764200000000002</v>
      </c>
      <c r="PV3" s="5" t="s">
        <v>30</v>
      </c>
      <c r="PX3" s="13">
        <v>0.69457573711456222</v>
      </c>
      <c r="PY3" s="13" t="s">
        <v>842</v>
      </c>
      <c r="PZ3" s="13">
        <v>1.8681071348188163E-2</v>
      </c>
      <c r="QA3" s="13">
        <v>-2.6354887889763933E-2</v>
      </c>
      <c r="QB3" s="13" t="s">
        <v>842</v>
      </c>
      <c r="QC3" s="13">
        <v>0.62683168412977408</v>
      </c>
      <c r="QD3" s="13">
        <v>1.6797559103269708</v>
      </c>
      <c r="QE3" s="13">
        <v>2.6797559103269708</v>
      </c>
      <c r="QF3" s="13">
        <v>0.59159023519284115</v>
      </c>
      <c r="QG3" s="13">
        <v>7.3601789709172261</v>
      </c>
      <c r="QI3" s="13" t="s">
        <v>842</v>
      </c>
      <c r="QJ3" s="13" t="s">
        <v>842</v>
      </c>
      <c r="QK3" s="13">
        <v>2.3518773343817574</v>
      </c>
      <c r="QL3" s="13">
        <v>155.1951688398529</v>
      </c>
      <c r="QM3" s="13">
        <v>-4.4082535003684598</v>
      </c>
      <c r="QO3" s="5" t="s">
        <v>30</v>
      </c>
      <c r="QQ3" s="14">
        <v>2.4434989656114601E-2</v>
      </c>
      <c r="QR3" s="14">
        <v>9.1183639382786778E-3</v>
      </c>
      <c r="QS3" s="14">
        <v>1.8843647734004019E-2</v>
      </c>
      <c r="QT3" s="14">
        <v>7.8485456369107323E-2</v>
      </c>
      <c r="QU3" s="12">
        <v>187800</v>
      </c>
      <c r="QV3" s="12">
        <v>2392800</v>
      </c>
      <c r="QW3" s="23">
        <v>0.36865768748968236</v>
      </c>
      <c r="QX3" s="23">
        <v>1.0347834607055808</v>
      </c>
      <c r="QY3" s="23">
        <v>1.1274143271929228E-2</v>
      </c>
      <c r="QZ3" s="23">
        <v>0.16520358519698192</v>
      </c>
      <c r="RA3" s="23">
        <v>0.58181818181818179</v>
      </c>
      <c r="RB3" s="12">
        <v>2205000</v>
      </c>
      <c r="RC3" s="12">
        <v>2392800</v>
      </c>
      <c r="RD3" s="12">
        <v>1484100</v>
      </c>
      <c r="RE3" s="12">
        <v>269600</v>
      </c>
      <c r="RF3" s="12">
        <v>253500</v>
      </c>
      <c r="RG3" s="12">
        <v>89400</v>
      </c>
      <c r="RH3" s="12">
        <v>108400</v>
      </c>
      <c r="RJ3" s="13">
        <v>2.6797559103269708</v>
      </c>
      <c r="RK3" s="13">
        <v>0.11617902679187019</v>
      </c>
      <c r="RL3" s="12">
        <v>2392800</v>
      </c>
      <c r="RM3" s="12">
        <v>20595800</v>
      </c>
      <c r="RN3" s="12">
        <v>7592800</v>
      </c>
      <c r="RO3" s="12">
        <v>1234400</v>
      </c>
      <c r="RP3" s="12">
        <v>33200</v>
      </c>
      <c r="RQ3" s="12">
        <v>1017400</v>
      </c>
      <c r="RR3" s="12" t="s">
        <v>842</v>
      </c>
      <c r="RS3" s="12">
        <v>11768600</v>
      </c>
      <c r="RW3" s="5" t="s">
        <v>30</v>
      </c>
      <c r="RX3" s="7"/>
      <c r="RY3" s="9">
        <v>3677000</v>
      </c>
      <c r="RZ3" s="9">
        <v>2290000</v>
      </c>
      <c r="SA3" s="9">
        <v>1387000</v>
      </c>
      <c r="SB3" s="9">
        <v>353000</v>
      </c>
      <c r="SC3" s="9">
        <v>673000</v>
      </c>
      <c r="SD3" s="9" t="s">
        <v>842</v>
      </c>
      <c r="SE3" s="9">
        <v>570000</v>
      </c>
      <c r="SF3" s="9">
        <v>209000</v>
      </c>
      <c r="SG3" s="9">
        <v>362000</v>
      </c>
      <c r="SH3" s="9">
        <v>32000</v>
      </c>
      <c r="SI3" s="9">
        <v>1772000</v>
      </c>
      <c r="SJ3" s="9">
        <v>96000</v>
      </c>
      <c r="SK3" s="9">
        <v>2326000</v>
      </c>
      <c r="SL3" s="9">
        <v>11002000</v>
      </c>
      <c r="SM3" s="9">
        <v>20839000</v>
      </c>
      <c r="SN3" s="9">
        <v>808000</v>
      </c>
      <c r="SO3" s="9" t="s">
        <v>842</v>
      </c>
      <c r="SP3" s="9">
        <v>2770000</v>
      </c>
      <c r="SQ3" s="9">
        <v>5507000</v>
      </c>
      <c r="SR3" s="9">
        <v>20839000</v>
      </c>
      <c r="SS3" s="12">
        <v>12562000</v>
      </c>
      <c r="ST3" s="10">
        <v>6.5600000000000006E-2</v>
      </c>
      <c r="SU3" s="9">
        <v>32416.354500000001</v>
      </c>
      <c r="SV3" s="10">
        <v>73.349999999999994</v>
      </c>
      <c r="SW3" s="9">
        <v>6000</v>
      </c>
      <c r="SX3" s="9">
        <v>1029000</v>
      </c>
      <c r="SY3" s="9">
        <v>332000</v>
      </c>
      <c r="SZ3" s="9">
        <v>7671000</v>
      </c>
      <c r="TA3" s="10">
        <v>0.81</v>
      </c>
      <c r="TB3" s="9">
        <v>1029000</v>
      </c>
      <c r="TC3" s="9">
        <v>332000</v>
      </c>
      <c r="TD3" s="9">
        <v>-187000</v>
      </c>
      <c r="TE3" s="9">
        <v>7671000</v>
      </c>
      <c r="TF3" s="10">
        <v>0.42499999999999999</v>
      </c>
      <c r="TG3" s="10">
        <v>7.4223999999999997</v>
      </c>
      <c r="TH3" s="10">
        <v>1.9847999999999999</v>
      </c>
      <c r="TI3" s="10">
        <v>6.2302</v>
      </c>
      <c r="TJ3" s="10">
        <v>36.666699999999999</v>
      </c>
      <c r="TK3" s="10">
        <v>65.804199999999994</v>
      </c>
      <c r="TP3" s="5" t="s">
        <v>30</v>
      </c>
      <c r="TR3" s="13">
        <v>0.83971119133574013</v>
      </c>
      <c r="TS3" s="13">
        <v>0.80505415162454874</v>
      </c>
      <c r="TT3" s="13">
        <v>1.1552346570397111E-2</v>
      </c>
      <c r="TU3" s="13">
        <v>-2.1306204712318248E-2</v>
      </c>
      <c r="TV3" s="13">
        <v>307.96443435489971</v>
      </c>
      <c r="TW3" s="13">
        <v>0.73573587984068334</v>
      </c>
      <c r="TX3" s="13">
        <v>2.7840929725803525</v>
      </c>
      <c r="TY3" s="13">
        <v>3.7840929725803525</v>
      </c>
      <c r="TZ3" s="13">
        <v>0.69522386407659531</v>
      </c>
      <c r="UA3" s="13" t="s">
        <v>842</v>
      </c>
      <c r="UC3" s="13">
        <v>23.854166666666668</v>
      </c>
      <c r="UD3" s="13">
        <v>15.301310043668121</v>
      </c>
      <c r="UE3" s="13">
        <v>2.0750564334085779</v>
      </c>
      <c r="UF3" s="13">
        <v>175.89883056839815</v>
      </c>
      <c r="UG3" s="13">
        <v>-8.281531531531531</v>
      </c>
      <c r="UI3" s="5" t="s">
        <v>30</v>
      </c>
      <c r="UK3" s="14">
        <v>6.5734519702197208E-2</v>
      </c>
      <c r="UL3" s="14">
        <v>1.7371275013196411E-2</v>
      </c>
      <c r="UM3" s="14">
        <v>3.229521570132924E-2</v>
      </c>
      <c r="UN3" s="14">
        <v>9.8449823225455535E-2</v>
      </c>
      <c r="UO3" s="12">
        <v>362000</v>
      </c>
      <c r="UP3" s="12">
        <v>3677000</v>
      </c>
      <c r="UQ3" s="23">
        <v>0.52795239694803009</v>
      </c>
      <c r="UR3" s="23">
        <v>1.5555619031623398</v>
      </c>
      <c r="US3" s="23">
        <v>1.5931666586688421E-2</v>
      </c>
      <c r="UT3" s="23">
        <v>0.36810787465809303</v>
      </c>
      <c r="UU3" s="23">
        <v>0.52469135802469136</v>
      </c>
      <c r="UV3" s="12">
        <v>3315000</v>
      </c>
      <c r="UW3" s="12">
        <v>3677000</v>
      </c>
      <c r="UX3" s="12">
        <v>2290000</v>
      </c>
      <c r="UY3" s="12" t="s">
        <v>842</v>
      </c>
      <c r="UZ3" s="12">
        <v>353000</v>
      </c>
      <c r="VA3" s="12" t="s">
        <v>842</v>
      </c>
      <c r="VB3" s="12">
        <v>209000</v>
      </c>
      <c r="VD3" s="13">
        <v>3.7840929725803525</v>
      </c>
      <c r="VE3" s="13">
        <v>0.17644800614232928</v>
      </c>
      <c r="VF3" s="12">
        <v>3677000</v>
      </c>
      <c r="VG3" s="12">
        <v>20839000</v>
      </c>
      <c r="VH3" s="12">
        <v>11002000</v>
      </c>
      <c r="VI3" s="12">
        <v>2326000</v>
      </c>
      <c r="VJ3" s="12">
        <v>32000</v>
      </c>
      <c r="VK3" s="12">
        <v>1772000</v>
      </c>
      <c r="VL3" s="12">
        <v>96000</v>
      </c>
      <c r="VM3" s="12">
        <v>7511000</v>
      </c>
    </row>
    <row r="4" spans="1:588" x14ac:dyDescent="0.25">
      <c r="A4" s="5" t="s">
        <v>31</v>
      </c>
      <c r="B4" s="7"/>
      <c r="C4" s="9">
        <v>494258</v>
      </c>
      <c r="D4" s="9">
        <v>430703</v>
      </c>
      <c r="E4" s="9">
        <v>63555</v>
      </c>
      <c r="F4" s="9">
        <v>41805</v>
      </c>
      <c r="G4" s="9">
        <v>22108</v>
      </c>
      <c r="H4" s="9">
        <v>2112</v>
      </c>
      <c r="I4" s="9" t="s">
        <v>842</v>
      </c>
      <c r="J4" s="9">
        <v>586</v>
      </c>
      <c r="K4" s="9">
        <v>18235</v>
      </c>
      <c r="L4" s="9">
        <v>7287</v>
      </c>
      <c r="M4" s="9">
        <v>138998</v>
      </c>
      <c r="N4" s="9">
        <v>166942</v>
      </c>
      <c r="O4" s="9">
        <v>337950</v>
      </c>
      <c r="P4" s="9">
        <v>390629</v>
      </c>
      <c r="Q4" s="9">
        <v>933755</v>
      </c>
      <c r="R4" s="9">
        <v>94674</v>
      </c>
      <c r="S4" s="9">
        <v>721</v>
      </c>
      <c r="T4" s="9">
        <v>176260</v>
      </c>
      <c r="U4" s="9">
        <v>537493</v>
      </c>
      <c r="V4" s="9">
        <v>933755</v>
      </c>
      <c r="W4" s="12">
        <v>220002</v>
      </c>
      <c r="X4" s="10">
        <v>1.5774999999999999</v>
      </c>
      <c r="Y4" s="9">
        <v>727.84739999999999</v>
      </c>
      <c r="Z4" s="10">
        <v>26.9</v>
      </c>
      <c r="AA4" s="9">
        <v>27059</v>
      </c>
      <c r="AB4" s="9">
        <v>34489</v>
      </c>
      <c r="AC4" s="9" t="s">
        <v>842</v>
      </c>
      <c r="AD4" s="9">
        <v>503770</v>
      </c>
      <c r="AE4" s="10">
        <v>0.64</v>
      </c>
      <c r="AF4" s="9">
        <v>34489</v>
      </c>
      <c r="AG4" s="9" t="s">
        <v>842</v>
      </c>
      <c r="AH4" s="9">
        <v>-5074</v>
      </c>
      <c r="AI4" s="9">
        <v>503770</v>
      </c>
      <c r="AJ4" s="10">
        <v>0.1875</v>
      </c>
      <c r="AK4" s="10">
        <v>15.814399999999999</v>
      </c>
      <c r="AL4" s="10">
        <v>2.8388</v>
      </c>
      <c r="AM4" s="10">
        <v>13.657500000000001</v>
      </c>
      <c r="AN4" s="10">
        <v>3.0152000000000001</v>
      </c>
      <c r="AO4" s="10">
        <v>91.418999999999997</v>
      </c>
      <c r="AT4" s="5" t="s">
        <v>31</v>
      </c>
      <c r="AV4" s="13">
        <v>1.9173380233745603</v>
      </c>
      <c r="AW4" s="13">
        <v>0.97020310904345852</v>
      </c>
      <c r="AX4" s="13">
        <v>4.1342335186656073E-2</v>
      </c>
      <c r="AY4" s="13">
        <v>0.1731610540238071</v>
      </c>
      <c r="AZ4" s="13">
        <v>132.09918138952145</v>
      </c>
      <c r="BA4" s="13">
        <v>0.42437470214349587</v>
      </c>
      <c r="BB4" s="13">
        <v>0.73724122918810109</v>
      </c>
      <c r="BC4" s="13">
        <v>1.737241229188101</v>
      </c>
      <c r="BD4" s="13">
        <v>0.29043360022178366</v>
      </c>
      <c r="BE4" s="13">
        <v>16.330018939393938</v>
      </c>
      <c r="BG4" s="13">
        <v>2.5799559128320015</v>
      </c>
      <c r="BH4" s="13">
        <v>141.47528575375605</v>
      </c>
      <c r="BI4" s="13">
        <v>3.5558641131527073</v>
      </c>
      <c r="BJ4" s="13">
        <v>102.64734207640544</v>
      </c>
      <c r="BK4" s="13">
        <v>3.0568247881749024</v>
      </c>
      <c r="BM4" s="5" t="s">
        <v>31</v>
      </c>
      <c r="BO4" s="14">
        <v>3.3926023222628013E-2</v>
      </c>
      <c r="BP4" s="14">
        <v>1.9528677222611927E-2</v>
      </c>
      <c r="BQ4" s="14">
        <v>2.3676446176995037E-2</v>
      </c>
      <c r="BR4" s="14">
        <v>3.6893687102687263E-2</v>
      </c>
      <c r="BS4" s="12">
        <v>18235</v>
      </c>
      <c r="BT4" s="12">
        <v>494258</v>
      </c>
      <c r="BU4" s="23">
        <v>0.41834207045745403</v>
      </c>
      <c r="BV4" s="23">
        <v>0.77948434011062862</v>
      </c>
      <c r="BW4" s="23" t="s">
        <v>842</v>
      </c>
      <c r="BX4" s="23">
        <v>0.53950982859529539</v>
      </c>
      <c r="BY4" s="23">
        <v>0.29296875</v>
      </c>
      <c r="BZ4" s="12">
        <v>476023</v>
      </c>
      <c r="CA4" s="12">
        <v>494258</v>
      </c>
      <c r="CB4" s="12">
        <v>430703</v>
      </c>
      <c r="CC4" s="12">
        <v>817</v>
      </c>
      <c r="CD4" s="12">
        <v>41805</v>
      </c>
      <c r="CE4" s="12">
        <v>2112</v>
      </c>
      <c r="CF4" s="12">
        <v>586</v>
      </c>
      <c r="CH4" s="13">
        <v>1.737241229188101</v>
      </c>
      <c r="CI4" s="13">
        <v>0.529323002286467</v>
      </c>
      <c r="CJ4" s="12">
        <v>494258</v>
      </c>
      <c r="CK4" s="12">
        <v>933755</v>
      </c>
      <c r="CL4" s="12">
        <v>390629</v>
      </c>
      <c r="CM4" s="12">
        <v>337950</v>
      </c>
      <c r="CN4" s="12">
        <v>7287</v>
      </c>
      <c r="CO4" s="12">
        <v>138998</v>
      </c>
      <c r="CP4" s="12">
        <v>166942</v>
      </c>
      <c r="CQ4" s="12">
        <v>205176</v>
      </c>
      <c r="CU4" s="5" t="s">
        <v>31</v>
      </c>
      <c r="CV4" s="7"/>
      <c r="CW4" s="9">
        <v>752788</v>
      </c>
      <c r="CX4" s="9">
        <v>519803</v>
      </c>
      <c r="CY4" s="9">
        <v>232985</v>
      </c>
      <c r="CZ4" s="9">
        <v>112294</v>
      </c>
      <c r="DA4" s="9">
        <v>46744</v>
      </c>
      <c r="DB4" s="9">
        <v>22803</v>
      </c>
      <c r="DC4" s="9">
        <v>49096</v>
      </c>
      <c r="DD4" s="9">
        <v>23216</v>
      </c>
      <c r="DE4" s="9">
        <v>25880</v>
      </c>
      <c r="DF4" s="9">
        <v>446366</v>
      </c>
      <c r="DG4" s="9">
        <v>512375</v>
      </c>
      <c r="DH4" s="9">
        <v>172540</v>
      </c>
      <c r="DI4" s="9">
        <v>1234734</v>
      </c>
      <c r="DJ4" s="9">
        <v>1602453</v>
      </c>
      <c r="DK4" s="9">
        <v>3806282</v>
      </c>
      <c r="DL4" s="9">
        <v>224218</v>
      </c>
      <c r="DM4" s="9" t="s">
        <v>842</v>
      </c>
      <c r="DN4" s="9">
        <v>619300</v>
      </c>
      <c r="DO4" s="9">
        <v>1100937</v>
      </c>
      <c r="DP4" s="9">
        <v>3806282</v>
      </c>
      <c r="DQ4" s="12">
        <v>2086045</v>
      </c>
      <c r="DR4" s="10">
        <v>1.1303000000000001</v>
      </c>
      <c r="DS4" s="9">
        <v>3194.0057000000002</v>
      </c>
      <c r="DT4" s="10">
        <v>55.83</v>
      </c>
      <c r="DU4" s="9">
        <v>572</v>
      </c>
      <c r="DV4" s="9">
        <v>118275</v>
      </c>
      <c r="DW4" s="9">
        <v>61839</v>
      </c>
      <c r="DX4" s="9">
        <v>576830</v>
      </c>
      <c r="DY4" s="10">
        <v>0.45</v>
      </c>
      <c r="DZ4" s="9">
        <v>118275</v>
      </c>
      <c r="EA4" s="9">
        <v>61839</v>
      </c>
      <c r="EB4" s="9">
        <v>0</v>
      </c>
      <c r="EC4" s="9">
        <v>576830</v>
      </c>
      <c r="ED4" s="10">
        <v>0</v>
      </c>
      <c r="EE4" s="10">
        <v>9.7205999999999992</v>
      </c>
      <c r="EF4" s="10">
        <v>1.3692</v>
      </c>
      <c r="EG4" s="10">
        <v>6.7797999999999998</v>
      </c>
      <c r="EH4" s="10">
        <v>47.286900000000003</v>
      </c>
      <c r="EI4" s="10">
        <v>-37.059100000000001</v>
      </c>
      <c r="EN4" s="5" t="s">
        <v>31</v>
      </c>
      <c r="EP4" s="13">
        <v>1.9937574681091554</v>
      </c>
      <c r="EQ4" s="13">
        <v>1.7151525916357178</v>
      </c>
      <c r="ER4" s="13">
        <v>0.72075892136282904</v>
      </c>
      <c r="ES4" s="13">
        <v>0.16168901831235835</v>
      </c>
      <c r="ET4" s="13">
        <v>613.35651015587803</v>
      </c>
      <c r="EU4" s="13">
        <v>0.7107578997037004</v>
      </c>
      <c r="EV4" s="13">
        <v>2.4573113629571899</v>
      </c>
      <c r="EW4" s="13">
        <v>3.4573113629571899</v>
      </c>
      <c r="EX4" s="13">
        <v>0.6545518612907133</v>
      </c>
      <c r="EY4" s="13">
        <v>5.1868175240099985</v>
      </c>
      <c r="FA4" s="13">
        <v>3.0126521386345195</v>
      </c>
      <c r="FB4" s="13">
        <v>121.15570706594613</v>
      </c>
      <c r="FC4" s="13">
        <v>1.469212978775311</v>
      </c>
      <c r="FD4" s="13">
        <v>248.43232756101321</v>
      </c>
      <c r="FE4" s="13">
        <v>1.2231823396172457</v>
      </c>
      <c r="FG4" s="5" t="s">
        <v>31</v>
      </c>
      <c r="FI4" s="14">
        <v>2.3507248825318797E-2</v>
      </c>
      <c r="FJ4" s="14">
        <v>6.7992860224229314E-3</v>
      </c>
      <c r="FK4" s="14">
        <v>1.2280750611751835E-2</v>
      </c>
      <c r="FL4" s="14">
        <v>3.4378868951152247E-2</v>
      </c>
      <c r="FM4" s="12">
        <v>25880</v>
      </c>
      <c r="FN4" s="12">
        <v>752788</v>
      </c>
      <c r="FO4" s="23">
        <v>0.42100217482572233</v>
      </c>
      <c r="FP4" s="23">
        <v>0.83914058390839152</v>
      </c>
      <c r="FQ4" s="23">
        <v>1.6246562918879895E-2</v>
      </c>
      <c r="FR4" s="23">
        <v>0.15154683757010121</v>
      </c>
      <c r="FS4" s="23">
        <v>0</v>
      </c>
      <c r="FT4" s="12">
        <v>726908</v>
      </c>
      <c r="FU4" s="12">
        <v>752788</v>
      </c>
      <c r="FV4" s="12">
        <v>519803</v>
      </c>
      <c r="FW4" s="12">
        <v>48792</v>
      </c>
      <c r="FX4" s="12">
        <v>112294</v>
      </c>
      <c r="FY4" s="12">
        <v>22803</v>
      </c>
      <c r="FZ4" s="12">
        <v>23216</v>
      </c>
      <c r="GB4" s="13">
        <v>3.4573113629571899</v>
      </c>
      <c r="GC4" s="13">
        <v>0.19777515170972618</v>
      </c>
      <c r="GD4" s="12">
        <v>752788</v>
      </c>
      <c r="GE4" s="12">
        <v>3806282</v>
      </c>
      <c r="GF4" s="12">
        <v>1602453</v>
      </c>
      <c r="GG4" s="12">
        <v>1234734</v>
      </c>
      <c r="GH4" s="12">
        <v>446366</v>
      </c>
      <c r="GI4" s="12">
        <v>512375</v>
      </c>
      <c r="GJ4" s="12">
        <v>172540</v>
      </c>
      <c r="GK4" s="12">
        <v>969095</v>
      </c>
      <c r="GO4" s="5" t="s">
        <v>31</v>
      </c>
      <c r="GP4" s="7"/>
      <c r="GQ4" s="9">
        <v>154016</v>
      </c>
      <c r="GR4" s="9">
        <v>102519</v>
      </c>
      <c r="GS4" s="9">
        <v>51497</v>
      </c>
      <c r="GT4" s="9">
        <v>18794</v>
      </c>
      <c r="GU4" s="9">
        <v>-47279</v>
      </c>
      <c r="GV4" s="9">
        <v>6334</v>
      </c>
      <c r="GW4" s="9">
        <v>-53281</v>
      </c>
      <c r="GX4" s="9">
        <v>394</v>
      </c>
      <c r="GY4" s="9">
        <v>-53675</v>
      </c>
      <c r="GZ4" s="9">
        <v>2685</v>
      </c>
      <c r="HA4" s="9">
        <v>65766</v>
      </c>
      <c r="HB4" s="9">
        <v>5309</v>
      </c>
      <c r="HC4" s="9">
        <v>82653</v>
      </c>
      <c r="HD4" s="9">
        <v>349345</v>
      </c>
      <c r="HE4" s="9">
        <v>588877</v>
      </c>
      <c r="HF4" s="9">
        <v>43539</v>
      </c>
      <c r="HG4" s="9" t="s">
        <v>842</v>
      </c>
      <c r="HH4" s="9">
        <v>78044</v>
      </c>
      <c r="HI4" s="9">
        <v>-74633</v>
      </c>
      <c r="HJ4" s="9">
        <v>588877</v>
      </c>
      <c r="HK4" s="12">
        <v>585466</v>
      </c>
      <c r="HL4" s="10">
        <v>0.86050000000000004</v>
      </c>
      <c r="HM4" s="9">
        <v>687.25289999999995</v>
      </c>
      <c r="HN4" s="10">
        <v>16.41</v>
      </c>
      <c r="HO4" s="9">
        <v>420</v>
      </c>
      <c r="HP4" s="9">
        <v>-33175</v>
      </c>
      <c r="HQ4" s="9" t="s">
        <v>842</v>
      </c>
      <c r="HR4" s="9">
        <v>-427208</v>
      </c>
      <c r="HS4" s="10">
        <v>-1.28</v>
      </c>
      <c r="HT4" s="9">
        <v>-33175</v>
      </c>
      <c r="HU4" s="9" t="s">
        <v>842</v>
      </c>
      <c r="HV4" s="9">
        <v>0</v>
      </c>
      <c r="HW4" s="9">
        <v>-427208</v>
      </c>
      <c r="HX4" s="10">
        <v>0</v>
      </c>
      <c r="HY4" s="10">
        <v>9.1602999999999994</v>
      </c>
      <c r="HZ4" s="10">
        <v>3.9333999999999998</v>
      </c>
      <c r="IA4" s="10">
        <v>6.9569999999999999</v>
      </c>
      <c r="IB4" s="10" t="s">
        <v>842</v>
      </c>
      <c r="IC4" s="10">
        <v>101.431</v>
      </c>
      <c r="IH4" s="5" t="s">
        <v>31</v>
      </c>
      <c r="IJ4" s="13">
        <v>1.0590564297063194</v>
      </c>
      <c r="IK4" s="13">
        <v>0.99103070063041365</v>
      </c>
      <c r="IL4" s="13">
        <v>3.4403669724770644E-2</v>
      </c>
      <c r="IM4" s="13">
        <v>7.8267617855681242E-3</v>
      </c>
      <c r="IN4" s="13">
        <v>232.70844839382426</v>
      </c>
      <c r="IO4" s="13">
        <v>1.1267378416885021</v>
      </c>
      <c r="IP4" s="13">
        <v>-8.8903032170755569</v>
      </c>
      <c r="IQ4" s="13">
        <v>-7.890303217075556</v>
      </c>
      <c r="IR4" s="13">
        <v>1.1461005847312136</v>
      </c>
      <c r="IS4" s="13">
        <v>-5.2376065677297126</v>
      </c>
      <c r="IU4" s="13">
        <v>19.310416274251271</v>
      </c>
      <c r="IV4" s="13">
        <v>18.901715779514042</v>
      </c>
      <c r="IW4" s="13">
        <v>2.3418787823495424</v>
      </c>
      <c r="IX4" s="13">
        <v>155.85776802410138</v>
      </c>
      <c r="IY4" s="13">
        <v>33.416359297027554</v>
      </c>
      <c r="JA4" s="5" t="s">
        <v>31</v>
      </c>
      <c r="JC4" s="14">
        <v>0.71918588292042396</v>
      </c>
      <c r="JD4" s="14">
        <v>-9.1148066574174236E-2</v>
      </c>
      <c r="JE4" s="14">
        <v>-8.0286715222363927E-2</v>
      </c>
      <c r="JF4" s="14">
        <v>-0.34850275296073135</v>
      </c>
      <c r="JG4" s="12">
        <v>-53675</v>
      </c>
      <c r="JH4" s="12">
        <v>154016</v>
      </c>
      <c r="JI4" s="23">
        <v>0.59323933520922023</v>
      </c>
      <c r="JJ4" s="23">
        <v>1.1670567877502431</v>
      </c>
      <c r="JK4" s="23" t="s">
        <v>842</v>
      </c>
      <c r="JL4" s="23">
        <v>-0.72546219329333628</v>
      </c>
      <c r="JM4" s="23">
        <v>0</v>
      </c>
      <c r="JN4" s="12">
        <v>207691</v>
      </c>
      <c r="JO4" s="12">
        <v>154016</v>
      </c>
      <c r="JP4" s="12">
        <v>102519</v>
      </c>
      <c r="JQ4" s="12">
        <v>79650</v>
      </c>
      <c r="JR4" s="12">
        <v>18794</v>
      </c>
      <c r="JS4" s="12">
        <v>6334</v>
      </c>
      <c r="JT4" s="12">
        <v>394</v>
      </c>
      <c r="JV4" s="13">
        <v>-7.890303217075556</v>
      </c>
      <c r="JW4" s="13">
        <v>0.26154188395878936</v>
      </c>
      <c r="JX4" s="12">
        <v>154016</v>
      </c>
      <c r="JY4" s="12">
        <v>588877</v>
      </c>
      <c r="JZ4" s="12">
        <v>349345</v>
      </c>
      <c r="KA4" s="12">
        <v>82653</v>
      </c>
      <c r="KB4" s="12">
        <v>2685</v>
      </c>
      <c r="KC4" s="12">
        <v>65766</v>
      </c>
      <c r="KD4" s="12">
        <v>5309</v>
      </c>
      <c r="KE4" s="12">
        <v>156879</v>
      </c>
      <c r="KI4" s="5" t="s">
        <v>31</v>
      </c>
      <c r="KJ4" s="7"/>
      <c r="KK4" s="9">
        <v>394898</v>
      </c>
      <c r="KL4" s="9">
        <v>293963</v>
      </c>
      <c r="KM4" s="9">
        <v>100935</v>
      </c>
      <c r="KN4" s="9">
        <v>54385</v>
      </c>
      <c r="KO4" s="9">
        <v>43149</v>
      </c>
      <c r="KP4" s="9">
        <v>12405</v>
      </c>
      <c r="KQ4" s="9">
        <v>30562</v>
      </c>
      <c r="KR4" s="9">
        <v>11234</v>
      </c>
      <c r="KS4" s="9">
        <v>19038</v>
      </c>
      <c r="KT4" s="9">
        <v>58105</v>
      </c>
      <c r="KU4" s="9">
        <v>289280</v>
      </c>
      <c r="KV4" s="9">
        <v>201851</v>
      </c>
      <c r="KW4" s="9">
        <v>609087</v>
      </c>
      <c r="KX4" s="9">
        <v>484100</v>
      </c>
      <c r="KY4" s="9">
        <v>1646284</v>
      </c>
      <c r="KZ4" s="9">
        <v>118633</v>
      </c>
      <c r="LA4" s="9">
        <v>5985</v>
      </c>
      <c r="LB4" s="9">
        <v>464860</v>
      </c>
      <c r="LC4" s="9">
        <v>186896</v>
      </c>
      <c r="LD4" s="9">
        <v>1646284</v>
      </c>
      <c r="LE4" s="12">
        <v>994528</v>
      </c>
      <c r="LF4" s="10">
        <v>4.0861999999999998</v>
      </c>
      <c r="LG4" s="9">
        <v>1291.0841</v>
      </c>
      <c r="LH4" s="10">
        <v>16.100000000000001</v>
      </c>
      <c r="LI4" s="9">
        <v>141039</v>
      </c>
      <c r="LJ4" s="9">
        <v>75424</v>
      </c>
      <c r="LK4" s="9">
        <v>30288</v>
      </c>
      <c r="LL4" s="9">
        <v>1177907</v>
      </c>
      <c r="LM4" s="10">
        <v>0.23</v>
      </c>
      <c r="LN4" s="9">
        <v>75424</v>
      </c>
      <c r="LO4" s="9">
        <v>30288</v>
      </c>
      <c r="LP4" s="9">
        <v>-1769</v>
      </c>
      <c r="LQ4" s="9">
        <v>1177907</v>
      </c>
      <c r="LR4" s="10">
        <v>0</v>
      </c>
      <c r="LS4" s="10">
        <v>15.588800000000001</v>
      </c>
      <c r="LT4" s="10">
        <v>2.3260000000000001</v>
      </c>
      <c r="LU4" s="10">
        <v>11.202</v>
      </c>
      <c r="LV4" s="10">
        <v>36.758099999999999</v>
      </c>
      <c r="LW4" s="10">
        <v>504.80489999999998</v>
      </c>
      <c r="MB4" s="5" t="s">
        <v>31</v>
      </c>
      <c r="MD4" s="13">
        <v>1.3102590027104934</v>
      </c>
      <c r="ME4" s="13">
        <v>0.87604009809404981</v>
      </c>
      <c r="MF4" s="13">
        <v>0.12499462203674225</v>
      </c>
      <c r="MG4" s="13">
        <v>8.7607605978069394E-2</v>
      </c>
      <c r="MH4" s="13">
        <v>426.70300963404412</v>
      </c>
      <c r="MI4" s="13">
        <v>0.88647402270811115</v>
      </c>
      <c r="MJ4" s="13">
        <v>7.8085566304254774</v>
      </c>
      <c r="MK4" s="13">
        <v>8.8085566304254765</v>
      </c>
      <c r="ML4" s="13">
        <v>0.84180446647435636</v>
      </c>
      <c r="MM4" s="13">
        <v>6.0801289802498992</v>
      </c>
      <c r="MO4" s="13">
        <v>1.456336604723286</v>
      </c>
      <c r="MP4" s="13">
        <v>250.6288716607192</v>
      </c>
      <c r="MQ4" s="13">
        <v>1.365106471238938</v>
      </c>
      <c r="MR4" s="13">
        <v>267.37841164047427</v>
      </c>
      <c r="MS4" s="13">
        <v>2.7380310205440037</v>
      </c>
      <c r="MU4" s="5" t="s">
        <v>31</v>
      </c>
      <c r="MW4" s="14">
        <v>0.10186413834431983</v>
      </c>
      <c r="MX4" s="14">
        <v>1.1564225856535082E-2</v>
      </c>
      <c r="MY4" s="14">
        <v>2.6209937046098971E-2</v>
      </c>
      <c r="MZ4" s="14">
        <v>4.8209917497682948E-2</v>
      </c>
      <c r="NA4" s="12">
        <v>19038</v>
      </c>
      <c r="NB4" s="12">
        <v>394898</v>
      </c>
      <c r="NC4" s="23">
        <v>0.29405618957603913</v>
      </c>
      <c r="ND4" s="23">
        <v>0.78424141885604193</v>
      </c>
      <c r="NE4" s="23">
        <v>1.8397797706835514E-2</v>
      </c>
      <c r="NF4" s="23">
        <v>0.71549441044194073</v>
      </c>
      <c r="NG4" s="23">
        <v>0</v>
      </c>
      <c r="NH4" s="12">
        <v>375860</v>
      </c>
      <c r="NI4" s="12">
        <v>394898</v>
      </c>
      <c r="NJ4" s="12">
        <v>293963</v>
      </c>
      <c r="NK4" s="12">
        <v>3873</v>
      </c>
      <c r="NL4" s="12">
        <v>54385</v>
      </c>
      <c r="NM4" s="12">
        <v>12405</v>
      </c>
      <c r="NN4" s="12">
        <v>11234</v>
      </c>
      <c r="NP4" s="13">
        <v>8.8085566304254765</v>
      </c>
      <c r="NQ4" s="13">
        <v>0.2398723428035503</v>
      </c>
      <c r="NR4" s="12">
        <v>394898</v>
      </c>
      <c r="NS4" s="12">
        <v>1646284</v>
      </c>
      <c r="NT4" s="12">
        <v>484100</v>
      </c>
      <c r="NU4" s="12">
        <v>609087</v>
      </c>
      <c r="NV4" s="12">
        <v>58105</v>
      </c>
      <c r="NW4" s="12">
        <v>289280</v>
      </c>
      <c r="NX4" s="12">
        <v>201851</v>
      </c>
      <c r="NY4" s="12">
        <v>553097</v>
      </c>
      <c r="OC4" s="5" t="s">
        <v>31</v>
      </c>
      <c r="OD4" s="7"/>
      <c r="OE4" s="9">
        <v>2526700</v>
      </c>
      <c r="OF4" s="9">
        <v>1557400</v>
      </c>
      <c r="OG4" s="9">
        <v>969300</v>
      </c>
      <c r="OH4" s="9">
        <v>262900</v>
      </c>
      <c r="OI4" s="9">
        <v>425500</v>
      </c>
      <c r="OJ4" s="9">
        <v>89500</v>
      </c>
      <c r="OK4" s="9">
        <v>333400</v>
      </c>
      <c r="OL4" s="9">
        <v>130000</v>
      </c>
      <c r="OM4" s="9">
        <v>202900</v>
      </c>
      <c r="ON4" s="9">
        <v>36000</v>
      </c>
      <c r="OO4" s="9">
        <v>1074400</v>
      </c>
      <c r="OP4" s="9" t="s">
        <v>842</v>
      </c>
      <c r="OQ4" s="9">
        <v>1292800</v>
      </c>
      <c r="OR4" s="9">
        <v>7690100</v>
      </c>
      <c r="OS4" s="9">
        <v>20761100</v>
      </c>
      <c r="OT4" s="9">
        <v>596500</v>
      </c>
      <c r="OU4" s="9" t="s">
        <v>842</v>
      </c>
      <c r="OV4" s="9">
        <v>2543000</v>
      </c>
      <c r="OW4" s="9">
        <v>7665100</v>
      </c>
      <c r="OX4" s="9">
        <v>20761100</v>
      </c>
      <c r="OY4" s="12">
        <v>10553000</v>
      </c>
      <c r="OZ4" s="10">
        <v>0.3155</v>
      </c>
      <c r="PA4" s="9">
        <v>21545.946499999998</v>
      </c>
      <c r="PB4" s="10">
        <v>63.73</v>
      </c>
      <c r="PC4" s="9">
        <v>3500</v>
      </c>
      <c r="PD4" s="9">
        <v>703700</v>
      </c>
      <c r="PE4" s="9">
        <v>240400</v>
      </c>
      <c r="PF4" s="9">
        <v>3496700</v>
      </c>
      <c r="PG4" s="10">
        <v>0.6</v>
      </c>
      <c r="PH4" s="9">
        <v>703700</v>
      </c>
      <c r="PI4" s="9">
        <v>240400</v>
      </c>
      <c r="PJ4" s="9">
        <v>-108400</v>
      </c>
      <c r="PK4" s="9">
        <v>3496700</v>
      </c>
      <c r="PL4" s="10">
        <v>0.32</v>
      </c>
      <c r="PM4" s="10">
        <v>7.4225000000000003</v>
      </c>
      <c r="PN4" s="10">
        <v>1.9439</v>
      </c>
      <c r="PO4" s="10">
        <v>5.9654999999999996</v>
      </c>
      <c r="PP4" s="10">
        <v>38.992199999999997</v>
      </c>
      <c r="PQ4" s="10">
        <v>63.3371</v>
      </c>
      <c r="PV4" s="5" t="s">
        <v>31</v>
      </c>
      <c r="PX4" s="13">
        <v>0.50837593393629577</v>
      </c>
      <c r="PY4" s="13" t="s">
        <v>842</v>
      </c>
      <c r="PZ4" s="13">
        <v>1.4156508061344868E-2</v>
      </c>
      <c r="QA4" s="13">
        <v>-6.0218389199030879E-2</v>
      </c>
      <c r="QB4" s="13" t="s">
        <v>842</v>
      </c>
      <c r="QC4" s="13">
        <v>0.63079509274556744</v>
      </c>
      <c r="QD4" s="13">
        <v>1.7085230460137506</v>
      </c>
      <c r="QE4" s="13">
        <v>2.7085230460137506</v>
      </c>
      <c r="QF4" s="13">
        <v>0.57925908848892038</v>
      </c>
      <c r="QG4" s="13">
        <v>7.8625698324022348</v>
      </c>
      <c r="QI4" s="13" t="s">
        <v>842</v>
      </c>
      <c r="QJ4" s="13" t="s">
        <v>842</v>
      </c>
      <c r="QK4" s="13">
        <v>2.3517311988086376</v>
      </c>
      <c r="QL4" s="13">
        <v>155.20481260141685</v>
      </c>
      <c r="QM4" s="13">
        <v>-2.0210366341385377</v>
      </c>
      <c r="QO4" s="5" t="s">
        <v>31</v>
      </c>
      <c r="QQ4" s="14">
        <v>2.6470626606306506E-2</v>
      </c>
      <c r="QR4" s="14">
        <v>9.7730852411481092E-3</v>
      </c>
      <c r="QS4" s="14">
        <v>2.0495060473674324E-2</v>
      </c>
      <c r="QT4" s="14">
        <v>8.0302370681125584E-2</v>
      </c>
      <c r="QU4" s="12">
        <v>202900</v>
      </c>
      <c r="QV4" s="12">
        <v>2526700</v>
      </c>
      <c r="QW4" s="23">
        <v>0.37040908237039466</v>
      </c>
      <c r="QX4" s="23">
        <v>1.0378037050059967</v>
      </c>
      <c r="QY4" s="23">
        <v>1.1579347915091204E-2</v>
      </c>
      <c r="QZ4" s="23">
        <v>0.16842556511938192</v>
      </c>
      <c r="RA4" s="23">
        <v>0.53333333333333333</v>
      </c>
      <c r="RB4" s="12">
        <v>2323800</v>
      </c>
      <c r="RC4" s="12">
        <v>2526700</v>
      </c>
      <c r="RD4" s="12">
        <v>1557400</v>
      </c>
      <c r="RE4" s="12">
        <v>284000</v>
      </c>
      <c r="RF4" s="12">
        <v>262900</v>
      </c>
      <c r="RG4" s="12">
        <v>89500</v>
      </c>
      <c r="RH4" s="12">
        <v>130000</v>
      </c>
      <c r="RJ4" s="13">
        <v>2.7085230460137506</v>
      </c>
      <c r="RK4" s="13">
        <v>0.12170357062005385</v>
      </c>
      <c r="RL4" s="12">
        <v>2526700</v>
      </c>
      <c r="RM4" s="12">
        <v>20761100</v>
      </c>
      <c r="RN4" s="12">
        <v>7690100</v>
      </c>
      <c r="RO4" s="12">
        <v>1292800</v>
      </c>
      <c r="RP4" s="12">
        <v>36000</v>
      </c>
      <c r="RQ4" s="12">
        <v>1074400</v>
      </c>
      <c r="RR4" s="12" t="s">
        <v>842</v>
      </c>
      <c r="RS4" s="12">
        <v>11778200</v>
      </c>
      <c r="RW4" s="5" t="s">
        <v>31</v>
      </c>
      <c r="RX4" s="7"/>
      <c r="RY4" s="9">
        <v>3716000</v>
      </c>
      <c r="RZ4" s="9">
        <v>2302000</v>
      </c>
      <c r="SA4" s="9">
        <v>1414000</v>
      </c>
      <c r="SB4" s="9">
        <v>356000</v>
      </c>
      <c r="SC4" s="9">
        <v>701000</v>
      </c>
      <c r="SD4" s="9" t="s">
        <v>842</v>
      </c>
      <c r="SE4" s="9">
        <v>603000</v>
      </c>
      <c r="SF4" s="9">
        <v>215000</v>
      </c>
      <c r="SG4" s="9">
        <v>386000</v>
      </c>
      <c r="SH4" s="9">
        <v>35000</v>
      </c>
      <c r="SI4" s="9">
        <v>1790000</v>
      </c>
      <c r="SJ4" s="9">
        <v>99000</v>
      </c>
      <c r="SK4" s="9">
        <v>2300000</v>
      </c>
      <c r="SL4" s="9">
        <v>11136000</v>
      </c>
      <c r="SM4" s="9">
        <v>20949000</v>
      </c>
      <c r="SN4" s="9">
        <v>789000</v>
      </c>
      <c r="SO4" s="9" t="s">
        <v>842</v>
      </c>
      <c r="SP4" s="9">
        <v>3259000</v>
      </c>
      <c r="SQ4" s="9">
        <v>5300000</v>
      </c>
      <c r="SR4" s="9">
        <v>20949000</v>
      </c>
      <c r="SS4" s="12">
        <v>12390000</v>
      </c>
      <c r="ST4" s="10">
        <v>-0.27989999999999998</v>
      </c>
      <c r="SU4" s="9">
        <v>34441.602800000001</v>
      </c>
      <c r="SV4" s="10">
        <v>78.27</v>
      </c>
      <c r="SW4" s="9">
        <v>6000</v>
      </c>
      <c r="SX4" s="9">
        <v>1051000</v>
      </c>
      <c r="SY4" s="9">
        <v>326000</v>
      </c>
      <c r="SZ4" s="9">
        <v>7871000</v>
      </c>
      <c r="TA4" s="10">
        <v>0.87</v>
      </c>
      <c r="TB4" s="9">
        <v>1051000</v>
      </c>
      <c r="TC4" s="9">
        <v>326000</v>
      </c>
      <c r="TD4" s="9">
        <v>-185000</v>
      </c>
      <c r="TE4" s="9">
        <v>7871000</v>
      </c>
      <c r="TF4" s="10">
        <v>0.42499999999999999</v>
      </c>
      <c r="TG4" s="10">
        <v>7.8047000000000004</v>
      </c>
      <c r="TH4" s="10">
        <v>1.9610000000000001</v>
      </c>
      <c r="TI4" s="10">
        <v>6.5444000000000004</v>
      </c>
      <c r="TJ4" s="10">
        <v>35.655099999999997</v>
      </c>
      <c r="TK4" s="10">
        <v>65.233800000000002</v>
      </c>
      <c r="TP4" s="5" t="s">
        <v>31</v>
      </c>
      <c r="TR4" s="13">
        <v>0.70573795642835224</v>
      </c>
      <c r="TS4" s="13">
        <v>0.67536054004295798</v>
      </c>
      <c r="TT4" s="13">
        <v>1.0739490641301013E-2</v>
      </c>
      <c r="TU4" s="13">
        <v>-4.5777841424411665E-2</v>
      </c>
      <c r="TV4" s="13">
        <v>302.2441685477803</v>
      </c>
      <c r="TW4" s="13">
        <v>0.74700463029261543</v>
      </c>
      <c r="TX4" s="13">
        <v>2.9526415094339624</v>
      </c>
      <c r="TY4" s="13">
        <v>3.9526415094339624</v>
      </c>
      <c r="TZ4" s="13">
        <v>0.70039570378745053</v>
      </c>
      <c r="UA4" s="13" t="s">
        <v>842</v>
      </c>
      <c r="UC4" s="13">
        <v>23.252525252525253</v>
      </c>
      <c r="UD4" s="13">
        <v>15.69721980886186</v>
      </c>
      <c r="UE4" s="13">
        <v>2.0759776536312851</v>
      </c>
      <c r="UF4" s="13">
        <v>175.82077502691064</v>
      </c>
      <c r="UG4" s="13">
        <v>-3.8748696558915539</v>
      </c>
      <c r="UI4" s="5" t="s">
        <v>31</v>
      </c>
      <c r="UK4" s="14">
        <v>7.2830188679245289E-2</v>
      </c>
      <c r="UL4" s="14">
        <v>1.8425700510764236E-2</v>
      </c>
      <c r="UM4" s="14">
        <v>3.3462217766957847E-2</v>
      </c>
      <c r="UN4" s="14">
        <v>0.10387513455328309</v>
      </c>
      <c r="UO4" s="12">
        <v>386000</v>
      </c>
      <c r="UP4" s="12">
        <v>3716000</v>
      </c>
      <c r="UQ4" s="23">
        <v>0.53157668623800658</v>
      </c>
      <c r="UR4" s="23">
        <v>1.6440690629624324</v>
      </c>
      <c r="US4" s="23">
        <v>1.5561601985774977E-2</v>
      </c>
      <c r="UT4" s="23">
        <v>0.37572199150317437</v>
      </c>
      <c r="UU4" s="23">
        <v>0.4885057471264368</v>
      </c>
      <c r="UV4" s="12">
        <v>3330000</v>
      </c>
      <c r="UW4" s="12">
        <v>3716000</v>
      </c>
      <c r="UX4" s="12">
        <v>2302000</v>
      </c>
      <c r="UY4" s="12" t="s">
        <v>842</v>
      </c>
      <c r="UZ4" s="12">
        <v>356000</v>
      </c>
      <c r="VA4" s="12" t="s">
        <v>842</v>
      </c>
      <c r="VB4" s="12">
        <v>215000</v>
      </c>
      <c r="VD4" s="13">
        <v>3.9526415094339624</v>
      </c>
      <c r="VE4" s="13">
        <v>0.17738316864766815</v>
      </c>
      <c r="VF4" s="12">
        <v>3716000</v>
      </c>
      <c r="VG4" s="12">
        <v>20949000</v>
      </c>
      <c r="VH4" s="12">
        <v>11136000</v>
      </c>
      <c r="VI4" s="12">
        <v>2300000</v>
      </c>
      <c r="VJ4" s="12">
        <v>35000</v>
      </c>
      <c r="VK4" s="12">
        <v>1790000</v>
      </c>
      <c r="VL4" s="12">
        <v>99000</v>
      </c>
      <c r="VM4" s="12">
        <v>7513000</v>
      </c>
    </row>
    <row r="5" spans="1:588" x14ac:dyDescent="0.25">
      <c r="A5" s="5" t="s">
        <v>32</v>
      </c>
      <c r="B5" s="7"/>
      <c r="C5" s="9">
        <v>483279</v>
      </c>
      <c r="D5" s="9">
        <v>406251</v>
      </c>
      <c r="E5" s="9">
        <v>77028</v>
      </c>
      <c r="F5" s="9">
        <v>51043</v>
      </c>
      <c r="G5" s="9">
        <v>26423</v>
      </c>
      <c r="H5" s="9">
        <v>2059</v>
      </c>
      <c r="I5" s="9">
        <v>25213</v>
      </c>
      <c r="J5" s="9">
        <v>5957</v>
      </c>
      <c r="K5" s="9">
        <v>18364</v>
      </c>
      <c r="L5" s="9">
        <v>9194</v>
      </c>
      <c r="M5" s="9">
        <v>144578</v>
      </c>
      <c r="N5" s="9">
        <v>216365</v>
      </c>
      <c r="O5" s="9">
        <v>395420</v>
      </c>
      <c r="P5" s="9">
        <v>386847</v>
      </c>
      <c r="Q5" s="9">
        <v>985913</v>
      </c>
      <c r="R5" s="9">
        <v>97176</v>
      </c>
      <c r="S5" s="9">
        <v>657</v>
      </c>
      <c r="T5" s="9">
        <v>171484</v>
      </c>
      <c r="U5" s="9">
        <v>551617</v>
      </c>
      <c r="V5" s="9">
        <v>985913</v>
      </c>
      <c r="W5" s="12">
        <v>262812</v>
      </c>
      <c r="X5" s="10">
        <v>-4.6878000000000002</v>
      </c>
      <c r="Y5" s="9">
        <v>790.22699999999998</v>
      </c>
      <c r="Z5" s="10">
        <v>29.2</v>
      </c>
      <c r="AA5" s="9">
        <v>27203</v>
      </c>
      <c r="AB5" s="9">
        <v>38945</v>
      </c>
      <c r="AC5" s="9" t="s">
        <v>842</v>
      </c>
      <c r="AD5" s="9">
        <v>516842</v>
      </c>
      <c r="AE5" s="10">
        <v>0.64</v>
      </c>
      <c r="AF5" s="9">
        <v>38945</v>
      </c>
      <c r="AG5" s="9" t="s">
        <v>842</v>
      </c>
      <c r="AH5" s="9">
        <v>-5478</v>
      </c>
      <c r="AI5" s="9">
        <v>516842</v>
      </c>
      <c r="AJ5" s="10">
        <v>0.1875</v>
      </c>
      <c r="AK5" s="10">
        <v>14.959199999999999</v>
      </c>
      <c r="AL5" s="10">
        <v>2.9975000000000001</v>
      </c>
      <c r="AM5" s="10">
        <v>12.700799999999999</v>
      </c>
      <c r="AN5" s="10">
        <v>23.6267</v>
      </c>
      <c r="AO5" s="10">
        <v>86.038399999999996</v>
      </c>
      <c r="AT5" s="5" t="s">
        <v>32</v>
      </c>
      <c r="AV5" s="13">
        <v>2.3058711016771243</v>
      </c>
      <c r="AW5" s="13">
        <v>1.0441498915350704</v>
      </c>
      <c r="AX5" s="13">
        <v>5.3614331366191599E-2</v>
      </c>
      <c r="AY5" s="13">
        <v>0.2271356600430261</v>
      </c>
      <c r="AZ5" s="13">
        <v>142.9169746377604</v>
      </c>
      <c r="BA5" s="13">
        <v>0.44050134241053723</v>
      </c>
      <c r="BB5" s="13">
        <v>0.78731438661245035</v>
      </c>
      <c r="BC5" s="13">
        <v>1.7873143866124503</v>
      </c>
      <c r="BD5" s="13">
        <v>0.32269479598589934</v>
      </c>
      <c r="BE5" s="13">
        <v>18.914521612433219</v>
      </c>
      <c r="BG5" s="13">
        <v>1.8776188385367318</v>
      </c>
      <c r="BH5" s="13">
        <v>194.39515225808677</v>
      </c>
      <c r="BI5" s="13">
        <v>3.3426869924884839</v>
      </c>
      <c r="BJ5" s="13">
        <v>109.19359210725067</v>
      </c>
      <c r="BK5" s="13">
        <v>2.1581121391826237</v>
      </c>
      <c r="BM5" s="5" t="s">
        <v>32</v>
      </c>
      <c r="BO5" s="14">
        <v>3.3291214737761886E-2</v>
      </c>
      <c r="BP5" s="14">
        <v>1.8626389955300315E-2</v>
      </c>
      <c r="BQ5" s="14">
        <v>2.680053919564911E-2</v>
      </c>
      <c r="BR5" s="14">
        <v>3.7998754342729563E-2</v>
      </c>
      <c r="BS5" s="12">
        <v>18364</v>
      </c>
      <c r="BT5" s="12">
        <v>483279</v>
      </c>
      <c r="BU5" s="23">
        <v>0.39237437786092688</v>
      </c>
      <c r="BV5" s="23">
        <v>0.80151798383833062</v>
      </c>
      <c r="BW5" s="23" t="s">
        <v>842</v>
      </c>
      <c r="BX5" s="23">
        <v>0.52422678268772194</v>
      </c>
      <c r="BY5" s="23">
        <v>0.29296875</v>
      </c>
      <c r="BZ5" s="12">
        <v>464915</v>
      </c>
      <c r="CA5" s="12">
        <v>483279</v>
      </c>
      <c r="CB5" s="12">
        <v>406251</v>
      </c>
      <c r="CC5" s="12">
        <v>-395</v>
      </c>
      <c r="CD5" s="12">
        <v>51043</v>
      </c>
      <c r="CE5" s="12">
        <v>2059</v>
      </c>
      <c r="CF5" s="12">
        <v>5957</v>
      </c>
      <c r="CH5" s="13">
        <v>1.7873143866124503</v>
      </c>
      <c r="CI5" s="13">
        <v>0.49018422518011223</v>
      </c>
      <c r="CJ5" s="12">
        <v>483279</v>
      </c>
      <c r="CK5" s="12">
        <v>985913</v>
      </c>
      <c r="CL5" s="12">
        <v>386847</v>
      </c>
      <c r="CM5" s="12">
        <v>395420</v>
      </c>
      <c r="CN5" s="12">
        <v>9194</v>
      </c>
      <c r="CO5" s="12">
        <v>144578</v>
      </c>
      <c r="CP5" s="12">
        <v>216365</v>
      </c>
      <c r="CQ5" s="12">
        <v>203646</v>
      </c>
      <c r="CU5" s="5" t="s">
        <v>32</v>
      </c>
      <c r="CV5" s="7"/>
      <c r="CW5" s="9">
        <v>755846</v>
      </c>
      <c r="CX5" s="9">
        <v>519595</v>
      </c>
      <c r="CY5" s="9">
        <v>236251</v>
      </c>
      <c r="CZ5" s="9">
        <v>113252</v>
      </c>
      <c r="DA5" s="9">
        <v>47663</v>
      </c>
      <c r="DB5" s="9">
        <v>21248</v>
      </c>
      <c r="DC5" s="9">
        <v>24633</v>
      </c>
      <c r="DD5" s="9">
        <v>12575</v>
      </c>
      <c r="DE5" s="9">
        <v>12058</v>
      </c>
      <c r="DF5" s="9">
        <v>361658</v>
      </c>
      <c r="DG5" s="9">
        <v>531696</v>
      </c>
      <c r="DH5" s="9">
        <v>173097</v>
      </c>
      <c r="DI5" s="9">
        <v>1160258</v>
      </c>
      <c r="DJ5" s="9">
        <v>1611971</v>
      </c>
      <c r="DK5" s="9">
        <v>3748353</v>
      </c>
      <c r="DL5" s="9">
        <v>223599</v>
      </c>
      <c r="DM5" s="9" t="s">
        <v>842</v>
      </c>
      <c r="DN5" s="9">
        <v>529540</v>
      </c>
      <c r="DO5" s="9">
        <v>1128347</v>
      </c>
      <c r="DP5" s="9">
        <v>3748353</v>
      </c>
      <c r="DQ5" s="12">
        <v>2090466</v>
      </c>
      <c r="DR5" s="10">
        <v>1.0411999999999999</v>
      </c>
      <c r="DS5" s="9">
        <v>3240.6352000000002</v>
      </c>
      <c r="DT5" s="10">
        <v>56.7</v>
      </c>
      <c r="DU5" s="9">
        <v>569</v>
      </c>
      <c r="DV5" s="9">
        <v>120652</v>
      </c>
      <c r="DW5" s="9">
        <v>64044</v>
      </c>
      <c r="DX5" s="9">
        <v>588888</v>
      </c>
      <c r="DY5" s="10">
        <v>0.21</v>
      </c>
      <c r="DZ5" s="9">
        <v>120652</v>
      </c>
      <c r="EA5" s="9">
        <v>64044</v>
      </c>
      <c r="EB5" s="9">
        <v>0</v>
      </c>
      <c r="EC5" s="9">
        <v>588888</v>
      </c>
      <c r="ED5" s="10">
        <v>0</v>
      </c>
      <c r="EE5" s="10">
        <v>10.0844</v>
      </c>
      <c r="EF5" s="10">
        <v>1.4211</v>
      </c>
      <c r="EG5" s="10">
        <v>7.1775000000000002</v>
      </c>
      <c r="EH5" s="10">
        <v>51.049399999999999</v>
      </c>
      <c r="EI5" s="10">
        <v>6.0795000000000003</v>
      </c>
      <c r="EN5" s="5" t="s">
        <v>32</v>
      </c>
      <c r="EP5" s="13">
        <v>2.1910677191524721</v>
      </c>
      <c r="EQ5" s="13">
        <v>1.8641858971937908</v>
      </c>
      <c r="ER5" s="13">
        <v>0.68296634815122559</v>
      </c>
      <c r="ES5" s="13">
        <v>0.16826536881665094</v>
      </c>
      <c r="ET5" s="13">
        <v>569.35367474286829</v>
      </c>
      <c r="EU5" s="13">
        <v>0.6989752565993651</v>
      </c>
      <c r="EV5" s="13">
        <v>2.3219860557080403</v>
      </c>
      <c r="EW5" s="13">
        <v>3.3219860557080403</v>
      </c>
      <c r="EX5" s="13">
        <v>0.64945245343547453</v>
      </c>
      <c r="EY5" s="13">
        <v>5.6782756024096388</v>
      </c>
      <c r="FA5" s="13">
        <v>3.0017562407205207</v>
      </c>
      <c r="FB5" s="13">
        <v>121.59548302042938</v>
      </c>
      <c r="FC5" s="13">
        <v>1.4215754867443051</v>
      </c>
      <c r="FD5" s="13">
        <v>256.7573817947042</v>
      </c>
      <c r="FE5" s="13">
        <v>1.198389771657064</v>
      </c>
      <c r="FG5" s="5" t="s">
        <v>32</v>
      </c>
      <c r="FI5" s="14">
        <v>1.0686428908837441E-2</v>
      </c>
      <c r="FJ5" s="14">
        <v>3.2168795201519174E-3</v>
      </c>
      <c r="FK5" s="14">
        <v>1.2715718076712625E-2</v>
      </c>
      <c r="FL5" s="14">
        <v>1.5952985131891945E-2</v>
      </c>
      <c r="FM5" s="12">
        <v>12058</v>
      </c>
      <c r="FN5" s="12">
        <v>755846</v>
      </c>
      <c r="FO5" s="23">
        <v>0.43004781033163098</v>
      </c>
      <c r="FP5" s="23">
        <v>0.86454909662990653</v>
      </c>
      <c r="FQ5" s="23">
        <v>1.7085904129093499E-2</v>
      </c>
      <c r="FR5" s="23">
        <v>0.15710580086774112</v>
      </c>
      <c r="FS5" s="23">
        <v>0</v>
      </c>
      <c r="FT5" s="12">
        <v>743788</v>
      </c>
      <c r="FU5" s="12">
        <v>755846</v>
      </c>
      <c r="FV5" s="12">
        <v>519595</v>
      </c>
      <c r="FW5" s="12">
        <v>77118</v>
      </c>
      <c r="FX5" s="12">
        <v>113252</v>
      </c>
      <c r="FY5" s="12">
        <v>21248</v>
      </c>
      <c r="FZ5" s="12">
        <v>12575</v>
      </c>
      <c r="GB5" s="13">
        <v>3.3219860557080403</v>
      </c>
      <c r="GC5" s="13">
        <v>0.20164749691397796</v>
      </c>
      <c r="GD5" s="12">
        <v>755846</v>
      </c>
      <c r="GE5" s="12">
        <v>3748353</v>
      </c>
      <c r="GF5" s="12">
        <v>1611971</v>
      </c>
      <c r="GG5" s="12">
        <v>1160258</v>
      </c>
      <c r="GH5" s="12">
        <v>361658</v>
      </c>
      <c r="GI5" s="12">
        <v>531696</v>
      </c>
      <c r="GJ5" s="12">
        <v>173097</v>
      </c>
      <c r="GK5" s="12">
        <v>976124</v>
      </c>
      <c r="GO5" s="5" t="s">
        <v>32</v>
      </c>
      <c r="GP5" s="7"/>
      <c r="GQ5" s="9">
        <v>160269</v>
      </c>
      <c r="GR5" s="9">
        <v>103897</v>
      </c>
      <c r="GS5" s="9">
        <v>56372</v>
      </c>
      <c r="GT5" s="9">
        <v>20750</v>
      </c>
      <c r="GU5" s="9">
        <v>18277</v>
      </c>
      <c r="GV5" s="9">
        <v>6268</v>
      </c>
      <c r="GW5" s="9">
        <v>12231</v>
      </c>
      <c r="GX5" s="9">
        <v>151</v>
      </c>
      <c r="GY5" s="9">
        <v>12080</v>
      </c>
      <c r="GZ5" s="9">
        <v>2303</v>
      </c>
      <c r="HA5" s="9">
        <v>65083</v>
      </c>
      <c r="HB5" s="9">
        <v>5941</v>
      </c>
      <c r="HC5" s="9">
        <v>84531</v>
      </c>
      <c r="HD5" s="9">
        <v>351502</v>
      </c>
      <c r="HE5" s="9">
        <v>592420</v>
      </c>
      <c r="HF5" s="9">
        <v>47043</v>
      </c>
      <c r="HG5" s="9" t="s">
        <v>842</v>
      </c>
      <c r="HH5" s="9">
        <v>85976</v>
      </c>
      <c r="HI5" s="9">
        <v>-60501</v>
      </c>
      <c r="HJ5" s="9">
        <v>592420</v>
      </c>
      <c r="HK5" s="12">
        <v>566945</v>
      </c>
      <c r="HL5" s="10">
        <v>0.65290000000000004</v>
      </c>
      <c r="HM5" s="9">
        <v>790.2799</v>
      </c>
      <c r="HN5" s="10">
        <v>18.8</v>
      </c>
      <c r="HO5" s="9">
        <v>421</v>
      </c>
      <c r="HP5" s="9">
        <v>41701</v>
      </c>
      <c r="HQ5" s="9" t="s">
        <v>842</v>
      </c>
      <c r="HR5" s="9">
        <v>-415128</v>
      </c>
      <c r="HS5" s="10">
        <v>0.28000000000000003</v>
      </c>
      <c r="HT5" s="9">
        <v>41701</v>
      </c>
      <c r="HU5" s="9" t="s">
        <v>842</v>
      </c>
      <c r="HV5" s="9">
        <v>0</v>
      </c>
      <c r="HW5" s="9">
        <v>-415128</v>
      </c>
      <c r="HX5" s="10">
        <v>0</v>
      </c>
      <c r="HY5" s="10">
        <v>9.4641999999999999</v>
      </c>
      <c r="HZ5" s="10">
        <v>3.9331999999999998</v>
      </c>
      <c r="IA5" s="10">
        <v>7.3624000000000001</v>
      </c>
      <c r="IB5" s="10">
        <v>1.2345999999999999</v>
      </c>
      <c r="IC5" s="10">
        <v>101.3394</v>
      </c>
      <c r="IH5" s="5" t="s">
        <v>32</v>
      </c>
      <c r="IJ5" s="13">
        <v>0.98319298408858291</v>
      </c>
      <c r="IK5" s="13">
        <v>0.91409230482925463</v>
      </c>
      <c r="IL5" s="13">
        <v>2.6786545082348564E-2</v>
      </c>
      <c r="IM5" s="13">
        <v>-2.439147901826407E-3</v>
      </c>
      <c r="IN5" s="13">
        <v>230.13269472991726</v>
      </c>
      <c r="IO5" s="13">
        <v>1.1021251814591</v>
      </c>
      <c r="IP5" s="13">
        <v>-10.79190426604519</v>
      </c>
      <c r="IQ5" s="13">
        <v>-9.79190426604519</v>
      </c>
      <c r="IR5" s="13">
        <v>1.1194623689884766</v>
      </c>
      <c r="IS5" s="13">
        <v>6.6529993618379066</v>
      </c>
      <c r="IU5" s="13">
        <v>17.488133310890422</v>
      </c>
      <c r="IV5" s="13">
        <v>20.871295610075364</v>
      </c>
      <c r="IW5" s="13">
        <v>2.4625324585529249</v>
      </c>
      <c r="IX5" s="13">
        <v>148.22139652708881</v>
      </c>
      <c r="IY5" s="13">
        <v>-110.91280276816609</v>
      </c>
      <c r="JA5" s="5" t="s">
        <v>32</v>
      </c>
      <c r="JC5" s="14">
        <v>-0.19966612122113683</v>
      </c>
      <c r="JD5" s="14">
        <v>2.0390938860943248E-2</v>
      </c>
      <c r="JE5" s="14">
        <v>3.0851422976942034E-2</v>
      </c>
      <c r="JF5" s="14">
        <v>7.5373278675227279E-2</v>
      </c>
      <c r="JG5" s="12">
        <v>12080</v>
      </c>
      <c r="JH5" s="12">
        <v>160269</v>
      </c>
      <c r="JI5" s="23">
        <v>0.59333243307113193</v>
      </c>
      <c r="JJ5" s="23">
        <v>1.3339858546301611</v>
      </c>
      <c r="JK5" s="23" t="s">
        <v>842</v>
      </c>
      <c r="JL5" s="23">
        <v>-0.70073258836636165</v>
      </c>
      <c r="JM5" s="23">
        <v>0</v>
      </c>
      <c r="JN5" s="12">
        <v>148189</v>
      </c>
      <c r="JO5" s="12">
        <v>160269</v>
      </c>
      <c r="JP5" s="12">
        <v>103897</v>
      </c>
      <c r="JQ5" s="12">
        <v>17123</v>
      </c>
      <c r="JR5" s="12">
        <v>20750</v>
      </c>
      <c r="JS5" s="12">
        <v>6268</v>
      </c>
      <c r="JT5" s="12">
        <v>151</v>
      </c>
      <c r="JV5" s="13">
        <v>-9.79190426604519</v>
      </c>
      <c r="JW5" s="13">
        <v>0.27053273015765844</v>
      </c>
      <c r="JX5" s="12">
        <v>160269</v>
      </c>
      <c r="JY5" s="12">
        <v>592420</v>
      </c>
      <c r="JZ5" s="12">
        <v>351502</v>
      </c>
      <c r="KA5" s="12">
        <v>84531</v>
      </c>
      <c r="KB5" s="12">
        <v>2303</v>
      </c>
      <c r="KC5" s="12">
        <v>65083</v>
      </c>
      <c r="KD5" s="12">
        <v>5941</v>
      </c>
      <c r="KE5" s="12">
        <v>156387</v>
      </c>
      <c r="KI5" s="5" t="s">
        <v>32</v>
      </c>
      <c r="KJ5" s="7"/>
      <c r="KK5" s="9">
        <v>384653</v>
      </c>
      <c r="KL5" s="9">
        <v>289783</v>
      </c>
      <c r="KM5" s="9">
        <v>94870</v>
      </c>
      <c r="KN5" s="9">
        <v>61221</v>
      </c>
      <c r="KO5" s="9">
        <v>33950</v>
      </c>
      <c r="KP5" s="9">
        <v>12123</v>
      </c>
      <c r="KQ5" s="9">
        <v>22437</v>
      </c>
      <c r="KR5" s="9">
        <v>8270</v>
      </c>
      <c r="KS5" s="9">
        <v>13298</v>
      </c>
      <c r="KT5" s="9">
        <v>59544</v>
      </c>
      <c r="KU5" s="9">
        <v>279232</v>
      </c>
      <c r="KV5" s="9">
        <v>227008</v>
      </c>
      <c r="KW5" s="9">
        <v>630075</v>
      </c>
      <c r="KX5" s="9">
        <v>479141</v>
      </c>
      <c r="KY5" s="9">
        <v>1670993</v>
      </c>
      <c r="KZ5" s="9">
        <v>123290</v>
      </c>
      <c r="LA5" s="9">
        <v>5668</v>
      </c>
      <c r="LB5" s="9">
        <v>485846</v>
      </c>
      <c r="LC5" s="9">
        <v>210018</v>
      </c>
      <c r="LD5" s="9">
        <v>1670993</v>
      </c>
      <c r="LE5" s="12">
        <v>975129</v>
      </c>
      <c r="LF5" s="10">
        <v>4.3273999999999999</v>
      </c>
      <c r="LG5" s="9">
        <v>1680.7691</v>
      </c>
      <c r="LH5" s="10">
        <v>20.9</v>
      </c>
      <c r="LI5" s="9">
        <v>141093</v>
      </c>
      <c r="LJ5" s="9">
        <v>66955</v>
      </c>
      <c r="LK5" s="9">
        <v>31024</v>
      </c>
      <c r="LL5" s="9">
        <v>1191205</v>
      </c>
      <c r="LM5" s="10">
        <v>0.16</v>
      </c>
      <c r="LN5" s="9">
        <v>66955</v>
      </c>
      <c r="LO5" s="9">
        <v>31024</v>
      </c>
      <c r="LP5" s="9">
        <v>0</v>
      </c>
      <c r="LQ5" s="9">
        <v>1191205</v>
      </c>
      <c r="LR5" s="10">
        <v>0</v>
      </c>
      <c r="LS5" s="10">
        <v>17.226500000000001</v>
      </c>
      <c r="LT5" s="10">
        <v>2.3618999999999999</v>
      </c>
      <c r="LU5" s="10">
        <v>13.2033</v>
      </c>
      <c r="LV5" s="10">
        <v>36.858800000000002</v>
      </c>
      <c r="LW5" s="10">
        <v>53.720199999999998</v>
      </c>
      <c r="MB5" s="5" t="s">
        <v>32</v>
      </c>
      <c r="MD5" s="13">
        <v>1.2968615569542612</v>
      </c>
      <c r="ME5" s="13">
        <v>0.82961885041762207</v>
      </c>
      <c r="MF5" s="13">
        <v>0.1225573535647098</v>
      </c>
      <c r="MG5" s="13">
        <v>8.6313347811750263E-2</v>
      </c>
      <c r="MH5" s="13">
        <v>419.13896992626866</v>
      </c>
      <c r="MI5" s="13">
        <v>0.87431545194982863</v>
      </c>
      <c r="MJ5" s="13">
        <v>6.9564275443057264</v>
      </c>
      <c r="MK5" s="13">
        <v>7.9564275443057264</v>
      </c>
      <c r="ML5" s="13">
        <v>0.82279160306696131</v>
      </c>
      <c r="MM5" s="13">
        <v>5.5229728615029279</v>
      </c>
      <c r="MO5" s="13">
        <v>1.2765321045954328</v>
      </c>
      <c r="MP5" s="13">
        <v>285.93092072343791</v>
      </c>
      <c r="MQ5" s="13">
        <v>1.3775391072656429</v>
      </c>
      <c r="MR5" s="13">
        <v>264.9652543981199</v>
      </c>
      <c r="MS5" s="13">
        <v>2.6669601813782249</v>
      </c>
      <c r="MU5" s="5" t="s">
        <v>32</v>
      </c>
      <c r="MW5" s="14">
        <v>6.3318382233903764E-2</v>
      </c>
      <c r="MX5" s="14">
        <v>7.9581422543361941E-3</v>
      </c>
      <c r="MY5" s="14">
        <v>2.0317260455310106E-2</v>
      </c>
      <c r="MZ5" s="14">
        <v>3.4571418915230093E-2</v>
      </c>
      <c r="NA5" s="12">
        <v>13298</v>
      </c>
      <c r="NB5" s="12">
        <v>384653</v>
      </c>
      <c r="NC5" s="23">
        <v>0.28674027958226039</v>
      </c>
      <c r="ND5" s="23">
        <v>1.0058504733413007</v>
      </c>
      <c r="NE5" s="23">
        <v>1.8566205842873069E-2</v>
      </c>
      <c r="NF5" s="23">
        <v>0.71287252549831148</v>
      </c>
      <c r="NG5" s="23">
        <v>0</v>
      </c>
      <c r="NH5" s="12">
        <v>371355</v>
      </c>
      <c r="NI5" s="12">
        <v>384653</v>
      </c>
      <c r="NJ5" s="12">
        <v>289783</v>
      </c>
      <c r="NK5" s="12">
        <v>-42</v>
      </c>
      <c r="NL5" s="12">
        <v>61221</v>
      </c>
      <c r="NM5" s="12">
        <v>12123</v>
      </c>
      <c r="NN5" s="12">
        <v>8270</v>
      </c>
      <c r="NP5" s="13">
        <v>7.9564275443057264</v>
      </c>
      <c r="NQ5" s="13">
        <v>0.23019426173538729</v>
      </c>
      <c r="NR5" s="12">
        <v>384653</v>
      </c>
      <c r="NS5" s="12">
        <v>1670993</v>
      </c>
      <c r="NT5" s="12">
        <v>479141</v>
      </c>
      <c r="NU5" s="12">
        <v>630075</v>
      </c>
      <c r="NV5" s="12">
        <v>59544</v>
      </c>
      <c r="NW5" s="12">
        <v>279232</v>
      </c>
      <c r="NX5" s="12">
        <v>227008</v>
      </c>
      <c r="NY5" s="12">
        <v>561777</v>
      </c>
      <c r="OC5" s="5" t="s">
        <v>32</v>
      </c>
      <c r="OD5" s="7"/>
      <c r="OE5" s="9">
        <v>2562000</v>
      </c>
      <c r="OF5" s="9">
        <v>1580100</v>
      </c>
      <c r="OG5" s="9">
        <v>981900</v>
      </c>
      <c r="OH5" s="9">
        <v>266700</v>
      </c>
      <c r="OI5" s="9">
        <v>448100</v>
      </c>
      <c r="OJ5" s="9">
        <v>90000</v>
      </c>
      <c r="OK5" s="9">
        <v>356700</v>
      </c>
      <c r="OL5" s="9">
        <v>133400</v>
      </c>
      <c r="OM5" s="9">
        <v>223200</v>
      </c>
      <c r="ON5" s="9">
        <v>63900</v>
      </c>
      <c r="OO5" s="9">
        <v>1126900</v>
      </c>
      <c r="OP5" s="9" t="s">
        <v>842</v>
      </c>
      <c r="OQ5" s="9">
        <v>1396700</v>
      </c>
      <c r="OR5" s="9">
        <v>7750100</v>
      </c>
      <c r="OS5" s="9">
        <v>20948600</v>
      </c>
      <c r="OT5" s="9">
        <v>599300</v>
      </c>
      <c r="OU5" s="9" t="s">
        <v>842</v>
      </c>
      <c r="OV5" s="9">
        <v>2591500</v>
      </c>
      <c r="OW5" s="9">
        <v>7674200</v>
      </c>
      <c r="OX5" s="9">
        <v>20948600</v>
      </c>
      <c r="OY5" s="12">
        <v>10682900</v>
      </c>
      <c r="OZ5" s="10">
        <v>0.1139</v>
      </c>
      <c r="PA5" s="9">
        <v>22246.523499999999</v>
      </c>
      <c r="PB5" s="10">
        <v>66.06</v>
      </c>
      <c r="PC5" s="9">
        <v>3500</v>
      </c>
      <c r="PD5" s="9">
        <v>728900</v>
      </c>
      <c r="PE5" s="9">
        <v>242900</v>
      </c>
      <c r="PF5" s="9">
        <v>3603400</v>
      </c>
      <c r="PG5" s="10">
        <v>0.66</v>
      </c>
      <c r="PH5" s="9">
        <v>728900</v>
      </c>
      <c r="PI5" s="9">
        <v>242900</v>
      </c>
      <c r="PJ5" s="9">
        <v>-107800</v>
      </c>
      <c r="PK5" s="9">
        <v>3603400</v>
      </c>
      <c r="PL5" s="10">
        <v>0.34499999999999997</v>
      </c>
      <c r="PM5" s="10">
        <v>7.6077000000000004</v>
      </c>
      <c r="PN5" s="10">
        <v>1.9565999999999999</v>
      </c>
      <c r="PO5" s="10">
        <v>6.1283000000000003</v>
      </c>
      <c r="PP5" s="10">
        <v>37.398400000000002</v>
      </c>
      <c r="PQ5" s="10">
        <v>62.7166</v>
      </c>
      <c r="PV5" s="5" t="s">
        <v>32</v>
      </c>
      <c r="PX5" s="13">
        <v>0.53895427358672587</v>
      </c>
      <c r="PY5" s="13" t="s">
        <v>842</v>
      </c>
      <c r="PZ5" s="13">
        <v>2.4657534246575342E-2</v>
      </c>
      <c r="QA5" s="13">
        <v>-5.7034837650248707E-2</v>
      </c>
      <c r="QB5" s="13" t="s">
        <v>842</v>
      </c>
      <c r="QC5" s="13">
        <v>0.6336652568668073</v>
      </c>
      <c r="QD5" s="13">
        <v>1.7297438169450887</v>
      </c>
      <c r="QE5" s="13">
        <v>2.7297438169450889</v>
      </c>
      <c r="QF5" s="13">
        <v>0.58194921855848691</v>
      </c>
      <c r="QG5" s="13">
        <v>8.0988888888888884</v>
      </c>
      <c r="QI5" s="13" t="s">
        <v>842</v>
      </c>
      <c r="QJ5" s="13" t="s">
        <v>842</v>
      </c>
      <c r="QK5" s="13">
        <v>2.2734936551601739</v>
      </c>
      <c r="QL5" s="13">
        <v>160.54586260733802</v>
      </c>
      <c r="QM5" s="13">
        <v>-2.1442919317040507</v>
      </c>
      <c r="QO5" s="5" t="s">
        <v>32</v>
      </c>
      <c r="QQ5" s="14">
        <v>2.9084464830210315E-2</v>
      </c>
      <c r="QR5" s="14">
        <v>1.0654649952741471E-2</v>
      </c>
      <c r="QS5" s="14">
        <v>2.1390450913187517E-2</v>
      </c>
      <c r="QT5" s="14">
        <v>8.7119437939110075E-2</v>
      </c>
      <c r="QU5" s="12">
        <v>223200</v>
      </c>
      <c r="QV5" s="12">
        <v>2562000</v>
      </c>
      <c r="QW5" s="23">
        <v>0.36995789694776737</v>
      </c>
      <c r="QX5" s="23">
        <v>1.0619575293814383</v>
      </c>
      <c r="QY5" s="23">
        <v>1.1595046924376807E-2</v>
      </c>
      <c r="QZ5" s="23">
        <v>0.17201149480156191</v>
      </c>
      <c r="RA5" s="23">
        <v>0.52272727272727271</v>
      </c>
      <c r="RB5" s="12">
        <v>2338800</v>
      </c>
      <c r="RC5" s="12">
        <v>2562000</v>
      </c>
      <c r="RD5" s="12">
        <v>1580100</v>
      </c>
      <c r="RE5" s="12">
        <v>268600</v>
      </c>
      <c r="RF5" s="12">
        <v>266700</v>
      </c>
      <c r="RG5" s="12">
        <v>90000</v>
      </c>
      <c r="RH5" s="12">
        <v>133400</v>
      </c>
      <c r="RJ5" s="13">
        <v>2.7297438169450889</v>
      </c>
      <c r="RK5" s="13">
        <v>0.12229934219947873</v>
      </c>
      <c r="RL5" s="12">
        <v>2562000</v>
      </c>
      <c r="RM5" s="12">
        <v>20948600</v>
      </c>
      <c r="RN5" s="12">
        <v>7750100</v>
      </c>
      <c r="RO5" s="12">
        <v>1396700</v>
      </c>
      <c r="RP5" s="12">
        <v>63900</v>
      </c>
      <c r="RQ5" s="12">
        <v>1126900</v>
      </c>
      <c r="RR5" s="12" t="s">
        <v>842</v>
      </c>
      <c r="RS5" s="12">
        <v>11801800</v>
      </c>
      <c r="RW5" s="5" t="s">
        <v>32</v>
      </c>
      <c r="RX5" s="7"/>
      <c r="RY5" s="9">
        <v>3652000</v>
      </c>
      <c r="RZ5" s="9">
        <v>2263000</v>
      </c>
      <c r="SA5" s="9">
        <v>1389000</v>
      </c>
      <c r="SB5" s="9">
        <v>369000</v>
      </c>
      <c r="SC5" s="9">
        <v>704000</v>
      </c>
      <c r="SD5" s="9" t="s">
        <v>842</v>
      </c>
      <c r="SE5" s="9">
        <v>584000</v>
      </c>
      <c r="SF5" s="9">
        <v>-319000</v>
      </c>
      <c r="SG5" s="9">
        <v>903000</v>
      </c>
      <c r="SH5" s="9">
        <v>22000</v>
      </c>
      <c r="SI5" s="9">
        <v>1805000</v>
      </c>
      <c r="SJ5" s="9">
        <v>96000</v>
      </c>
      <c r="SK5" s="9">
        <v>2624000</v>
      </c>
      <c r="SL5" s="9">
        <v>11559000</v>
      </c>
      <c r="SM5" s="9">
        <v>21829000</v>
      </c>
      <c r="SN5" s="9">
        <v>1040000</v>
      </c>
      <c r="SO5" s="9" t="s">
        <v>842</v>
      </c>
      <c r="SP5" s="9">
        <v>3262000</v>
      </c>
      <c r="SQ5" s="9">
        <v>6042000</v>
      </c>
      <c r="SR5" s="9">
        <v>21829000</v>
      </c>
      <c r="SS5" s="12">
        <v>12525000</v>
      </c>
      <c r="ST5" s="10">
        <v>-0.31180000000000002</v>
      </c>
      <c r="SU5" s="9">
        <v>37472.854500000001</v>
      </c>
      <c r="SV5" s="10">
        <v>86.3</v>
      </c>
      <c r="SW5" s="9">
        <v>6000</v>
      </c>
      <c r="SX5" s="9">
        <v>1046000</v>
      </c>
      <c r="SY5" s="9">
        <v>317000</v>
      </c>
      <c r="SZ5" s="9">
        <v>8588000</v>
      </c>
      <c r="TA5" s="10">
        <v>2.06</v>
      </c>
      <c r="TB5" s="9">
        <v>1046000</v>
      </c>
      <c r="TC5" s="9">
        <v>317000</v>
      </c>
      <c r="TD5" s="9">
        <v>-184000</v>
      </c>
      <c r="TE5" s="9">
        <v>8588000</v>
      </c>
      <c r="TF5" s="10">
        <v>0.42499999999999999</v>
      </c>
      <c r="TG5" s="10">
        <v>7.1589</v>
      </c>
      <c r="TH5" s="10">
        <v>2.8048000000000002</v>
      </c>
      <c r="TI5" s="10">
        <v>6.2774999999999999</v>
      </c>
      <c r="TJ5" s="10" t="s">
        <v>842</v>
      </c>
      <c r="TK5" s="10">
        <v>88.954800000000006</v>
      </c>
      <c r="TP5" s="5" t="s">
        <v>32</v>
      </c>
      <c r="TR5" s="13">
        <v>0.8044144696505211</v>
      </c>
      <c r="TS5" s="13">
        <v>0.77498467198038012</v>
      </c>
      <c r="TT5" s="13">
        <v>6.7443286327406498E-3</v>
      </c>
      <c r="TU5" s="13">
        <v>-2.9227174859132347E-2</v>
      </c>
      <c r="TV5" s="13">
        <v>350.57750759878422</v>
      </c>
      <c r="TW5" s="13">
        <v>0.72321224059737044</v>
      </c>
      <c r="TX5" s="13">
        <v>2.6128765309500164</v>
      </c>
      <c r="TY5" s="13">
        <v>3.6128765309500164</v>
      </c>
      <c r="TZ5" s="13">
        <v>0.67458393924705118</v>
      </c>
      <c r="UA5" s="13" t="s">
        <v>842</v>
      </c>
      <c r="UC5" s="13">
        <v>23.572916666666668</v>
      </c>
      <c r="UD5" s="13">
        <v>15.483870967741934</v>
      </c>
      <c r="UE5" s="13">
        <v>2.0232686980609418</v>
      </c>
      <c r="UF5" s="13">
        <v>180.40115005476451</v>
      </c>
      <c r="UG5" s="13">
        <v>-5.7241379310344831</v>
      </c>
      <c r="UI5" s="5" t="s">
        <v>32</v>
      </c>
      <c r="UK5" s="14">
        <v>0.14945382323733863</v>
      </c>
      <c r="UL5" s="14">
        <v>4.1366988868019608E-2</v>
      </c>
      <c r="UM5" s="14">
        <v>3.2250675706628797E-2</v>
      </c>
      <c r="UN5" s="14">
        <v>0.2472617743702081</v>
      </c>
      <c r="UO5" s="12">
        <v>903000</v>
      </c>
      <c r="UP5" s="12">
        <v>3652000</v>
      </c>
      <c r="UQ5" s="23">
        <v>0.52952494388199189</v>
      </c>
      <c r="UR5" s="23">
        <v>1.7166546566494114</v>
      </c>
      <c r="US5" s="23">
        <v>1.452196619176325E-2</v>
      </c>
      <c r="UT5" s="23">
        <v>0.39342159512575015</v>
      </c>
      <c r="UU5" s="23">
        <v>0.20631067961165048</v>
      </c>
      <c r="UV5" s="12">
        <v>2749000</v>
      </c>
      <c r="UW5" s="12">
        <v>3652000</v>
      </c>
      <c r="UX5" s="12">
        <v>2263000</v>
      </c>
      <c r="UY5" s="12" t="s">
        <v>842</v>
      </c>
      <c r="UZ5" s="12">
        <v>369000</v>
      </c>
      <c r="VA5" s="12" t="s">
        <v>842</v>
      </c>
      <c r="VB5" s="12">
        <v>-319000</v>
      </c>
      <c r="VD5" s="13">
        <v>3.6128765309500164</v>
      </c>
      <c r="VE5" s="13">
        <v>0.16730038022813687</v>
      </c>
      <c r="VF5" s="12">
        <v>3652000</v>
      </c>
      <c r="VG5" s="12">
        <v>21829000</v>
      </c>
      <c r="VH5" s="12">
        <v>11559000</v>
      </c>
      <c r="VI5" s="12">
        <v>2624000</v>
      </c>
      <c r="VJ5" s="12">
        <v>22000</v>
      </c>
      <c r="VK5" s="12">
        <v>1805000</v>
      </c>
      <c r="VL5" s="12">
        <v>96000</v>
      </c>
      <c r="VM5" s="12">
        <v>7646000</v>
      </c>
    </row>
    <row r="6" spans="1:588" x14ac:dyDescent="0.25">
      <c r="A6" s="5" t="s">
        <v>1</v>
      </c>
      <c r="B6" s="7"/>
      <c r="C6" s="9">
        <v>559443</v>
      </c>
      <c r="D6" s="9">
        <v>472462</v>
      </c>
      <c r="E6" s="9">
        <v>86981</v>
      </c>
      <c r="F6" s="9">
        <v>53638</v>
      </c>
      <c r="G6" s="9">
        <v>33358</v>
      </c>
      <c r="H6" s="9">
        <v>2281</v>
      </c>
      <c r="I6" s="9">
        <v>31178</v>
      </c>
      <c r="J6" s="9">
        <v>-10577</v>
      </c>
      <c r="K6" s="9">
        <v>41016</v>
      </c>
      <c r="L6" s="9">
        <v>15007</v>
      </c>
      <c r="M6" s="9">
        <v>194338</v>
      </c>
      <c r="N6" s="9">
        <v>221945</v>
      </c>
      <c r="O6" s="9">
        <v>460062</v>
      </c>
      <c r="P6" s="9">
        <v>386680</v>
      </c>
      <c r="Q6" s="9">
        <v>1051697</v>
      </c>
      <c r="R6" s="9">
        <v>106588</v>
      </c>
      <c r="S6" s="9">
        <v>793</v>
      </c>
      <c r="T6" s="9">
        <v>190319</v>
      </c>
      <c r="U6" s="9">
        <v>587096</v>
      </c>
      <c r="V6" s="9">
        <v>1051697</v>
      </c>
      <c r="W6" s="12">
        <v>274282</v>
      </c>
      <c r="X6" s="10">
        <v>-2.3113999999999999</v>
      </c>
      <c r="Y6" s="9">
        <v>924.91189999999995</v>
      </c>
      <c r="Z6" s="10">
        <v>34</v>
      </c>
      <c r="AA6" s="9">
        <v>27106</v>
      </c>
      <c r="AB6" s="9">
        <v>45518</v>
      </c>
      <c r="AC6" s="9" t="s">
        <v>842</v>
      </c>
      <c r="AD6" s="9">
        <v>552977</v>
      </c>
      <c r="AE6" s="10">
        <v>1.42</v>
      </c>
      <c r="AF6" s="9">
        <v>45518</v>
      </c>
      <c r="AG6" s="9" t="s">
        <v>842</v>
      </c>
      <c r="AH6" s="9">
        <v>-5155</v>
      </c>
      <c r="AI6" s="9">
        <v>552977</v>
      </c>
      <c r="AJ6" s="10">
        <v>0.1875</v>
      </c>
      <c r="AK6" s="10">
        <v>14.917199999999999</v>
      </c>
      <c r="AL6" s="10">
        <v>3.9470999999999998</v>
      </c>
      <c r="AM6" s="10">
        <v>12.8749</v>
      </c>
      <c r="AN6" s="10" t="s">
        <v>842</v>
      </c>
      <c r="AO6" s="10">
        <v>100.87179999999999</v>
      </c>
      <c r="AT6" s="5" t="s">
        <v>1</v>
      </c>
      <c r="AU6" s="7"/>
      <c r="AV6" s="13">
        <v>2.4173203936548635</v>
      </c>
      <c r="AW6" s="13">
        <v>1.2511467588627514</v>
      </c>
      <c r="AX6" s="13">
        <v>7.8851822466490473E-2</v>
      </c>
      <c r="AY6" s="13">
        <v>0.25648356893668045</v>
      </c>
      <c r="AZ6" s="13">
        <v>165.20187226762971</v>
      </c>
      <c r="BA6" s="13">
        <v>0.4417631694299784</v>
      </c>
      <c r="BB6" s="13">
        <v>0.79135439519260908</v>
      </c>
      <c r="BC6" s="13">
        <v>1.791354395192609</v>
      </c>
      <c r="BD6" s="13">
        <v>0.31842234187546004</v>
      </c>
      <c r="BE6" s="13">
        <v>19.9552827707146</v>
      </c>
      <c r="BF6" s="13"/>
      <c r="BG6" s="13">
        <v>2.1287345964090201</v>
      </c>
      <c r="BH6" s="13">
        <v>171.46336636597229</v>
      </c>
      <c r="BI6" s="13">
        <v>2.8787113173954655</v>
      </c>
      <c r="BJ6" s="13">
        <v>126.79284574121046</v>
      </c>
      <c r="BK6" s="13">
        <v>2.0739852378004247</v>
      </c>
      <c r="BM6" s="5" t="s">
        <v>1</v>
      </c>
      <c r="BN6" s="7"/>
      <c r="BO6" s="14">
        <v>6.9862509708804005E-2</v>
      </c>
      <c r="BP6" s="14">
        <v>3.8999825995510114E-2</v>
      </c>
      <c r="BQ6" s="14">
        <v>3.171826105808042E-2</v>
      </c>
      <c r="BR6" s="14">
        <v>7.3315780159909055E-2</v>
      </c>
      <c r="BS6" s="12">
        <v>41016</v>
      </c>
      <c r="BT6" s="12">
        <v>559443</v>
      </c>
      <c r="BU6" s="23">
        <v>0.36767243797405524</v>
      </c>
      <c r="BV6" s="23">
        <v>0.87944712212738074</v>
      </c>
      <c r="BW6" s="23" t="s">
        <v>842</v>
      </c>
      <c r="BX6" s="23">
        <v>0.52579497707039191</v>
      </c>
      <c r="BY6" s="23">
        <v>0.13204225352112678</v>
      </c>
      <c r="BZ6" s="12">
        <v>518427</v>
      </c>
      <c r="CA6" s="12">
        <v>559443</v>
      </c>
      <c r="CB6" s="12">
        <v>472462</v>
      </c>
      <c r="CC6" s="12">
        <v>623</v>
      </c>
      <c r="CD6" s="12">
        <v>53638</v>
      </c>
      <c r="CE6" s="12">
        <v>2281</v>
      </c>
      <c r="CF6" s="12">
        <v>-10577</v>
      </c>
      <c r="CH6" s="13">
        <v>1.791354395192609</v>
      </c>
      <c r="CI6" s="13">
        <v>0.53194313571304286</v>
      </c>
      <c r="CJ6" s="12">
        <v>559443</v>
      </c>
      <c r="CK6" s="12">
        <v>1051697</v>
      </c>
      <c r="CL6" s="12">
        <v>386680</v>
      </c>
      <c r="CM6" s="12">
        <v>460062</v>
      </c>
      <c r="CN6" s="12">
        <v>15007</v>
      </c>
      <c r="CO6" s="12">
        <v>194338</v>
      </c>
      <c r="CP6" s="12">
        <v>221945</v>
      </c>
      <c r="CQ6" s="12">
        <v>204955</v>
      </c>
      <c r="CR6" s="12"/>
      <c r="CU6" s="5" t="s">
        <v>1</v>
      </c>
      <c r="CV6" s="7"/>
      <c r="CW6" s="9">
        <v>747403</v>
      </c>
      <c r="CX6" s="9">
        <v>526690</v>
      </c>
      <c r="CY6" s="9">
        <v>220713</v>
      </c>
      <c r="CZ6" s="9">
        <v>118881</v>
      </c>
      <c r="DA6" s="9">
        <v>27935</v>
      </c>
      <c r="DB6" s="9">
        <v>20864</v>
      </c>
      <c r="DC6" s="9">
        <v>3652</v>
      </c>
      <c r="DD6" s="9">
        <v>-80542</v>
      </c>
      <c r="DE6" s="9">
        <v>84194</v>
      </c>
      <c r="DF6" s="9">
        <v>319399</v>
      </c>
      <c r="DG6" s="9">
        <v>528924</v>
      </c>
      <c r="DH6" s="9">
        <v>176012</v>
      </c>
      <c r="DI6" s="9">
        <v>1154056</v>
      </c>
      <c r="DJ6" s="9">
        <v>1587365</v>
      </c>
      <c r="DK6" s="9">
        <v>3706570</v>
      </c>
      <c r="DL6" s="9">
        <v>224231</v>
      </c>
      <c r="DM6" s="9" t="s">
        <v>842</v>
      </c>
      <c r="DN6" s="9">
        <v>503817</v>
      </c>
      <c r="DO6" s="9">
        <v>1188202</v>
      </c>
      <c r="DP6" s="9">
        <v>3706570</v>
      </c>
      <c r="DQ6" s="12">
        <v>2014551</v>
      </c>
      <c r="DR6" s="10">
        <v>-3.1379999999999999</v>
      </c>
      <c r="DS6" s="9">
        <v>3085.7955999999999</v>
      </c>
      <c r="DT6" s="10">
        <v>54.2</v>
      </c>
      <c r="DU6" s="9">
        <v>565</v>
      </c>
      <c r="DV6" s="9">
        <v>99425</v>
      </c>
      <c r="DW6" s="9">
        <v>62193</v>
      </c>
      <c r="DX6" s="9">
        <v>673082</v>
      </c>
      <c r="DY6" s="10">
        <v>1.48</v>
      </c>
      <c r="DZ6" s="9">
        <v>99425</v>
      </c>
      <c r="EA6" s="9">
        <v>62193</v>
      </c>
      <c r="EB6" s="9">
        <v>0</v>
      </c>
      <c r="EC6" s="9">
        <v>673082</v>
      </c>
      <c r="ED6" s="10">
        <v>0</v>
      </c>
      <c r="EE6" s="10">
        <v>9.8033000000000001</v>
      </c>
      <c r="EF6" s="10">
        <v>3.6539000000000001</v>
      </c>
      <c r="EG6" s="10">
        <v>7.6506999999999996</v>
      </c>
      <c r="EH6" s="10" t="s">
        <v>842</v>
      </c>
      <c r="EI6" s="10">
        <v>171.6489</v>
      </c>
      <c r="EN6" s="5" t="s">
        <v>1</v>
      </c>
      <c r="EO6" s="7"/>
      <c r="EP6" s="13">
        <v>2.2906253659562896</v>
      </c>
      <c r="EQ6" s="13">
        <v>1.9412683573599143</v>
      </c>
      <c r="ER6" s="13">
        <v>0.63395836186551868</v>
      </c>
      <c r="ES6" s="13">
        <v>0.17542876567824162</v>
      </c>
      <c r="ET6" s="13">
        <v>552.97722481338224</v>
      </c>
      <c r="EU6" s="13">
        <v>0.67943354637845776</v>
      </c>
      <c r="EV6" s="13">
        <v>2.1194780012152816</v>
      </c>
      <c r="EW6" s="13">
        <v>3.1194780012152816</v>
      </c>
      <c r="EX6" s="13">
        <v>0.6290060457362775</v>
      </c>
      <c r="EY6" s="13">
        <v>4.7653853527607364</v>
      </c>
      <c r="FA6" s="13">
        <v>2.9923527941276733</v>
      </c>
      <c r="FB6" s="13">
        <v>121.97759592929427</v>
      </c>
      <c r="FC6" s="13">
        <v>1.4130631243808185</v>
      </c>
      <c r="FD6" s="13">
        <v>258.30410100039734</v>
      </c>
      <c r="FE6" s="13">
        <v>1.1494281333478922</v>
      </c>
      <c r="FG6" s="5" t="s">
        <v>1</v>
      </c>
      <c r="FH6" s="7"/>
      <c r="FI6" s="14">
        <v>7.0858322069816418E-2</v>
      </c>
      <c r="FJ6" s="14">
        <v>2.2714801015494109E-2</v>
      </c>
      <c r="FK6" s="14">
        <v>7.5366174117850199E-3</v>
      </c>
      <c r="FL6" s="14">
        <v>0.11264873167487954</v>
      </c>
      <c r="FM6" s="12">
        <v>84194</v>
      </c>
      <c r="FN6" s="12">
        <v>747403</v>
      </c>
      <c r="FO6" s="23">
        <v>0.42825712181342857</v>
      </c>
      <c r="FP6" s="23">
        <v>0.83252052436619306</v>
      </c>
      <c r="FQ6" s="23">
        <v>1.677912463544463E-2</v>
      </c>
      <c r="FR6" s="23">
        <v>0.18159160625591855</v>
      </c>
      <c r="FS6" s="23">
        <v>0</v>
      </c>
      <c r="FT6" s="12">
        <v>663209</v>
      </c>
      <c r="FU6" s="12">
        <v>747403</v>
      </c>
      <c r="FV6" s="12">
        <v>526690</v>
      </c>
      <c r="FW6" s="12">
        <v>77316</v>
      </c>
      <c r="FX6" s="12">
        <v>118881</v>
      </c>
      <c r="FY6" s="12">
        <v>20864</v>
      </c>
      <c r="FZ6" s="12">
        <v>-80542</v>
      </c>
      <c r="GB6" s="13">
        <v>3.1194780012152816</v>
      </c>
      <c r="GC6" s="13">
        <v>0.201642758669066</v>
      </c>
      <c r="GD6" s="12">
        <v>747403</v>
      </c>
      <c r="GE6" s="12">
        <v>3706570</v>
      </c>
      <c r="GF6" s="12">
        <v>1587365</v>
      </c>
      <c r="GG6" s="12">
        <v>1154056</v>
      </c>
      <c r="GH6" s="12">
        <v>319399</v>
      </c>
      <c r="GI6" s="12">
        <v>528924</v>
      </c>
      <c r="GJ6" s="12">
        <v>176012</v>
      </c>
      <c r="GK6" s="12">
        <v>965149</v>
      </c>
      <c r="GL6" s="12"/>
      <c r="GO6" s="5" t="s">
        <v>1</v>
      </c>
      <c r="GP6" s="7"/>
      <c r="GQ6" s="9">
        <v>151223</v>
      </c>
      <c r="GR6" s="9">
        <v>104227</v>
      </c>
      <c r="GS6" s="9">
        <v>46996</v>
      </c>
      <c r="GT6" s="9">
        <v>20855</v>
      </c>
      <c r="GU6" s="9">
        <v>9854</v>
      </c>
      <c r="GV6" s="9">
        <v>6015</v>
      </c>
      <c r="GW6" s="9">
        <v>4207</v>
      </c>
      <c r="GX6" s="9">
        <v>-15814</v>
      </c>
      <c r="GY6" s="9">
        <v>20021</v>
      </c>
      <c r="GZ6" s="9">
        <v>1995</v>
      </c>
      <c r="HA6" s="9">
        <v>65953</v>
      </c>
      <c r="HB6" s="9">
        <v>6534</v>
      </c>
      <c r="HC6" s="9">
        <v>84380</v>
      </c>
      <c r="HD6" s="9">
        <v>361547</v>
      </c>
      <c r="HE6" s="9">
        <v>614949</v>
      </c>
      <c r="HF6" s="9">
        <v>47081</v>
      </c>
      <c r="HG6" s="9" t="s">
        <v>842</v>
      </c>
      <c r="HH6" s="9">
        <v>88569</v>
      </c>
      <c r="HI6" s="9">
        <v>-37862</v>
      </c>
      <c r="HJ6" s="9">
        <v>614949</v>
      </c>
      <c r="HK6" s="12">
        <v>564242</v>
      </c>
      <c r="HL6" s="10">
        <v>-0.7843</v>
      </c>
      <c r="HM6" s="9">
        <v>967.84519999999998</v>
      </c>
      <c r="HN6" s="10">
        <v>23.02</v>
      </c>
      <c r="HO6" s="9">
        <v>423</v>
      </c>
      <c r="HP6" s="9">
        <v>28461</v>
      </c>
      <c r="HQ6" s="9" t="s">
        <v>842</v>
      </c>
      <c r="HR6" s="9">
        <v>-395107</v>
      </c>
      <c r="HS6" s="10">
        <v>0.46</v>
      </c>
      <c r="HT6" s="9">
        <v>28461</v>
      </c>
      <c r="HU6" s="9" t="s">
        <v>842</v>
      </c>
      <c r="HV6" s="9">
        <v>0</v>
      </c>
      <c r="HW6" s="9">
        <v>-395107</v>
      </c>
      <c r="HX6" s="10">
        <v>0</v>
      </c>
      <c r="HY6" s="10">
        <v>10.204599999999999</v>
      </c>
      <c r="HZ6" s="10">
        <v>4.1144999999999996</v>
      </c>
      <c r="IA6" s="10">
        <v>8.1862999999999992</v>
      </c>
      <c r="IB6" s="10" t="s">
        <v>842</v>
      </c>
      <c r="IC6" s="10">
        <v>58.8324</v>
      </c>
      <c r="IH6" s="5" t="s">
        <v>1</v>
      </c>
      <c r="II6" s="7"/>
      <c r="IJ6" s="13">
        <v>0.95270354187130935</v>
      </c>
      <c r="IK6" s="13">
        <v>0.8789305513215685</v>
      </c>
      <c r="IL6" s="13">
        <v>2.2524811164177084E-2</v>
      </c>
      <c r="IM6" s="13">
        <v>-6.8119470069875716E-3</v>
      </c>
      <c r="IN6" s="13">
        <v>227.16130218576612</v>
      </c>
      <c r="IO6" s="13">
        <v>1.0615693333918748</v>
      </c>
      <c r="IP6" s="13">
        <v>-17.241851988801436</v>
      </c>
      <c r="IQ6" s="13">
        <v>-16.241851988801436</v>
      </c>
      <c r="IR6" s="13">
        <v>1.0719290246589916</v>
      </c>
      <c r="IS6" s="13">
        <v>4.7316708229426432</v>
      </c>
      <c r="IU6" s="13">
        <v>15.951484542393633</v>
      </c>
      <c r="IV6" s="13">
        <v>22.881882813474437</v>
      </c>
      <c r="IW6" s="13">
        <v>2.2928903916425334</v>
      </c>
      <c r="IX6" s="13">
        <v>159.18772276703939</v>
      </c>
      <c r="IY6" s="13">
        <v>-36.100023872045831</v>
      </c>
      <c r="JA6" s="5" t="s">
        <v>1</v>
      </c>
      <c r="JB6" s="7"/>
      <c r="JC6" s="14">
        <v>-0.52878875917806767</v>
      </c>
      <c r="JD6" s="14">
        <v>3.2557171407710229E-2</v>
      </c>
      <c r="JE6" s="14">
        <v>1.6024093054871218E-2</v>
      </c>
      <c r="JF6" s="14">
        <v>0.1323938818830469</v>
      </c>
      <c r="JG6" s="12">
        <v>20021</v>
      </c>
      <c r="JH6" s="12">
        <v>151223</v>
      </c>
      <c r="JI6" s="23">
        <v>0.58793005598838277</v>
      </c>
      <c r="JJ6" s="23">
        <v>1.5738625479511308</v>
      </c>
      <c r="JK6" s="23" t="s">
        <v>842</v>
      </c>
      <c r="JL6" s="23">
        <v>-0.64250368729764584</v>
      </c>
      <c r="JM6" s="23">
        <v>0</v>
      </c>
      <c r="JN6" s="12">
        <v>131202</v>
      </c>
      <c r="JO6" s="12">
        <v>151223</v>
      </c>
      <c r="JP6" s="12">
        <v>104227</v>
      </c>
      <c r="JQ6" s="12">
        <v>15919</v>
      </c>
      <c r="JR6" s="12">
        <v>20855</v>
      </c>
      <c r="JS6" s="12">
        <v>6015</v>
      </c>
      <c r="JT6" s="12">
        <v>-15814</v>
      </c>
      <c r="JV6" s="13">
        <v>-16.241851988801436</v>
      </c>
      <c r="JW6" s="13">
        <v>0.24591144956736249</v>
      </c>
      <c r="JX6" s="12">
        <v>151223</v>
      </c>
      <c r="JY6" s="12">
        <v>614949</v>
      </c>
      <c r="JZ6" s="12">
        <v>361547</v>
      </c>
      <c r="KA6" s="12">
        <v>84380</v>
      </c>
      <c r="KB6" s="12">
        <v>1995</v>
      </c>
      <c r="KC6" s="12">
        <v>65953</v>
      </c>
      <c r="KD6" s="12">
        <v>6534</v>
      </c>
      <c r="KE6" s="12">
        <v>169022</v>
      </c>
      <c r="KF6" s="12"/>
      <c r="KI6" s="5" t="s">
        <v>1</v>
      </c>
      <c r="KJ6" s="7"/>
      <c r="KK6" s="9">
        <v>454970</v>
      </c>
      <c r="KL6" s="9">
        <v>349755</v>
      </c>
      <c r="KM6" s="9">
        <v>105215</v>
      </c>
      <c r="KN6" s="9">
        <v>62705</v>
      </c>
      <c r="KO6" s="9">
        <v>38467</v>
      </c>
      <c r="KP6" s="9">
        <v>11371</v>
      </c>
      <c r="KQ6" s="9">
        <v>25685</v>
      </c>
      <c r="KR6" s="9">
        <v>58046</v>
      </c>
      <c r="KS6" s="9">
        <v>-33404</v>
      </c>
      <c r="KT6" s="9">
        <v>62098</v>
      </c>
      <c r="KU6" s="9">
        <v>288034</v>
      </c>
      <c r="KV6" s="9">
        <v>178293</v>
      </c>
      <c r="KW6" s="9">
        <v>592092</v>
      </c>
      <c r="KX6" s="9">
        <v>479747</v>
      </c>
      <c r="KY6" s="9">
        <v>1578685</v>
      </c>
      <c r="KZ6" s="9">
        <v>126249</v>
      </c>
      <c r="LA6" s="9">
        <v>8621</v>
      </c>
      <c r="LB6" s="9">
        <v>474128</v>
      </c>
      <c r="LC6" s="9">
        <v>215165</v>
      </c>
      <c r="LD6" s="9">
        <v>1578685</v>
      </c>
      <c r="LE6" s="12">
        <v>889392</v>
      </c>
      <c r="LF6" s="10">
        <v>-2.8801999999999999</v>
      </c>
      <c r="LG6" s="9">
        <v>1500.2885000000001</v>
      </c>
      <c r="LH6" s="10">
        <v>18.649999999999999</v>
      </c>
      <c r="LI6" s="9">
        <v>141110</v>
      </c>
      <c r="LJ6" s="9">
        <v>70896</v>
      </c>
      <c r="LK6" s="9">
        <v>30320</v>
      </c>
      <c r="LL6" s="9">
        <v>1157801</v>
      </c>
      <c r="LM6" s="10">
        <v>-0.41</v>
      </c>
      <c r="LN6" s="9">
        <v>70896</v>
      </c>
      <c r="LO6" s="9">
        <v>30320</v>
      </c>
      <c r="LP6" s="9">
        <v>0</v>
      </c>
      <c r="LQ6" s="9">
        <v>1157801</v>
      </c>
      <c r="LR6" s="10">
        <v>0</v>
      </c>
      <c r="LS6" s="10">
        <v>16.936399999999999</v>
      </c>
      <c r="LT6" s="10">
        <v>1.5008999999999999</v>
      </c>
      <c r="LU6" s="10">
        <v>12.597899999999999</v>
      </c>
      <c r="LV6" s="10">
        <v>225.99180000000001</v>
      </c>
      <c r="LW6" s="10">
        <v>8.1948000000000008</v>
      </c>
      <c r="MB6" s="5" t="s">
        <v>1</v>
      </c>
      <c r="MC6" s="7"/>
      <c r="MD6" s="13">
        <v>1.2488020112712179</v>
      </c>
      <c r="ME6" s="13">
        <v>0.8727579894037053</v>
      </c>
      <c r="MF6" s="13">
        <v>0.13097307056322344</v>
      </c>
      <c r="MG6" s="13">
        <v>7.4722949796824575E-2</v>
      </c>
      <c r="MH6" s="13">
        <v>366.18492702322646</v>
      </c>
      <c r="MI6" s="13">
        <v>0.86370618584454784</v>
      </c>
      <c r="MJ6" s="13">
        <v>6.3370901401250199</v>
      </c>
      <c r="MK6" s="13">
        <v>7.3370901401250199</v>
      </c>
      <c r="ML6" s="13">
        <v>0.80520244767811888</v>
      </c>
      <c r="MM6" s="13">
        <v>6.2348078445167534</v>
      </c>
      <c r="MO6" s="13">
        <v>1.9616866618431459</v>
      </c>
      <c r="MP6" s="13">
        <v>186.06437363297164</v>
      </c>
      <c r="MQ6" s="13">
        <v>1.5795704673753792</v>
      </c>
      <c r="MR6" s="13">
        <v>231.07547750401127</v>
      </c>
      <c r="MS6" s="13">
        <v>3.8568546336170355</v>
      </c>
      <c r="MU6" s="5" t="s">
        <v>1</v>
      </c>
      <c r="MV6" s="7"/>
      <c r="MW6" s="14">
        <v>-0.15524829781795366</v>
      </c>
      <c r="MX6" s="14">
        <v>-2.1159382650750465E-2</v>
      </c>
      <c r="MY6" s="14">
        <v>2.4366482230463962E-2</v>
      </c>
      <c r="MZ6" s="14">
        <v>-7.3420225509374243E-2</v>
      </c>
      <c r="NA6" s="12">
        <v>-33404</v>
      </c>
      <c r="NB6" s="12">
        <v>454970</v>
      </c>
      <c r="NC6" s="23">
        <v>0.30389026309871825</v>
      </c>
      <c r="ND6" s="23">
        <v>0.95034063160161775</v>
      </c>
      <c r="NE6" s="23">
        <v>1.9205858040077659E-2</v>
      </c>
      <c r="NF6" s="23">
        <v>0.73339583260751828</v>
      </c>
      <c r="NG6" s="23">
        <v>0</v>
      </c>
      <c r="NH6" s="12">
        <v>488374</v>
      </c>
      <c r="NI6" s="12">
        <v>454970</v>
      </c>
      <c r="NJ6" s="12">
        <v>349755</v>
      </c>
      <c r="NK6" s="12">
        <v>6497</v>
      </c>
      <c r="NL6" s="12">
        <v>62705</v>
      </c>
      <c r="NM6" s="12">
        <v>11371</v>
      </c>
      <c r="NN6" s="12">
        <v>58046</v>
      </c>
      <c r="NP6" s="13">
        <v>7.3370901401250199</v>
      </c>
      <c r="NQ6" s="13">
        <v>0.28819555516141598</v>
      </c>
      <c r="NR6" s="12">
        <v>454970</v>
      </c>
      <c r="NS6" s="12">
        <v>1578685</v>
      </c>
      <c r="NT6" s="12">
        <v>479747</v>
      </c>
      <c r="NU6" s="12">
        <v>592092</v>
      </c>
      <c r="NV6" s="12">
        <v>62098</v>
      </c>
      <c r="NW6" s="12">
        <v>288034</v>
      </c>
      <c r="NX6" s="12">
        <v>178293</v>
      </c>
      <c r="NY6" s="12">
        <v>506846</v>
      </c>
      <c r="NZ6" s="12"/>
      <c r="OC6" s="5" t="s">
        <v>1</v>
      </c>
      <c r="OD6" s="7"/>
      <c r="OE6" s="9">
        <v>2560000</v>
      </c>
      <c r="OF6" s="9">
        <v>1593000</v>
      </c>
      <c r="OG6" s="9">
        <v>967000</v>
      </c>
      <c r="OH6" s="9">
        <v>274200</v>
      </c>
      <c r="OI6" s="9">
        <v>406800</v>
      </c>
      <c r="OJ6" s="9">
        <v>92900</v>
      </c>
      <c r="OK6" s="9">
        <v>295700</v>
      </c>
      <c r="OL6" s="9">
        <v>-368800</v>
      </c>
      <c r="OM6" s="9">
        <v>664400</v>
      </c>
      <c r="ON6" s="9">
        <v>83300</v>
      </c>
      <c r="OO6" s="9">
        <v>1105900</v>
      </c>
      <c r="OP6" s="9" t="s">
        <v>842</v>
      </c>
      <c r="OQ6" s="9">
        <v>1436800</v>
      </c>
      <c r="OR6" s="9">
        <v>7777400</v>
      </c>
      <c r="OS6" s="9">
        <v>21147000</v>
      </c>
      <c r="OT6" s="9">
        <v>598100</v>
      </c>
      <c r="OU6" s="9" t="s">
        <v>842</v>
      </c>
      <c r="OV6" s="9">
        <v>2634800</v>
      </c>
      <c r="OW6" s="9">
        <v>7961100</v>
      </c>
      <c r="OX6" s="9">
        <v>21147000</v>
      </c>
      <c r="OY6" s="12">
        <v>10551100</v>
      </c>
      <c r="OZ6" s="10">
        <v>-0.14879999999999999</v>
      </c>
      <c r="PA6" s="9">
        <v>22596.919699999999</v>
      </c>
      <c r="PB6" s="10">
        <v>67.61</v>
      </c>
      <c r="PC6" s="9">
        <v>3500</v>
      </c>
      <c r="PD6" s="9">
        <v>694000</v>
      </c>
      <c r="PE6" s="9">
        <v>249800</v>
      </c>
      <c r="PF6" s="9">
        <v>4152500</v>
      </c>
      <c r="PG6" s="10">
        <v>1.98</v>
      </c>
      <c r="PH6" s="9">
        <v>694000</v>
      </c>
      <c r="PI6" s="9">
        <v>249800</v>
      </c>
      <c r="PJ6" s="9">
        <v>-115700</v>
      </c>
      <c r="PK6" s="9">
        <v>4152500</v>
      </c>
      <c r="PL6" s="10">
        <v>0.34499999999999997</v>
      </c>
      <c r="PM6" s="10">
        <v>7.0526999999999997</v>
      </c>
      <c r="PN6" s="10">
        <v>3.2519</v>
      </c>
      <c r="PO6" s="10">
        <v>6.0362</v>
      </c>
      <c r="PP6" s="10" t="s">
        <v>842</v>
      </c>
      <c r="PQ6" s="10">
        <v>99.711399999999998</v>
      </c>
      <c r="PV6" s="5" t="s">
        <v>1</v>
      </c>
      <c r="PW6" s="7"/>
      <c r="PX6" s="13">
        <v>0.54531653256414148</v>
      </c>
      <c r="PY6" s="13" t="s">
        <v>842</v>
      </c>
      <c r="PZ6" s="13">
        <v>3.1615302869287994E-2</v>
      </c>
      <c r="QA6" s="13">
        <v>-5.6651061616304912E-2</v>
      </c>
      <c r="QB6" s="13" t="s">
        <v>842</v>
      </c>
      <c r="QC6" s="13">
        <v>0.6235352532274081</v>
      </c>
      <c r="QD6" s="13">
        <v>1.6562912160379848</v>
      </c>
      <c r="QE6" s="13">
        <v>2.6562912160379848</v>
      </c>
      <c r="QF6" s="13">
        <v>0.56995386825985028</v>
      </c>
      <c r="QG6" s="13">
        <v>7.470398277717976</v>
      </c>
      <c r="QI6" s="13" t="s">
        <v>842</v>
      </c>
      <c r="QJ6" s="13" t="s">
        <v>842</v>
      </c>
      <c r="QK6" s="13">
        <v>2.314856677818971</v>
      </c>
      <c r="QL6" s="13">
        <v>157.67714843749999</v>
      </c>
      <c r="QM6" s="13">
        <v>-2.1368948247078463</v>
      </c>
      <c r="QO6" s="5" t="s">
        <v>1</v>
      </c>
      <c r="QP6" s="7"/>
      <c r="QQ6" s="14">
        <v>8.3455803846202159E-2</v>
      </c>
      <c r="QR6" s="14">
        <v>3.1418168061663594E-2</v>
      </c>
      <c r="QS6" s="14">
        <v>1.9236771173216059E-2</v>
      </c>
      <c r="QT6" s="14">
        <v>0.25953124999999999</v>
      </c>
      <c r="QU6" s="12">
        <v>664400</v>
      </c>
      <c r="QV6" s="12">
        <v>2560000</v>
      </c>
      <c r="QW6" s="23">
        <v>0.36777793540454912</v>
      </c>
      <c r="QX6" s="23">
        <v>1.0685638482999953</v>
      </c>
      <c r="QY6" s="23">
        <v>1.1812550243533362E-2</v>
      </c>
      <c r="QZ6" s="23">
        <v>0.19636355038539746</v>
      </c>
      <c r="RA6" s="23">
        <v>0.17424242424242423</v>
      </c>
      <c r="RB6" s="12">
        <v>1895600</v>
      </c>
      <c r="RC6" s="12">
        <v>2560000</v>
      </c>
      <c r="RD6" s="12">
        <v>1593000</v>
      </c>
      <c r="RE6" s="12">
        <v>304300</v>
      </c>
      <c r="RF6" s="12">
        <v>274200</v>
      </c>
      <c r="RG6" s="12">
        <v>92900</v>
      </c>
      <c r="RH6" s="12">
        <v>-368800</v>
      </c>
      <c r="RJ6" s="13">
        <v>2.6562912160379848</v>
      </c>
      <c r="RK6" s="13">
        <v>0.1210573603820873</v>
      </c>
      <c r="RL6" s="12">
        <v>2560000</v>
      </c>
      <c r="RM6" s="12">
        <v>21147000</v>
      </c>
      <c r="RN6" s="12">
        <v>7777400</v>
      </c>
      <c r="RO6" s="12">
        <v>1436800</v>
      </c>
      <c r="RP6" s="12">
        <v>83300</v>
      </c>
      <c r="RQ6" s="12">
        <v>1105900</v>
      </c>
      <c r="RR6" s="12" t="s">
        <v>842</v>
      </c>
      <c r="RS6" s="12">
        <v>11932800</v>
      </c>
      <c r="RT6" s="12"/>
      <c r="RW6" s="5" t="s">
        <v>1</v>
      </c>
      <c r="RX6" s="7"/>
      <c r="RY6" s="9">
        <v>3511000</v>
      </c>
      <c r="RZ6" s="9">
        <v>2184000</v>
      </c>
      <c r="SA6" s="9">
        <v>1327000</v>
      </c>
      <c r="SB6" s="9">
        <v>373000</v>
      </c>
      <c r="SC6" s="9">
        <v>608000</v>
      </c>
      <c r="SD6" s="9" t="s">
        <v>842</v>
      </c>
      <c r="SE6" s="9">
        <v>511000</v>
      </c>
      <c r="SF6" s="9">
        <v>116000</v>
      </c>
      <c r="SG6" s="9">
        <v>396000</v>
      </c>
      <c r="SH6" s="9">
        <v>52000</v>
      </c>
      <c r="SI6" s="9">
        <v>1700000</v>
      </c>
      <c r="SJ6" s="9">
        <v>98000</v>
      </c>
      <c r="SK6" s="9">
        <v>2491000</v>
      </c>
      <c r="SL6" s="9">
        <v>11637000</v>
      </c>
      <c r="SM6" s="9">
        <v>22106000</v>
      </c>
      <c r="SN6" s="9">
        <v>791000</v>
      </c>
      <c r="SO6" s="9" t="s">
        <v>842</v>
      </c>
      <c r="SP6" s="9">
        <v>3373000</v>
      </c>
      <c r="SQ6" s="9">
        <v>6065000</v>
      </c>
      <c r="SR6" s="9">
        <v>22106000</v>
      </c>
      <c r="SS6" s="12">
        <v>12668000</v>
      </c>
      <c r="ST6" s="10">
        <v>0.60460000000000003</v>
      </c>
      <c r="SU6" s="9">
        <v>36371.677100000001</v>
      </c>
      <c r="SV6" s="10">
        <v>84.12</v>
      </c>
      <c r="SW6" s="9">
        <v>6000</v>
      </c>
      <c r="SX6" s="9">
        <v>955000</v>
      </c>
      <c r="SY6" s="9">
        <v>324000</v>
      </c>
      <c r="SZ6" s="9">
        <v>8867000</v>
      </c>
      <c r="TA6" s="10">
        <v>0.91</v>
      </c>
      <c r="TB6" s="9">
        <v>955000</v>
      </c>
      <c r="TC6" s="9">
        <v>324000</v>
      </c>
      <c r="TD6" s="9">
        <v>-206000</v>
      </c>
      <c r="TE6" s="9">
        <v>8867000</v>
      </c>
      <c r="TF6" s="10">
        <v>0.46500000000000002</v>
      </c>
      <c r="TG6" s="10">
        <v>9.1773000000000007</v>
      </c>
      <c r="TH6" s="10">
        <v>3.2357</v>
      </c>
      <c r="TI6" s="10">
        <v>7.8989000000000003</v>
      </c>
      <c r="TJ6" s="10">
        <v>22.700600000000001</v>
      </c>
      <c r="TK6" s="10">
        <v>90.255700000000004</v>
      </c>
      <c r="TP6" s="5" t="s">
        <v>1</v>
      </c>
      <c r="TQ6" s="7"/>
      <c r="TR6" s="13">
        <v>0.7385117106433442</v>
      </c>
      <c r="TS6" s="13">
        <v>0.70945745627038248</v>
      </c>
      <c r="TT6" s="13">
        <v>1.5416543136673585E-2</v>
      </c>
      <c r="TU6" s="13">
        <v>-3.9898670044331855E-2</v>
      </c>
      <c r="TV6" s="13">
        <v>341.5897536175205</v>
      </c>
      <c r="TW6" s="13">
        <v>0.72564009771102866</v>
      </c>
      <c r="TX6" s="13">
        <v>2.6448474855729596</v>
      </c>
      <c r="TY6" s="13">
        <v>3.6448474855729596</v>
      </c>
      <c r="TZ6" s="13">
        <v>0.67623979074360752</v>
      </c>
      <c r="UA6" s="13" t="s">
        <v>842</v>
      </c>
      <c r="UB6" s="13"/>
      <c r="UC6" s="13">
        <v>22.285714285714285</v>
      </c>
      <c r="UD6" s="13">
        <v>16.378205128205128</v>
      </c>
      <c r="UE6" s="13">
        <v>2.0652941176470589</v>
      </c>
      <c r="UF6" s="13">
        <v>176.73027627456565</v>
      </c>
      <c r="UG6" s="13">
        <v>-3.9807256235827664</v>
      </c>
      <c r="UI6" s="5" t="s">
        <v>1</v>
      </c>
      <c r="UJ6" s="7"/>
      <c r="UK6" s="14">
        <v>6.5292662819455893E-2</v>
      </c>
      <c r="UL6" s="14">
        <v>1.7913688591332671E-2</v>
      </c>
      <c r="UM6" s="14">
        <v>2.7503845109924908E-2</v>
      </c>
      <c r="UN6" s="14">
        <v>0.11278837937909428</v>
      </c>
      <c r="UO6" s="12">
        <v>396000</v>
      </c>
      <c r="UP6" s="12">
        <v>3511000</v>
      </c>
      <c r="UQ6" s="23">
        <v>0.52641816701348054</v>
      </c>
      <c r="UR6" s="23">
        <v>1.6453305482674387</v>
      </c>
      <c r="US6" s="23">
        <v>1.4656654301999457E-2</v>
      </c>
      <c r="UT6" s="23">
        <v>0.40111282004885551</v>
      </c>
      <c r="UU6" s="23">
        <v>0.51098901098901095</v>
      </c>
      <c r="UV6" s="12">
        <v>3115000</v>
      </c>
      <c r="UW6" s="12">
        <v>3511000</v>
      </c>
      <c r="UX6" s="12">
        <v>2184000</v>
      </c>
      <c r="UY6" s="12" t="s">
        <v>842</v>
      </c>
      <c r="UZ6" s="12">
        <v>373000</v>
      </c>
      <c r="VA6" s="12" t="s">
        <v>842</v>
      </c>
      <c r="VB6" s="12">
        <v>116000</v>
      </c>
      <c r="VD6" s="13">
        <v>3.6448474855729596</v>
      </c>
      <c r="VE6" s="13">
        <v>0.15882565819234598</v>
      </c>
      <c r="VF6" s="12">
        <v>3511000</v>
      </c>
      <c r="VG6" s="12">
        <v>22106000</v>
      </c>
      <c r="VH6" s="12">
        <v>11637000</v>
      </c>
      <c r="VI6" s="12">
        <v>2491000</v>
      </c>
      <c r="VJ6" s="12">
        <v>52000</v>
      </c>
      <c r="VK6" s="12">
        <v>1700000</v>
      </c>
      <c r="VL6" s="12">
        <v>98000</v>
      </c>
      <c r="VM6" s="12">
        <v>7978000</v>
      </c>
      <c r="VN6" s="12"/>
    </row>
    <row r="7" spans="1:588" x14ac:dyDescent="0.25">
      <c r="A7" s="5" t="s">
        <v>2</v>
      </c>
      <c r="B7" s="7"/>
      <c r="C7" s="9">
        <v>652416</v>
      </c>
      <c r="D7" s="9">
        <v>549164</v>
      </c>
      <c r="E7" s="9">
        <v>103252</v>
      </c>
      <c r="F7" s="9">
        <v>54185</v>
      </c>
      <c r="G7" s="9">
        <v>51234</v>
      </c>
      <c r="H7" s="9">
        <v>2483</v>
      </c>
      <c r="I7" s="9">
        <v>49154</v>
      </c>
      <c r="J7" s="9">
        <v>10650</v>
      </c>
      <c r="K7" s="9">
        <v>37402</v>
      </c>
      <c r="L7" s="9">
        <v>10090</v>
      </c>
      <c r="M7" s="9">
        <v>190195</v>
      </c>
      <c r="N7" s="9">
        <v>234437</v>
      </c>
      <c r="O7" s="9">
        <v>476722</v>
      </c>
      <c r="P7" s="9">
        <v>393387</v>
      </c>
      <c r="Q7" s="9">
        <v>1077270</v>
      </c>
      <c r="R7" s="9">
        <v>118099</v>
      </c>
      <c r="S7" s="9">
        <v>1146</v>
      </c>
      <c r="T7" s="9">
        <v>216840</v>
      </c>
      <c r="U7" s="9">
        <v>619562</v>
      </c>
      <c r="V7" s="9">
        <v>1077270</v>
      </c>
      <c r="W7" s="12">
        <v>240868</v>
      </c>
      <c r="X7" s="10">
        <v>1.0470999999999999</v>
      </c>
      <c r="Y7" s="9">
        <v>844.36260000000004</v>
      </c>
      <c r="Z7" s="10">
        <v>31.15</v>
      </c>
      <c r="AA7" s="9">
        <v>26949</v>
      </c>
      <c r="AB7" s="9">
        <v>63561</v>
      </c>
      <c r="AC7" s="9" t="s">
        <v>842</v>
      </c>
      <c r="AD7" s="9">
        <v>585128</v>
      </c>
      <c r="AE7" s="10">
        <v>1.31</v>
      </c>
      <c r="AF7" s="9">
        <v>63561</v>
      </c>
      <c r="AG7" s="9" t="s">
        <v>842</v>
      </c>
      <c r="AH7" s="9">
        <v>-5088</v>
      </c>
      <c r="AI7" s="9">
        <v>585128</v>
      </c>
      <c r="AJ7" s="10">
        <v>0.1875</v>
      </c>
      <c r="AK7" s="10">
        <v>12.7555</v>
      </c>
      <c r="AL7" s="10">
        <v>3.7347999999999999</v>
      </c>
      <c r="AM7" s="10">
        <v>11.2164</v>
      </c>
      <c r="AN7" s="10">
        <v>21.666599999999999</v>
      </c>
      <c r="AO7" s="10">
        <v>92.028300000000002</v>
      </c>
      <c r="AT7" s="5" t="s">
        <v>2</v>
      </c>
      <c r="AU7" s="7"/>
      <c r="AV7" s="13">
        <v>2.1984965873455082</v>
      </c>
      <c r="AW7" s="13">
        <v>1.1173445858697657</v>
      </c>
      <c r="AX7" s="13">
        <v>4.6532005165098693E-2</v>
      </c>
      <c r="AY7" s="13">
        <v>0.24124128584291774</v>
      </c>
      <c r="AZ7" s="13">
        <v>146.57192603285992</v>
      </c>
      <c r="BA7" s="13">
        <v>0.42487770011232096</v>
      </c>
      <c r="BB7" s="13">
        <v>0.73876060830070278</v>
      </c>
      <c r="BC7" s="13">
        <v>1.7387606083007028</v>
      </c>
      <c r="BD7" s="13">
        <v>0.2799391002173332</v>
      </c>
      <c r="BE7" s="13">
        <v>25.59846959323399</v>
      </c>
      <c r="BF7" s="13"/>
      <c r="BG7" s="13">
        <v>2.3424800692723418</v>
      </c>
      <c r="BH7" s="13">
        <v>155.81776117880997</v>
      </c>
      <c r="BI7" s="13">
        <v>3.4302479034674938</v>
      </c>
      <c r="BJ7" s="13">
        <v>106.406303646753</v>
      </c>
      <c r="BK7" s="13">
        <v>2.5104316574445327</v>
      </c>
      <c r="BM7" s="5" t="s">
        <v>2</v>
      </c>
      <c r="BN7" s="7"/>
      <c r="BO7" s="14">
        <v>6.0368453843198902E-2</v>
      </c>
      <c r="BP7" s="14">
        <v>3.4719244014963749E-2</v>
      </c>
      <c r="BQ7" s="14">
        <v>4.755910774457657E-2</v>
      </c>
      <c r="BR7" s="14">
        <v>5.7328453011575436E-2</v>
      </c>
      <c r="BS7" s="12">
        <v>37402</v>
      </c>
      <c r="BT7" s="12">
        <v>652416</v>
      </c>
      <c r="BU7" s="23">
        <v>0.36517029157035841</v>
      </c>
      <c r="BV7" s="23">
        <v>0.78379849062909024</v>
      </c>
      <c r="BW7" s="23" t="s">
        <v>842</v>
      </c>
      <c r="BX7" s="23">
        <v>0.54315816833291564</v>
      </c>
      <c r="BY7" s="23">
        <v>0.1431297709923664</v>
      </c>
      <c r="BZ7" s="12">
        <v>615014</v>
      </c>
      <c r="CA7" s="12">
        <v>652416</v>
      </c>
      <c r="CB7" s="12">
        <v>549164</v>
      </c>
      <c r="CC7" s="12">
        <v>-1468</v>
      </c>
      <c r="CD7" s="12">
        <v>54185</v>
      </c>
      <c r="CE7" s="12">
        <v>2483</v>
      </c>
      <c r="CF7" s="12">
        <v>10650</v>
      </c>
      <c r="CH7" s="13">
        <v>1.7387606083007028</v>
      </c>
      <c r="CI7" s="13">
        <v>0.60561976106268622</v>
      </c>
      <c r="CJ7" s="12">
        <v>652416</v>
      </c>
      <c r="CK7" s="12">
        <v>1077270</v>
      </c>
      <c r="CL7" s="12">
        <v>393387</v>
      </c>
      <c r="CM7" s="12">
        <v>476722</v>
      </c>
      <c r="CN7" s="12">
        <v>10090</v>
      </c>
      <c r="CO7" s="12">
        <v>190195</v>
      </c>
      <c r="CP7" s="12">
        <v>234437</v>
      </c>
      <c r="CQ7" s="12">
        <v>207161</v>
      </c>
      <c r="CR7" s="12"/>
      <c r="CU7" s="5" t="s">
        <v>2</v>
      </c>
      <c r="CV7" s="7"/>
      <c r="CW7" s="9">
        <v>749778</v>
      </c>
      <c r="CX7" s="9">
        <v>546425</v>
      </c>
      <c r="CY7" s="9">
        <v>203353</v>
      </c>
      <c r="CZ7" s="9">
        <v>115088</v>
      </c>
      <c r="DA7" s="9">
        <v>10991</v>
      </c>
      <c r="DB7" s="9">
        <v>21034</v>
      </c>
      <c r="DC7" s="9">
        <v>-9578</v>
      </c>
      <c r="DD7" s="9">
        <v>3053</v>
      </c>
      <c r="DE7" s="9">
        <v>-12631</v>
      </c>
      <c r="DF7" s="9">
        <v>186352</v>
      </c>
      <c r="DG7" s="9">
        <v>551841</v>
      </c>
      <c r="DH7" s="9">
        <v>181438</v>
      </c>
      <c r="DI7" s="9">
        <v>1079822</v>
      </c>
      <c r="DJ7" s="9">
        <v>1631648</v>
      </c>
      <c r="DK7" s="9">
        <v>3684816</v>
      </c>
      <c r="DL7" s="9">
        <v>237953</v>
      </c>
      <c r="DM7" s="9" t="s">
        <v>842</v>
      </c>
      <c r="DN7" s="9">
        <v>524684</v>
      </c>
      <c r="DO7" s="9">
        <v>1145526</v>
      </c>
      <c r="DP7" s="9">
        <v>3684816</v>
      </c>
      <c r="DQ7" s="12">
        <v>2014606</v>
      </c>
      <c r="DR7" s="10">
        <v>-0.34960000000000002</v>
      </c>
      <c r="DS7" s="9">
        <v>2758.0952000000002</v>
      </c>
      <c r="DT7" s="10">
        <v>48.81</v>
      </c>
      <c r="DU7" s="9">
        <v>562</v>
      </c>
      <c r="DV7" s="9">
        <v>85835</v>
      </c>
      <c r="DW7" s="9">
        <v>65600</v>
      </c>
      <c r="DX7" s="9">
        <v>658887</v>
      </c>
      <c r="DY7" s="10">
        <v>-0.22</v>
      </c>
      <c r="DZ7" s="9">
        <v>85835</v>
      </c>
      <c r="EA7" s="9">
        <v>65600</v>
      </c>
      <c r="EB7" s="9">
        <v>0</v>
      </c>
      <c r="EC7" s="9">
        <v>658887</v>
      </c>
      <c r="ED7" s="10">
        <v>0</v>
      </c>
      <c r="EE7" s="10">
        <v>11.6061</v>
      </c>
      <c r="EF7" s="10">
        <v>4.1631</v>
      </c>
      <c r="EG7" s="10">
        <v>8.8130000000000006</v>
      </c>
      <c r="EH7" s="10" t="s">
        <v>842</v>
      </c>
      <c r="EI7" s="10">
        <v>161.49879999999999</v>
      </c>
      <c r="EN7" s="5" t="s">
        <v>2</v>
      </c>
      <c r="EO7" s="7"/>
      <c r="EP7" s="13">
        <v>2.0580425551379498</v>
      </c>
      <c r="EQ7" s="13">
        <v>1.7122382233877915</v>
      </c>
      <c r="ER7" s="13">
        <v>0.35516996897180014</v>
      </c>
      <c r="ES7" s="13">
        <v>0.15065555512134121</v>
      </c>
      <c r="ET7" s="13">
        <v>495.69722741654363</v>
      </c>
      <c r="EU7" s="13">
        <v>0.68912260476506837</v>
      </c>
      <c r="EV7" s="13">
        <v>2.2167021961963327</v>
      </c>
      <c r="EW7" s="13">
        <v>3.2167021961963327</v>
      </c>
      <c r="EX7" s="13">
        <v>0.63750691426813821</v>
      </c>
      <c r="EY7" s="13">
        <v>4.0807739849767044</v>
      </c>
      <c r="FA7" s="13">
        <v>3.0116348284262391</v>
      </c>
      <c r="FB7" s="13">
        <v>121.19663265772979</v>
      </c>
      <c r="FC7" s="13">
        <v>1.3586848385676309</v>
      </c>
      <c r="FD7" s="13">
        <v>268.64213807286956</v>
      </c>
      <c r="FE7" s="13">
        <v>1.3506155226268064</v>
      </c>
      <c r="FG7" s="5" t="s">
        <v>2</v>
      </c>
      <c r="FH7" s="7"/>
      <c r="FI7" s="14">
        <v>-1.1026375656248744E-2</v>
      </c>
      <c r="FJ7" s="14">
        <v>-3.4278509428964702E-3</v>
      </c>
      <c r="FK7" s="14">
        <v>2.9827812297818939E-3</v>
      </c>
      <c r="FL7" s="14">
        <v>-1.6846319844007158E-2</v>
      </c>
      <c r="FM7" s="12">
        <v>-12631</v>
      </c>
      <c r="FN7" s="12">
        <v>749778</v>
      </c>
      <c r="FO7" s="23">
        <v>0.44280311418534873</v>
      </c>
      <c r="FP7" s="23">
        <v>0.74850282890651809</v>
      </c>
      <c r="FQ7" s="23">
        <v>1.7802788524583047E-2</v>
      </c>
      <c r="FR7" s="23">
        <v>0.17881137077129497</v>
      </c>
      <c r="FS7" s="23">
        <v>0</v>
      </c>
      <c r="FT7" s="12">
        <v>762409</v>
      </c>
      <c r="FU7" s="12">
        <v>749778</v>
      </c>
      <c r="FV7" s="12">
        <v>546425</v>
      </c>
      <c r="FW7" s="12">
        <v>76809</v>
      </c>
      <c r="FX7" s="12">
        <v>115088</v>
      </c>
      <c r="FY7" s="12">
        <v>21034</v>
      </c>
      <c r="FZ7" s="12">
        <v>3053</v>
      </c>
      <c r="GB7" s="13">
        <v>3.2167021961963327</v>
      </c>
      <c r="GC7" s="13">
        <v>0.20347773131684188</v>
      </c>
      <c r="GD7" s="12">
        <v>749778</v>
      </c>
      <c r="GE7" s="12">
        <v>3684816</v>
      </c>
      <c r="GF7" s="12">
        <v>1631648</v>
      </c>
      <c r="GG7" s="12">
        <v>1079822</v>
      </c>
      <c r="GH7" s="12">
        <v>186352</v>
      </c>
      <c r="GI7" s="12">
        <v>551841</v>
      </c>
      <c r="GJ7" s="12">
        <v>181438</v>
      </c>
      <c r="GK7" s="12">
        <v>973346</v>
      </c>
      <c r="GL7" s="12"/>
      <c r="GO7" s="5" t="s">
        <v>2</v>
      </c>
      <c r="GP7" s="7"/>
      <c r="GQ7" s="9">
        <v>147455</v>
      </c>
      <c r="GR7" s="9">
        <v>105610</v>
      </c>
      <c r="GS7" s="9">
        <v>41845</v>
      </c>
      <c r="GT7" s="9">
        <v>21027</v>
      </c>
      <c r="GU7" s="9">
        <v>838</v>
      </c>
      <c r="GV7" s="9">
        <v>6454</v>
      </c>
      <c r="GW7" s="9">
        <v>-5498</v>
      </c>
      <c r="GX7" s="9">
        <v>-1588</v>
      </c>
      <c r="GY7" s="9">
        <v>-3910</v>
      </c>
      <c r="GZ7" s="9">
        <v>2392</v>
      </c>
      <c r="HA7" s="9">
        <v>66287</v>
      </c>
      <c r="HB7" s="9">
        <v>6492</v>
      </c>
      <c r="HC7" s="9">
        <v>84917</v>
      </c>
      <c r="HD7" s="9">
        <v>366817</v>
      </c>
      <c r="HE7" s="9">
        <v>631375</v>
      </c>
      <c r="HF7" s="9">
        <v>49603</v>
      </c>
      <c r="HG7" s="9" t="s">
        <v>842</v>
      </c>
      <c r="HH7" s="9">
        <v>84609</v>
      </c>
      <c r="HI7" s="9">
        <v>-38817</v>
      </c>
      <c r="HJ7" s="9">
        <v>631375</v>
      </c>
      <c r="HK7" s="12">
        <v>585583</v>
      </c>
      <c r="HL7" s="10">
        <v>2.1173000000000002</v>
      </c>
      <c r="HM7" s="9">
        <v>988.56460000000004</v>
      </c>
      <c r="HN7" s="10">
        <v>23.38</v>
      </c>
      <c r="HO7" s="9">
        <v>427</v>
      </c>
      <c r="HP7" s="9">
        <v>19213</v>
      </c>
      <c r="HQ7" s="9" t="s">
        <v>842</v>
      </c>
      <c r="HR7" s="9">
        <v>-398999</v>
      </c>
      <c r="HS7" s="10" t="s">
        <v>842</v>
      </c>
      <c r="HT7" s="9">
        <v>19213</v>
      </c>
      <c r="HU7" s="9" t="s">
        <v>842</v>
      </c>
      <c r="HV7" s="9">
        <v>0</v>
      </c>
      <c r="HW7" s="9">
        <v>-398999</v>
      </c>
      <c r="HX7" s="10">
        <v>0</v>
      </c>
      <c r="HY7" s="10">
        <v>8.9899000000000004</v>
      </c>
      <c r="HZ7" s="10">
        <v>4.5568999999999997</v>
      </c>
      <c r="IA7" s="10">
        <v>7.5103</v>
      </c>
      <c r="IB7" s="10" t="s">
        <v>842</v>
      </c>
      <c r="IC7" s="10">
        <v>60.1875</v>
      </c>
      <c r="IH7" s="5" t="s">
        <v>2</v>
      </c>
      <c r="II7" s="7"/>
      <c r="IJ7" s="13">
        <v>1.0036402746752711</v>
      </c>
      <c r="IK7" s="13">
        <v>0.92691084872767671</v>
      </c>
      <c r="IL7" s="13">
        <v>2.8271224101454929E-2</v>
      </c>
      <c r="IM7" s="13">
        <v>4.8782419322906354E-4</v>
      </c>
      <c r="IN7" s="13">
        <v>226.04077007509656</v>
      </c>
      <c r="IO7" s="13">
        <v>1.061480102949911</v>
      </c>
      <c r="IP7" s="13">
        <v>-17.265424942679754</v>
      </c>
      <c r="IQ7" s="13">
        <v>-16.265424942679754</v>
      </c>
      <c r="IR7" s="13">
        <v>1.070993807222834</v>
      </c>
      <c r="IS7" s="13">
        <v>2.9769135419894641</v>
      </c>
      <c r="IU7" s="13">
        <v>16.267714109673445</v>
      </c>
      <c r="IV7" s="13">
        <v>22.437079821986554</v>
      </c>
      <c r="IW7" s="13">
        <v>2.2244934904279874</v>
      </c>
      <c r="IX7" s="13">
        <v>164.08229629378454</v>
      </c>
      <c r="IY7" s="13">
        <v>478.75</v>
      </c>
      <c r="JA7" s="5" t="s">
        <v>2</v>
      </c>
      <c r="JB7" s="7"/>
      <c r="JC7" s="14">
        <v>0.10072906200891361</v>
      </c>
      <c r="JD7" s="14">
        <v>-6.1928331023559692E-3</v>
      </c>
      <c r="JE7" s="14">
        <v>1.3272619283310235E-3</v>
      </c>
      <c r="JF7" s="14">
        <v>-2.6516564375572208E-2</v>
      </c>
      <c r="JG7" s="12">
        <v>-3910</v>
      </c>
      <c r="JH7" s="12">
        <v>147455</v>
      </c>
      <c r="JI7" s="23">
        <v>0.58098119184319941</v>
      </c>
      <c r="JJ7" s="23">
        <v>1.5657328845773115</v>
      </c>
      <c r="JK7" s="23" t="s">
        <v>842</v>
      </c>
      <c r="JL7" s="23">
        <v>-0.63195248465650367</v>
      </c>
      <c r="JM7" s="23" t="s">
        <v>842</v>
      </c>
      <c r="JN7" s="12">
        <v>151365</v>
      </c>
      <c r="JO7" s="12">
        <v>147455</v>
      </c>
      <c r="JP7" s="12">
        <v>105610</v>
      </c>
      <c r="JQ7" s="12">
        <v>19862</v>
      </c>
      <c r="JR7" s="12">
        <v>21027</v>
      </c>
      <c r="JS7" s="12">
        <v>6454</v>
      </c>
      <c r="JT7" s="12">
        <v>-1588</v>
      </c>
      <c r="JV7" s="13">
        <v>-16.265424942679754</v>
      </c>
      <c r="JW7" s="13">
        <v>0.23354583250841418</v>
      </c>
      <c r="JX7" s="12">
        <v>147455</v>
      </c>
      <c r="JY7" s="12">
        <v>631375</v>
      </c>
      <c r="JZ7" s="12">
        <v>366817</v>
      </c>
      <c r="KA7" s="12">
        <v>84917</v>
      </c>
      <c r="KB7" s="12">
        <v>2392</v>
      </c>
      <c r="KC7" s="12">
        <v>66287</v>
      </c>
      <c r="KD7" s="12">
        <v>6492</v>
      </c>
      <c r="KE7" s="12">
        <v>179641</v>
      </c>
      <c r="KF7" s="12"/>
      <c r="KI7" s="5" t="s">
        <v>2</v>
      </c>
      <c r="KJ7" s="7"/>
      <c r="KK7" s="9">
        <v>408038</v>
      </c>
      <c r="KL7" s="9">
        <v>311353</v>
      </c>
      <c r="KM7" s="9">
        <v>96685</v>
      </c>
      <c r="KN7" s="9">
        <v>57083</v>
      </c>
      <c r="KO7" s="9">
        <v>36541</v>
      </c>
      <c r="KP7" s="9">
        <v>9583</v>
      </c>
      <c r="KQ7" s="9">
        <v>28295</v>
      </c>
      <c r="KR7" s="9">
        <v>8266</v>
      </c>
      <c r="KS7" s="9">
        <v>17808</v>
      </c>
      <c r="KT7" s="9">
        <v>64780</v>
      </c>
      <c r="KU7" s="9">
        <v>292966</v>
      </c>
      <c r="KV7" s="9">
        <v>132352</v>
      </c>
      <c r="KW7" s="9">
        <v>582756</v>
      </c>
      <c r="KX7" s="9">
        <v>482837</v>
      </c>
      <c r="KY7" s="9">
        <v>1582621</v>
      </c>
      <c r="KZ7" s="9">
        <v>137254</v>
      </c>
      <c r="LA7" s="9">
        <v>5160</v>
      </c>
      <c r="LB7" s="9">
        <v>389657</v>
      </c>
      <c r="LC7" s="9">
        <v>246345</v>
      </c>
      <c r="LD7" s="9">
        <v>1582621</v>
      </c>
      <c r="LE7" s="12">
        <v>946619</v>
      </c>
      <c r="LF7" s="10">
        <v>7.6600000000000001E-2</v>
      </c>
      <c r="LG7" s="9">
        <v>1661.3720000000001</v>
      </c>
      <c r="LH7" s="10">
        <v>20.65</v>
      </c>
      <c r="LI7" s="9">
        <v>141286</v>
      </c>
      <c r="LJ7" s="9">
        <v>69893</v>
      </c>
      <c r="LK7" s="9">
        <v>31418</v>
      </c>
      <c r="LL7" s="9">
        <v>1179516</v>
      </c>
      <c r="LM7" s="10">
        <v>0.21</v>
      </c>
      <c r="LN7" s="9">
        <v>69893</v>
      </c>
      <c r="LO7" s="9">
        <v>31418</v>
      </c>
      <c r="LP7" s="9">
        <v>0</v>
      </c>
      <c r="LQ7" s="9">
        <v>1179516</v>
      </c>
      <c r="LR7" s="10">
        <v>0</v>
      </c>
      <c r="LS7" s="10">
        <v>14.2277</v>
      </c>
      <c r="LT7" s="10">
        <v>1.7143999999999999</v>
      </c>
      <c r="LU7" s="10">
        <v>10.803100000000001</v>
      </c>
      <c r="LV7" s="10">
        <v>29.2136</v>
      </c>
      <c r="LW7" s="10">
        <v>15.6479</v>
      </c>
      <c r="MB7" s="5" t="s">
        <v>2</v>
      </c>
      <c r="MC7" s="7"/>
      <c r="MD7" s="13">
        <v>1.4955614809948237</v>
      </c>
      <c r="ME7" s="13">
        <v>1.155898649324919</v>
      </c>
      <c r="MF7" s="13">
        <v>0.1662487777712193</v>
      </c>
      <c r="MG7" s="13">
        <v>0.122012155784613</v>
      </c>
      <c r="MH7" s="13">
        <v>446.2035740264252</v>
      </c>
      <c r="MI7" s="13">
        <v>0.84434365524026278</v>
      </c>
      <c r="MJ7" s="13">
        <v>5.4244088574966005</v>
      </c>
      <c r="MK7" s="13">
        <v>6.4244088574966005</v>
      </c>
      <c r="ML7" s="13">
        <v>0.79350173182090988</v>
      </c>
      <c r="MM7" s="13">
        <v>7.2934362934362937</v>
      </c>
      <c r="MO7" s="13">
        <v>2.3524616175048356</v>
      </c>
      <c r="MP7" s="13">
        <v>155.15662286857682</v>
      </c>
      <c r="MQ7" s="13">
        <v>1.392782780254364</v>
      </c>
      <c r="MR7" s="13">
        <v>262.06527333238569</v>
      </c>
      <c r="MS7" s="13">
        <v>2.1131026053993032</v>
      </c>
      <c r="MU7" s="5" t="s">
        <v>2</v>
      </c>
      <c r="MV7" s="7"/>
      <c r="MW7" s="14">
        <v>7.2288863179687024E-2</v>
      </c>
      <c r="MX7" s="14">
        <v>1.1252220209386833E-2</v>
      </c>
      <c r="MY7" s="14">
        <v>2.308891389663097E-2</v>
      </c>
      <c r="MZ7" s="14">
        <v>4.3642994034869299E-2</v>
      </c>
      <c r="NA7" s="12">
        <v>17808</v>
      </c>
      <c r="NB7" s="12">
        <v>408038</v>
      </c>
      <c r="NC7" s="23">
        <v>0.30508694121966029</v>
      </c>
      <c r="ND7" s="23">
        <v>1.049759860383503</v>
      </c>
      <c r="NE7" s="23">
        <v>1.9851878624130476E-2</v>
      </c>
      <c r="NF7" s="23">
        <v>0.74529277698198115</v>
      </c>
      <c r="NG7" s="23">
        <v>0</v>
      </c>
      <c r="NH7" s="12">
        <v>390230</v>
      </c>
      <c r="NI7" s="12">
        <v>408038</v>
      </c>
      <c r="NJ7" s="12">
        <v>311353</v>
      </c>
      <c r="NK7" s="12">
        <v>3945</v>
      </c>
      <c r="NL7" s="12">
        <v>57083</v>
      </c>
      <c r="NM7" s="12">
        <v>9583</v>
      </c>
      <c r="NN7" s="12">
        <v>8266</v>
      </c>
      <c r="NP7" s="13">
        <v>6.4244088574966005</v>
      </c>
      <c r="NQ7" s="13">
        <v>0.25782420427885133</v>
      </c>
      <c r="NR7" s="12">
        <v>408038</v>
      </c>
      <c r="NS7" s="12">
        <v>1582621</v>
      </c>
      <c r="NT7" s="12">
        <v>482837</v>
      </c>
      <c r="NU7" s="12">
        <v>582756</v>
      </c>
      <c r="NV7" s="12">
        <v>64780</v>
      </c>
      <c r="NW7" s="12">
        <v>292966</v>
      </c>
      <c r="NX7" s="12">
        <v>132352</v>
      </c>
      <c r="NY7" s="12">
        <v>517028</v>
      </c>
      <c r="NZ7" s="12"/>
      <c r="OC7" s="5" t="s">
        <v>2</v>
      </c>
      <c r="OD7" s="7"/>
      <c r="OE7" s="9">
        <v>2427500</v>
      </c>
      <c r="OF7" s="9">
        <v>1469800</v>
      </c>
      <c r="OG7" s="9">
        <v>957700</v>
      </c>
      <c r="OH7" s="9">
        <v>261200</v>
      </c>
      <c r="OI7" s="9">
        <v>404200</v>
      </c>
      <c r="OJ7" s="9">
        <v>94800</v>
      </c>
      <c r="OK7" s="9">
        <v>310600</v>
      </c>
      <c r="OL7" s="9">
        <v>72700</v>
      </c>
      <c r="OM7" s="9">
        <v>237700</v>
      </c>
      <c r="ON7" s="9">
        <v>62600</v>
      </c>
      <c r="OO7" s="9">
        <v>1052200</v>
      </c>
      <c r="OP7" s="9" t="s">
        <v>842</v>
      </c>
      <c r="OQ7" s="9">
        <v>1354000</v>
      </c>
      <c r="OR7" s="9">
        <v>7783100</v>
      </c>
      <c r="OS7" s="9">
        <v>21108700</v>
      </c>
      <c r="OT7" s="9">
        <v>572400</v>
      </c>
      <c r="OU7" s="9" t="s">
        <v>842</v>
      </c>
      <c r="OV7" s="9">
        <v>2560200</v>
      </c>
      <c r="OW7" s="9">
        <v>7914300</v>
      </c>
      <c r="OX7" s="9">
        <v>21108700</v>
      </c>
      <c r="OY7" s="12">
        <v>10634200</v>
      </c>
      <c r="OZ7" s="10">
        <v>0.58199999999999996</v>
      </c>
      <c r="PA7" s="9">
        <v>21936.2732</v>
      </c>
      <c r="PB7" s="10">
        <v>66.23</v>
      </c>
      <c r="PC7" s="9">
        <v>3500</v>
      </c>
      <c r="PD7" s="9">
        <v>687700</v>
      </c>
      <c r="PE7" s="9">
        <v>246200</v>
      </c>
      <c r="PF7" s="9">
        <v>4309300</v>
      </c>
      <c r="PG7" s="10">
        <v>0.72</v>
      </c>
      <c r="PH7" s="9">
        <v>687700</v>
      </c>
      <c r="PI7" s="9">
        <v>246200</v>
      </c>
      <c r="PJ7" s="9">
        <v>-114400</v>
      </c>
      <c r="PK7" s="9">
        <v>4309300</v>
      </c>
      <c r="PL7" s="10">
        <v>0.34499999999999997</v>
      </c>
      <c r="PM7" s="10">
        <v>9.3713999999999995</v>
      </c>
      <c r="PN7" s="10">
        <v>2.8538999999999999</v>
      </c>
      <c r="PO7" s="10">
        <v>7.5867000000000004</v>
      </c>
      <c r="PP7" s="10">
        <v>23.406300000000002</v>
      </c>
      <c r="PQ7" s="10">
        <v>102.4529</v>
      </c>
      <c r="PV7" s="5" t="s">
        <v>2</v>
      </c>
      <c r="PW7" s="7"/>
      <c r="PX7" s="13">
        <v>0.52886493242715416</v>
      </c>
      <c r="PY7" s="13" t="s">
        <v>842</v>
      </c>
      <c r="PZ7" s="13">
        <v>2.4451214748847747E-2</v>
      </c>
      <c r="QA7" s="13">
        <v>-5.7142315727638365E-2</v>
      </c>
      <c r="QB7" s="13" t="s">
        <v>842</v>
      </c>
      <c r="QC7" s="13">
        <v>0.62506928422877772</v>
      </c>
      <c r="QD7" s="13">
        <v>1.6671594455605676</v>
      </c>
      <c r="QE7" s="13">
        <v>2.6671594455605674</v>
      </c>
      <c r="QF7" s="13">
        <v>0.57331859719114753</v>
      </c>
      <c r="QG7" s="13">
        <v>7.2542194092827001</v>
      </c>
      <c r="QI7" s="13" t="s">
        <v>842</v>
      </c>
      <c r="QJ7" s="13" t="s">
        <v>842</v>
      </c>
      <c r="QK7" s="13">
        <v>2.3070708990686182</v>
      </c>
      <c r="QL7" s="13">
        <v>158.20926879505663</v>
      </c>
      <c r="QM7" s="13">
        <v>-2.0125186536229482</v>
      </c>
      <c r="QO7" s="5" t="s">
        <v>2</v>
      </c>
      <c r="QP7" s="7"/>
      <c r="QQ7" s="14">
        <v>3.0034241815447987E-2</v>
      </c>
      <c r="QR7" s="14">
        <v>1.1260759781511889E-2</v>
      </c>
      <c r="QS7" s="14">
        <v>1.9148502750050925E-2</v>
      </c>
      <c r="QT7" s="14">
        <v>9.791967044284243E-2</v>
      </c>
      <c r="QU7" s="12">
        <v>237700</v>
      </c>
      <c r="QV7" s="12">
        <v>2427500</v>
      </c>
      <c r="QW7" s="23">
        <v>0.36871526905967683</v>
      </c>
      <c r="QX7" s="23">
        <v>1.0392053134489569</v>
      </c>
      <c r="QY7" s="23">
        <v>1.1663437350476345E-2</v>
      </c>
      <c r="QZ7" s="23">
        <v>0.20414805269865033</v>
      </c>
      <c r="RA7" s="23">
        <v>0.47916666666666663</v>
      </c>
      <c r="RB7" s="12">
        <v>2189800</v>
      </c>
      <c r="RC7" s="12">
        <v>2427500</v>
      </c>
      <c r="RD7" s="12">
        <v>1469800</v>
      </c>
      <c r="RE7" s="12">
        <v>291300</v>
      </c>
      <c r="RF7" s="12">
        <v>261200</v>
      </c>
      <c r="RG7" s="12">
        <v>94800</v>
      </c>
      <c r="RH7" s="12">
        <v>72700</v>
      </c>
      <c r="RJ7" s="13">
        <v>2.6671594455605674</v>
      </c>
      <c r="RK7" s="13">
        <v>0.11499997631308417</v>
      </c>
      <c r="RL7" s="12">
        <v>2427500</v>
      </c>
      <c r="RM7" s="12">
        <v>21108700</v>
      </c>
      <c r="RN7" s="12">
        <v>7783100</v>
      </c>
      <c r="RO7" s="12">
        <v>1354000</v>
      </c>
      <c r="RP7" s="12">
        <v>62600</v>
      </c>
      <c r="RQ7" s="12">
        <v>1052200</v>
      </c>
      <c r="RR7" s="12" t="s">
        <v>842</v>
      </c>
      <c r="RS7" s="12">
        <v>11971600</v>
      </c>
      <c r="RT7" s="12"/>
      <c r="RW7" s="5" t="s">
        <v>2</v>
      </c>
      <c r="RX7" s="7"/>
      <c r="RY7" s="9">
        <v>3739000</v>
      </c>
      <c r="RZ7" s="9">
        <v>2313000</v>
      </c>
      <c r="SA7" s="9">
        <v>1426000</v>
      </c>
      <c r="SB7" s="9">
        <v>365000</v>
      </c>
      <c r="SC7" s="9">
        <v>715000</v>
      </c>
      <c r="SD7" s="9" t="s">
        <v>842</v>
      </c>
      <c r="SE7" s="9">
        <v>609000</v>
      </c>
      <c r="SF7" s="9">
        <v>110000</v>
      </c>
      <c r="SG7" s="9">
        <v>499000</v>
      </c>
      <c r="SH7" s="9">
        <v>47000</v>
      </c>
      <c r="SI7" s="9">
        <v>1838000</v>
      </c>
      <c r="SJ7" s="9">
        <v>100000</v>
      </c>
      <c r="SK7" s="9">
        <v>2471000</v>
      </c>
      <c r="SL7" s="9">
        <v>11625000</v>
      </c>
      <c r="SM7" s="9">
        <v>22014000</v>
      </c>
      <c r="SN7" s="9">
        <v>829000</v>
      </c>
      <c r="SO7" s="9" t="s">
        <v>842</v>
      </c>
      <c r="SP7" s="9">
        <v>3305000</v>
      </c>
      <c r="SQ7" s="9">
        <v>6056000</v>
      </c>
      <c r="SR7" s="9">
        <v>22014000</v>
      </c>
      <c r="SS7" s="12">
        <v>12653000</v>
      </c>
      <c r="ST7" s="10">
        <v>1.0812999999999999</v>
      </c>
      <c r="SU7" s="9">
        <v>35169.665000000001</v>
      </c>
      <c r="SV7" s="10">
        <v>81.34</v>
      </c>
      <c r="SW7" s="9">
        <v>6000</v>
      </c>
      <c r="SX7" s="9">
        <v>1099000</v>
      </c>
      <c r="SY7" s="9">
        <v>358000</v>
      </c>
      <c r="SZ7" s="9">
        <v>9166000</v>
      </c>
      <c r="TA7" s="10">
        <v>1.1499999999999999</v>
      </c>
      <c r="TB7" s="9">
        <v>1099000</v>
      </c>
      <c r="TC7" s="9">
        <v>358000</v>
      </c>
      <c r="TD7" s="9">
        <v>-200000</v>
      </c>
      <c r="TE7" s="9">
        <v>9166000</v>
      </c>
      <c r="TF7" s="10">
        <v>0.46500000000000002</v>
      </c>
      <c r="TG7" s="10">
        <v>9.6309000000000005</v>
      </c>
      <c r="TH7" s="10">
        <v>3.5764</v>
      </c>
      <c r="TI7" s="10">
        <v>8.3023000000000007</v>
      </c>
      <c r="TJ7" s="10">
        <v>18.0624</v>
      </c>
      <c r="TK7" s="10">
        <v>94.668400000000005</v>
      </c>
      <c r="TP7" s="5" t="s">
        <v>2</v>
      </c>
      <c r="TQ7" s="7"/>
      <c r="TR7" s="13">
        <v>0.74765506807866866</v>
      </c>
      <c r="TS7" s="13">
        <v>0.7173978819969743</v>
      </c>
      <c r="TT7" s="13">
        <v>1.4220877458396369E-2</v>
      </c>
      <c r="TU7" s="13">
        <v>-3.7884982284001091E-2</v>
      </c>
      <c r="TV7" s="13">
        <v>323.15720687079909</v>
      </c>
      <c r="TW7" s="13">
        <v>0.72490233487780509</v>
      </c>
      <c r="TX7" s="13">
        <v>2.6350726552179657</v>
      </c>
      <c r="TY7" s="13">
        <v>3.6350726552179657</v>
      </c>
      <c r="TZ7" s="13">
        <v>0.67630552140680955</v>
      </c>
      <c r="UA7" s="13" t="s">
        <v>842</v>
      </c>
      <c r="UB7" s="13"/>
      <c r="UC7" s="13">
        <v>23.13</v>
      </c>
      <c r="UD7" s="13">
        <v>15.780371811500217</v>
      </c>
      <c r="UE7" s="13">
        <v>2.0342763873775844</v>
      </c>
      <c r="UF7" s="13">
        <v>179.42497994116073</v>
      </c>
      <c r="UG7" s="13">
        <v>-4.4832134292565948</v>
      </c>
      <c r="UI7" s="5" t="s">
        <v>2</v>
      </c>
      <c r="UJ7" s="7"/>
      <c r="UK7" s="14">
        <v>8.2397622192866574E-2</v>
      </c>
      <c r="UL7" s="14">
        <v>2.266739347687835E-2</v>
      </c>
      <c r="UM7" s="14">
        <v>3.2479331334605253E-2</v>
      </c>
      <c r="UN7" s="14">
        <v>0.1334581438887403</v>
      </c>
      <c r="UO7" s="12">
        <v>499000</v>
      </c>
      <c r="UP7" s="12">
        <v>3739000</v>
      </c>
      <c r="UQ7" s="23">
        <v>0.52807304442627423</v>
      </c>
      <c r="UR7" s="23">
        <v>1.5976044789679296</v>
      </c>
      <c r="US7" s="23">
        <v>1.6262378486417733E-2</v>
      </c>
      <c r="UT7" s="23">
        <v>0.41637140001817025</v>
      </c>
      <c r="UU7" s="23">
        <v>0.40434782608695657</v>
      </c>
      <c r="UV7" s="12">
        <v>3240000</v>
      </c>
      <c r="UW7" s="12">
        <v>3739000</v>
      </c>
      <c r="UX7" s="12">
        <v>2313000</v>
      </c>
      <c r="UY7" s="12" t="s">
        <v>842</v>
      </c>
      <c r="UZ7" s="12">
        <v>365000</v>
      </c>
      <c r="VA7" s="12" t="s">
        <v>842</v>
      </c>
      <c r="VB7" s="12">
        <v>110000</v>
      </c>
      <c r="VD7" s="13">
        <v>3.6350726552179657</v>
      </c>
      <c r="VE7" s="13">
        <v>0.16984646134278186</v>
      </c>
      <c r="VF7" s="12">
        <v>3739000</v>
      </c>
      <c r="VG7" s="12">
        <v>22014000</v>
      </c>
      <c r="VH7" s="12">
        <v>11625000</v>
      </c>
      <c r="VI7" s="12">
        <v>2471000</v>
      </c>
      <c r="VJ7" s="12">
        <v>47000</v>
      </c>
      <c r="VK7" s="12">
        <v>1838000</v>
      </c>
      <c r="VL7" s="12">
        <v>100000</v>
      </c>
      <c r="VM7" s="12">
        <v>7918000</v>
      </c>
      <c r="VN7" s="12"/>
    </row>
    <row r="8" spans="1:588" x14ac:dyDescent="0.25">
      <c r="A8" s="5" t="s">
        <v>3</v>
      </c>
      <c r="B8" s="7"/>
      <c r="C8" s="9">
        <v>669577</v>
      </c>
      <c r="D8" s="9">
        <v>582608</v>
      </c>
      <c r="E8" s="9">
        <v>86969</v>
      </c>
      <c r="F8" s="9">
        <v>50011</v>
      </c>
      <c r="G8" s="9">
        <v>37973</v>
      </c>
      <c r="H8" s="9">
        <v>2160</v>
      </c>
      <c r="I8" s="9">
        <v>36308</v>
      </c>
      <c r="J8" s="9">
        <v>-23620</v>
      </c>
      <c r="K8" s="9">
        <v>59669</v>
      </c>
      <c r="L8" s="9">
        <v>4723</v>
      </c>
      <c r="M8" s="9">
        <v>169418</v>
      </c>
      <c r="N8" s="9">
        <v>205877</v>
      </c>
      <c r="O8" s="9">
        <v>448359</v>
      </c>
      <c r="P8" s="9">
        <v>415711</v>
      </c>
      <c r="Q8" s="9">
        <v>1104817</v>
      </c>
      <c r="R8" s="9">
        <v>128495</v>
      </c>
      <c r="S8" s="9">
        <v>1139</v>
      </c>
      <c r="T8" s="9">
        <v>254677</v>
      </c>
      <c r="U8" s="9">
        <v>670110</v>
      </c>
      <c r="V8" s="9">
        <v>1104817</v>
      </c>
      <c r="W8" s="12">
        <v>180030</v>
      </c>
      <c r="X8" s="10">
        <v>-1.8088</v>
      </c>
      <c r="Y8" s="9">
        <v>710.11</v>
      </c>
      <c r="Z8" s="10">
        <v>26.35</v>
      </c>
      <c r="AA8" s="9">
        <v>26702</v>
      </c>
      <c r="AB8" s="9">
        <v>50636</v>
      </c>
      <c r="AC8" s="9" t="s">
        <v>842</v>
      </c>
      <c r="AD8" s="9">
        <v>639684</v>
      </c>
      <c r="AE8" s="10">
        <v>2.09</v>
      </c>
      <c r="AF8" s="9">
        <v>50636</v>
      </c>
      <c r="AG8" s="9" t="s">
        <v>842</v>
      </c>
      <c r="AH8" s="9">
        <v>-5015</v>
      </c>
      <c r="AI8" s="9">
        <v>639684</v>
      </c>
      <c r="AJ8" s="10">
        <v>0.1875</v>
      </c>
      <c r="AK8" s="10">
        <v>11.2982</v>
      </c>
      <c r="AL8" s="10">
        <v>3.9466000000000001</v>
      </c>
      <c r="AM8" s="10">
        <v>10.3248</v>
      </c>
      <c r="AN8" s="10" t="s">
        <v>842</v>
      </c>
      <c r="AO8" s="10">
        <v>110.29089999999999</v>
      </c>
      <c r="AT8" s="5" t="s">
        <v>3</v>
      </c>
      <c r="AU8" s="7"/>
      <c r="AV8" s="13">
        <v>1.760500555605728</v>
      </c>
      <c r="AW8" s="13">
        <v>0.95211581729013617</v>
      </c>
      <c r="AX8" s="13">
        <v>1.8545059035562694E-2</v>
      </c>
      <c r="AY8" s="13">
        <v>0.17530686077422777</v>
      </c>
      <c r="AZ8" s="13">
        <v>139.90400225095991</v>
      </c>
      <c r="BA8" s="13">
        <v>0.39346516210376919</v>
      </c>
      <c r="BB8" s="13">
        <v>0.6487099132978168</v>
      </c>
      <c r="BC8" s="13">
        <v>1.6487099132978167</v>
      </c>
      <c r="BD8" s="13">
        <v>0.2117651210388877</v>
      </c>
      <c r="BE8" s="13">
        <v>23.442592592592593</v>
      </c>
      <c r="BF8" s="13"/>
      <c r="BG8" s="13">
        <v>2.8298838626947158</v>
      </c>
      <c r="BH8" s="13">
        <v>128.98055811111416</v>
      </c>
      <c r="BI8" s="13">
        <v>3.9522187725035121</v>
      </c>
      <c r="BJ8" s="13">
        <v>92.353187161446698</v>
      </c>
      <c r="BK8" s="13">
        <v>3.4570946190146734</v>
      </c>
      <c r="BM8" s="5" t="s">
        <v>3</v>
      </c>
      <c r="BN8" s="7"/>
      <c r="BO8" s="14">
        <v>8.9043589858381456E-2</v>
      </c>
      <c r="BP8" s="14">
        <v>5.4008039340451855E-2</v>
      </c>
      <c r="BQ8" s="14">
        <v>3.4370397993513858E-2</v>
      </c>
      <c r="BR8" s="14">
        <v>8.9114470777819435E-2</v>
      </c>
      <c r="BS8" s="12">
        <v>59669</v>
      </c>
      <c r="BT8" s="12">
        <v>669577</v>
      </c>
      <c r="BU8" s="23">
        <v>0.37627136439790482</v>
      </c>
      <c r="BV8" s="23">
        <v>0.64273992887509879</v>
      </c>
      <c r="BW8" s="23" t="s">
        <v>842</v>
      </c>
      <c r="BX8" s="23">
        <v>0.57899543544315479</v>
      </c>
      <c r="BY8" s="23">
        <v>8.9712918660287091E-2</v>
      </c>
      <c r="BZ8" s="12">
        <v>609908</v>
      </c>
      <c r="CA8" s="12">
        <v>669577</v>
      </c>
      <c r="CB8" s="12">
        <v>582608</v>
      </c>
      <c r="CC8" s="12">
        <v>-1251</v>
      </c>
      <c r="CD8" s="12">
        <v>50011</v>
      </c>
      <c r="CE8" s="12">
        <v>2160</v>
      </c>
      <c r="CF8" s="12">
        <v>-23620</v>
      </c>
      <c r="CH8" s="13">
        <v>1.6487099132978167</v>
      </c>
      <c r="CI8" s="13">
        <v>0.60605240505893732</v>
      </c>
      <c r="CJ8" s="12">
        <v>669577</v>
      </c>
      <c r="CK8" s="12">
        <v>1104817</v>
      </c>
      <c r="CL8" s="12">
        <v>415711</v>
      </c>
      <c r="CM8" s="12">
        <v>448359</v>
      </c>
      <c r="CN8" s="12">
        <v>4723</v>
      </c>
      <c r="CO8" s="12">
        <v>169418</v>
      </c>
      <c r="CP8" s="12">
        <v>205877</v>
      </c>
      <c r="CQ8" s="12">
        <v>240747</v>
      </c>
      <c r="CU8" s="5" t="s">
        <v>3</v>
      </c>
      <c r="CV8" s="7"/>
      <c r="CW8" s="9">
        <v>849140</v>
      </c>
      <c r="CX8" s="9">
        <v>583584</v>
      </c>
      <c r="CY8" s="9">
        <v>265556</v>
      </c>
      <c r="CZ8" s="9">
        <v>125995</v>
      </c>
      <c r="DA8" s="9">
        <v>64353</v>
      </c>
      <c r="DB8" s="9">
        <v>21356</v>
      </c>
      <c r="DC8" s="9">
        <v>44430</v>
      </c>
      <c r="DD8" s="9">
        <v>13683</v>
      </c>
      <c r="DE8" s="9">
        <v>30747</v>
      </c>
      <c r="DF8" s="9">
        <v>197068</v>
      </c>
      <c r="DG8" s="9">
        <v>590580</v>
      </c>
      <c r="DH8" s="9">
        <v>193544</v>
      </c>
      <c r="DI8" s="9">
        <v>1136482</v>
      </c>
      <c r="DJ8" s="9">
        <v>1609382</v>
      </c>
      <c r="DK8" s="9">
        <v>3715461</v>
      </c>
      <c r="DL8" s="9">
        <v>247821</v>
      </c>
      <c r="DM8" s="9" t="s">
        <v>842</v>
      </c>
      <c r="DN8" s="9">
        <v>543668</v>
      </c>
      <c r="DO8" s="9">
        <v>1161048</v>
      </c>
      <c r="DP8" s="9">
        <v>3715461</v>
      </c>
      <c r="DQ8" s="12">
        <v>2010745</v>
      </c>
      <c r="DR8" s="10">
        <v>0.59870000000000001</v>
      </c>
      <c r="DS8" s="9">
        <v>3121.3488000000002</v>
      </c>
      <c r="DT8" s="10">
        <v>55.55</v>
      </c>
      <c r="DU8" s="9">
        <v>561</v>
      </c>
      <c r="DV8" s="9">
        <v>137113</v>
      </c>
      <c r="DW8" s="9">
        <v>64191</v>
      </c>
      <c r="DX8" s="9">
        <v>689634</v>
      </c>
      <c r="DY8" s="10">
        <v>0.54</v>
      </c>
      <c r="DZ8" s="9">
        <v>137113</v>
      </c>
      <c r="EA8" s="9">
        <v>64191</v>
      </c>
      <c r="EB8" s="9">
        <v>0</v>
      </c>
      <c r="EC8" s="9">
        <v>689634</v>
      </c>
      <c r="ED8" s="10">
        <v>0</v>
      </c>
      <c r="EE8" s="10">
        <v>11.697699999999999</v>
      </c>
      <c r="EF8" s="10">
        <v>3.0104000000000002</v>
      </c>
      <c r="EG8" s="10">
        <v>8.6879000000000008</v>
      </c>
      <c r="EH8" s="10">
        <v>30.796800000000001</v>
      </c>
      <c r="EI8" s="10">
        <v>181.14259999999999</v>
      </c>
      <c r="EN8" s="5" t="s">
        <v>3</v>
      </c>
      <c r="EO8" s="7"/>
      <c r="EP8" s="13">
        <v>2.0903970805712309</v>
      </c>
      <c r="EQ8" s="13">
        <v>1.7344004061302118</v>
      </c>
      <c r="ER8" s="13">
        <v>0.3624785714811245</v>
      </c>
      <c r="ES8" s="13">
        <v>0.15955328289006399</v>
      </c>
      <c r="ET8" s="13">
        <v>485.03742359906369</v>
      </c>
      <c r="EU8" s="13">
        <v>0.68750903319937962</v>
      </c>
      <c r="EV8" s="13">
        <v>2.2000925026355498</v>
      </c>
      <c r="EW8" s="13">
        <v>3.2000925026355498</v>
      </c>
      <c r="EX8" s="13">
        <v>0.6339458470335233</v>
      </c>
      <c r="EY8" s="13">
        <v>6.4203502528563403</v>
      </c>
      <c r="EZ8" s="13"/>
      <c r="FA8" s="13">
        <v>3.0152523457198361</v>
      </c>
      <c r="FB8" s="13">
        <v>121.0512282721939</v>
      </c>
      <c r="FC8" s="13">
        <v>1.4378069016898642</v>
      </c>
      <c r="FD8" s="13">
        <v>253.85884542007207</v>
      </c>
      <c r="FE8" s="13">
        <v>1.4323885738191069</v>
      </c>
      <c r="FG8" s="5" t="s">
        <v>3</v>
      </c>
      <c r="FH8" s="7"/>
      <c r="FI8" s="14">
        <v>2.6482109266800339E-2</v>
      </c>
      <c r="FJ8" s="14">
        <v>8.275419927702107E-3</v>
      </c>
      <c r="FK8" s="14">
        <v>1.7320327141100392E-2</v>
      </c>
      <c r="FL8" s="14">
        <v>3.6209576748239394E-2</v>
      </c>
      <c r="FM8" s="12">
        <v>30747</v>
      </c>
      <c r="FN8" s="12">
        <v>849140</v>
      </c>
      <c r="FO8" s="23">
        <v>0.43315809262968985</v>
      </c>
      <c r="FP8" s="23">
        <v>0.84009731228507045</v>
      </c>
      <c r="FQ8" s="23">
        <v>1.727672555303366E-2</v>
      </c>
      <c r="FR8" s="23">
        <v>0.1856119604000688</v>
      </c>
      <c r="FS8" s="23">
        <v>0</v>
      </c>
      <c r="FT8" s="12">
        <v>818393</v>
      </c>
      <c r="FU8" s="12">
        <v>849140</v>
      </c>
      <c r="FV8" s="12">
        <v>583584</v>
      </c>
      <c r="FW8" s="12">
        <v>73775</v>
      </c>
      <c r="FX8" s="12">
        <v>125995</v>
      </c>
      <c r="FY8" s="12">
        <v>21356</v>
      </c>
      <c r="FZ8" s="12">
        <v>13683</v>
      </c>
      <c r="GB8" s="13">
        <v>3.2000925026355498</v>
      </c>
      <c r="GC8" s="13">
        <v>0.22854229932705525</v>
      </c>
      <c r="GD8" s="12">
        <v>849140</v>
      </c>
      <c r="GE8" s="12">
        <v>3715461</v>
      </c>
      <c r="GF8" s="12">
        <v>1609382</v>
      </c>
      <c r="GG8" s="12">
        <v>1136482</v>
      </c>
      <c r="GH8" s="12">
        <v>197068</v>
      </c>
      <c r="GI8" s="12">
        <v>590580</v>
      </c>
      <c r="GJ8" s="12">
        <v>193544</v>
      </c>
      <c r="GK8" s="12">
        <v>969597</v>
      </c>
      <c r="GO8" s="5" t="s">
        <v>3</v>
      </c>
      <c r="GP8" s="7"/>
      <c r="GQ8" s="9">
        <v>165649</v>
      </c>
      <c r="GR8" s="9">
        <v>111800</v>
      </c>
      <c r="GS8" s="9">
        <v>53849</v>
      </c>
      <c r="GT8" s="9">
        <v>20793</v>
      </c>
      <c r="GU8" s="9">
        <v>15149</v>
      </c>
      <c r="GV8" s="9">
        <v>6469</v>
      </c>
      <c r="GW8" s="9">
        <v>1749</v>
      </c>
      <c r="GX8" s="9">
        <v>45</v>
      </c>
      <c r="GY8" s="9">
        <v>1704</v>
      </c>
      <c r="GZ8" s="9">
        <v>2092</v>
      </c>
      <c r="HA8" s="9">
        <v>78920</v>
      </c>
      <c r="HB8" s="9">
        <v>6461</v>
      </c>
      <c r="HC8" s="9">
        <v>96875</v>
      </c>
      <c r="HD8" s="9">
        <v>378782</v>
      </c>
      <c r="HE8" s="9">
        <v>652574</v>
      </c>
      <c r="HF8" s="9">
        <v>54623</v>
      </c>
      <c r="HG8" s="9" t="s">
        <v>842</v>
      </c>
      <c r="HH8" s="9">
        <v>95743</v>
      </c>
      <c r="HI8" s="9">
        <v>-34716</v>
      </c>
      <c r="HJ8" s="9">
        <v>652574</v>
      </c>
      <c r="HK8" s="12">
        <v>591547</v>
      </c>
      <c r="HL8" s="10">
        <v>2.1568999999999998</v>
      </c>
      <c r="HM8" s="9">
        <v>1093.2478000000001</v>
      </c>
      <c r="HN8" s="10">
        <v>25.61</v>
      </c>
      <c r="HO8" s="9">
        <v>428</v>
      </c>
      <c r="HP8" s="9">
        <v>30144</v>
      </c>
      <c r="HQ8" s="9" t="s">
        <v>842</v>
      </c>
      <c r="HR8" s="9">
        <v>-397295</v>
      </c>
      <c r="HS8" s="10">
        <v>0.04</v>
      </c>
      <c r="HT8" s="9">
        <v>30144</v>
      </c>
      <c r="HU8" s="9" t="s">
        <v>842</v>
      </c>
      <c r="HV8" s="9">
        <v>0</v>
      </c>
      <c r="HW8" s="9">
        <v>-397295</v>
      </c>
      <c r="HX8" s="10">
        <v>0</v>
      </c>
      <c r="HY8" s="10">
        <v>8.0556000000000001</v>
      </c>
      <c r="HZ8" s="10">
        <v>4.6422999999999996</v>
      </c>
      <c r="IA8" s="10">
        <v>6.9798</v>
      </c>
      <c r="IB8" s="10">
        <v>2.5729000000000002</v>
      </c>
      <c r="IC8" s="10">
        <v>235.59780000000001</v>
      </c>
      <c r="IH8" s="5" t="s">
        <v>3</v>
      </c>
      <c r="II8" s="7"/>
      <c r="IJ8" s="13">
        <v>1.011823318676039</v>
      </c>
      <c r="IK8" s="13">
        <v>0.94434057842348784</v>
      </c>
      <c r="IL8" s="13">
        <v>2.1850161369499597E-2</v>
      </c>
      <c r="IM8" s="13">
        <v>1.734669171618851E-3</v>
      </c>
      <c r="IN8" s="13">
        <v>248.8902883259297</v>
      </c>
      <c r="IO8" s="13">
        <v>1.053198564453993</v>
      </c>
      <c r="IP8" s="13">
        <v>-19.79749971194838</v>
      </c>
      <c r="IQ8" s="13">
        <v>-18.79749971194838</v>
      </c>
      <c r="IR8" s="13">
        <v>1.062345666818119</v>
      </c>
      <c r="IS8" s="13">
        <v>4.659761941567476</v>
      </c>
      <c r="IT8" s="13"/>
      <c r="IU8" s="13">
        <v>17.303822937625753</v>
      </c>
      <c r="IV8" s="13">
        <v>21.093604651162792</v>
      </c>
      <c r="IW8" s="13">
        <v>2.0989483020780537</v>
      </c>
      <c r="IX8" s="13">
        <v>173.89661271725154</v>
      </c>
      <c r="IY8" s="13">
        <v>146.33303886925796</v>
      </c>
      <c r="JA8" s="5" t="s">
        <v>3</v>
      </c>
      <c r="JB8" s="7"/>
      <c r="JC8" s="14">
        <v>-4.9083995852056687E-2</v>
      </c>
      <c r="JD8" s="14">
        <v>2.6111981169951609E-3</v>
      </c>
      <c r="JE8" s="14">
        <v>2.3214225513121883E-2</v>
      </c>
      <c r="JF8" s="14">
        <v>1.0286811269612253E-2</v>
      </c>
      <c r="JG8" s="12">
        <v>1704</v>
      </c>
      <c r="JH8" s="12">
        <v>165649</v>
      </c>
      <c r="JI8" s="23">
        <v>0.58044298424393248</v>
      </c>
      <c r="JJ8" s="23">
        <v>1.6752855614842148</v>
      </c>
      <c r="JK8" s="23" t="s">
        <v>842</v>
      </c>
      <c r="JL8" s="23">
        <v>-0.60881218068755416</v>
      </c>
      <c r="JM8" s="23">
        <v>0</v>
      </c>
      <c r="JN8" s="12">
        <v>163945</v>
      </c>
      <c r="JO8" s="12">
        <v>165649</v>
      </c>
      <c r="JP8" s="12">
        <v>111800</v>
      </c>
      <c r="JQ8" s="12">
        <v>24838</v>
      </c>
      <c r="JR8" s="12">
        <v>20793</v>
      </c>
      <c r="JS8" s="12">
        <v>6469</v>
      </c>
      <c r="JT8" s="12">
        <v>45</v>
      </c>
      <c r="JV8" s="13">
        <v>-18.79749971194838</v>
      </c>
      <c r="JW8" s="13">
        <v>0.25383941131580479</v>
      </c>
      <c r="JX8" s="12">
        <v>165649</v>
      </c>
      <c r="JY8" s="12">
        <v>652574</v>
      </c>
      <c r="JZ8" s="12">
        <v>378782</v>
      </c>
      <c r="KA8" s="12">
        <v>96875</v>
      </c>
      <c r="KB8" s="12">
        <v>2092</v>
      </c>
      <c r="KC8" s="12">
        <v>78920</v>
      </c>
      <c r="KD8" s="12">
        <v>6461</v>
      </c>
      <c r="KE8" s="12">
        <v>176917</v>
      </c>
      <c r="KI8" s="5" t="s">
        <v>3</v>
      </c>
      <c r="KJ8" s="7"/>
      <c r="KK8" s="9">
        <v>339907</v>
      </c>
      <c r="KL8" s="9">
        <v>252242</v>
      </c>
      <c r="KM8" s="9">
        <v>87665</v>
      </c>
      <c r="KN8" s="9">
        <v>49609</v>
      </c>
      <c r="KO8" s="9">
        <v>38064</v>
      </c>
      <c r="KP8" s="9">
        <v>5681</v>
      </c>
      <c r="KQ8" s="9">
        <v>32830</v>
      </c>
      <c r="KR8" s="9">
        <v>-502</v>
      </c>
      <c r="KS8" s="9">
        <v>40489</v>
      </c>
      <c r="KT8" s="9">
        <v>64422</v>
      </c>
      <c r="KU8" s="9">
        <v>295390</v>
      </c>
      <c r="KV8" s="9">
        <v>130871</v>
      </c>
      <c r="KW8" s="9">
        <v>584057</v>
      </c>
      <c r="KX8" s="9">
        <v>461906</v>
      </c>
      <c r="KY8" s="9">
        <v>1611412</v>
      </c>
      <c r="KZ8" s="9">
        <v>137491</v>
      </c>
      <c r="LA8" s="9">
        <v>5349</v>
      </c>
      <c r="LB8" s="9">
        <v>381306</v>
      </c>
      <c r="LC8" s="9">
        <v>266153</v>
      </c>
      <c r="LD8" s="9">
        <v>1611412</v>
      </c>
      <c r="LE8" s="12">
        <v>963953</v>
      </c>
      <c r="LF8" s="10">
        <v>-2.8169</v>
      </c>
      <c r="LG8" s="9">
        <v>1780.7043000000001</v>
      </c>
      <c r="LH8" s="10">
        <v>22.1</v>
      </c>
      <c r="LI8" s="9">
        <v>141812</v>
      </c>
      <c r="LJ8" s="9">
        <v>104635</v>
      </c>
      <c r="LK8" s="9">
        <v>30587</v>
      </c>
      <c r="LL8" s="9">
        <v>1219992</v>
      </c>
      <c r="LM8" s="10">
        <v>0.48</v>
      </c>
      <c r="LN8" s="9">
        <v>104635</v>
      </c>
      <c r="LO8" s="9">
        <v>30587</v>
      </c>
      <c r="LP8" s="9">
        <v>-4609</v>
      </c>
      <c r="LQ8" s="9">
        <v>1219992</v>
      </c>
      <c r="LR8" s="10">
        <v>0</v>
      </c>
      <c r="LS8" s="10">
        <v>14.2469</v>
      </c>
      <c r="LT8" s="10">
        <v>1.7936000000000001</v>
      </c>
      <c r="LU8" s="10">
        <v>10.865399999999999</v>
      </c>
      <c r="LV8" s="10" t="s">
        <v>842</v>
      </c>
      <c r="LW8" s="10">
        <v>34.958399999999997</v>
      </c>
      <c r="MB8" s="5" t="s">
        <v>3</v>
      </c>
      <c r="MC8" s="7"/>
      <c r="MD8" s="13">
        <v>1.5317277986708837</v>
      </c>
      <c r="ME8" s="13">
        <v>1.1885100155780397</v>
      </c>
      <c r="MF8" s="13">
        <v>0.1689509213072965</v>
      </c>
      <c r="MG8" s="13">
        <v>0.12582194994203841</v>
      </c>
      <c r="MH8" s="13">
        <v>547.99516980231965</v>
      </c>
      <c r="MI8" s="13">
        <v>0.83483243267395302</v>
      </c>
      <c r="MJ8" s="13">
        <v>5.0544573985639838</v>
      </c>
      <c r="MK8" s="13">
        <v>6.0544573985639838</v>
      </c>
      <c r="ML8" s="13">
        <v>0.78363409332203893</v>
      </c>
      <c r="MM8" s="13">
        <v>18.418412251364195</v>
      </c>
      <c r="MN8" s="13"/>
      <c r="MO8" s="13">
        <v>1.9274094337171719</v>
      </c>
      <c r="MP8" s="13">
        <v>189.37335971011964</v>
      </c>
      <c r="MQ8" s="13">
        <v>1.1507058465080064</v>
      </c>
      <c r="MR8" s="13">
        <v>317.1966155448402</v>
      </c>
      <c r="MS8" s="13">
        <v>1.6764750852030323</v>
      </c>
      <c r="MU8" s="5" t="s">
        <v>3</v>
      </c>
      <c r="MV8" s="7"/>
      <c r="MW8" s="14">
        <v>0.15212678421810011</v>
      </c>
      <c r="MX8" s="14">
        <v>2.5126410874438069E-2</v>
      </c>
      <c r="MY8" s="14">
        <v>2.3621519512080087E-2</v>
      </c>
      <c r="MZ8" s="14">
        <v>0.11911787636029855</v>
      </c>
      <c r="NA8" s="12">
        <v>40489</v>
      </c>
      <c r="NB8" s="12">
        <v>339907</v>
      </c>
      <c r="NC8" s="23">
        <v>0.28664674211188695</v>
      </c>
      <c r="ND8" s="23">
        <v>1.1050583587561715</v>
      </c>
      <c r="NE8" s="23">
        <v>1.898148952595612E-2</v>
      </c>
      <c r="NF8" s="23">
        <v>0.75709501977147997</v>
      </c>
      <c r="NG8" s="23">
        <v>0</v>
      </c>
      <c r="NH8" s="12">
        <v>299418</v>
      </c>
      <c r="NI8" s="12">
        <v>339907</v>
      </c>
      <c r="NJ8" s="12">
        <v>252242</v>
      </c>
      <c r="NK8" s="12">
        <v>-7612</v>
      </c>
      <c r="NL8" s="12">
        <v>49609</v>
      </c>
      <c r="NM8" s="12">
        <v>5681</v>
      </c>
      <c r="NN8" s="12">
        <v>-502</v>
      </c>
      <c r="NP8" s="13">
        <v>6.0544573985639838</v>
      </c>
      <c r="NQ8" s="13">
        <v>0.2109373642494905</v>
      </c>
      <c r="NR8" s="12">
        <v>339907</v>
      </c>
      <c r="NS8" s="12">
        <v>1611412</v>
      </c>
      <c r="NT8" s="12">
        <v>461906</v>
      </c>
      <c r="NU8" s="12">
        <v>584057</v>
      </c>
      <c r="NV8" s="12">
        <v>64422</v>
      </c>
      <c r="NW8" s="12">
        <v>295390</v>
      </c>
      <c r="NX8" s="12">
        <v>130871</v>
      </c>
      <c r="NY8" s="12">
        <v>565449</v>
      </c>
      <c r="OC8" s="5" t="s">
        <v>3</v>
      </c>
      <c r="OD8" s="7"/>
      <c r="OE8" s="9">
        <v>2517800</v>
      </c>
      <c r="OF8" s="9">
        <v>1577200</v>
      </c>
      <c r="OG8" s="9">
        <v>940600</v>
      </c>
      <c r="OH8" s="9">
        <v>252900</v>
      </c>
      <c r="OI8" s="9">
        <v>408200</v>
      </c>
      <c r="OJ8" s="9">
        <v>96500</v>
      </c>
      <c r="OK8" s="9">
        <v>312600</v>
      </c>
      <c r="OL8" s="9">
        <v>76900</v>
      </c>
      <c r="OM8" s="9">
        <v>234900</v>
      </c>
      <c r="ON8" s="9">
        <v>61300</v>
      </c>
      <c r="OO8" s="9">
        <v>1112200</v>
      </c>
      <c r="OP8" s="9" t="s">
        <v>842</v>
      </c>
      <c r="OQ8" s="9">
        <v>1369400</v>
      </c>
      <c r="OR8" s="9">
        <v>7863500</v>
      </c>
      <c r="OS8" s="9">
        <v>21203700</v>
      </c>
      <c r="OT8" s="9">
        <v>629800</v>
      </c>
      <c r="OU8" s="9" t="s">
        <v>842</v>
      </c>
      <c r="OV8" s="9">
        <v>1989500</v>
      </c>
      <c r="OW8" s="9">
        <v>7848800</v>
      </c>
      <c r="OX8" s="9">
        <v>21203700</v>
      </c>
      <c r="OY8" s="12">
        <v>11365400</v>
      </c>
      <c r="OZ8" s="10">
        <v>0.90529999999999999</v>
      </c>
      <c r="PA8" s="9">
        <v>22417.245699999999</v>
      </c>
      <c r="PB8" s="10">
        <v>68.36</v>
      </c>
      <c r="PC8" s="9">
        <v>3500</v>
      </c>
      <c r="PD8" s="9">
        <v>683900</v>
      </c>
      <c r="PE8" s="9">
        <v>238600</v>
      </c>
      <c r="PF8" s="9">
        <v>4430900</v>
      </c>
      <c r="PG8" s="10">
        <v>0.71</v>
      </c>
      <c r="PH8" s="9">
        <v>683900</v>
      </c>
      <c r="PI8" s="9">
        <v>238600</v>
      </c>
      <c r="PJ8" s="9">
        <v>-113300</v>
      </c>
      <c r="PK8" s="9">
        <v>4430900</v>
      </c>
      <c r="PL8" s="10">
        <v>0.34499999999999997</v>
      </c>
      <c r="PM8" s="10">
        <v>9.5890000000000004</v>
      </c>
      <c r="PN8" s="10">
        <v>2.9763000000000002</v>
      </c>
      <c r="PO8" s="10">
        <v>7.7995999999999999</v>
      </c>
      <c r="PP8" s="10">
        <v>24.600100000000001</v>
      </c>
      <c r="PQ8" s="10">
        <v>106.6322</v>
      </c>
      <c r="PV8" s="5" t="s">
        <v>3</v>
      </c>
      <c r="PW8" s="7"/>
      <c r="PX8" s="13">
        <v>0.6883136466448857</v>
      </c>
      <c r="PY8" s="13" t="s">
        <v>842</v>
      </c>
      <c r="PZ8" s="13">
        <v>3.0811761749183212E-2</v>
      </c>
      <c r="QA8" s="13">
        <v>-2.9244895937973088E-2</v>
      </c>
      <c r="QB8" s="13" t="s">
        <v>842</v>
      </c>
      <c r="QC8" s="13">
        <v>0.62983818861802421</v>
      </c>
      <c r="QD8" s="13">
        <v>1.7015212516563041</v>
      </c>
      <c r="QE8" s="13">
        <v>2.7015212516563043</v>
      </c>
      <c r="QF8" s="13">
        <v>0.59151044539975639</v>
      </c>
      <c r="QG8" s="13">
        <v>7.0870466321243519</v>
      </c>
      <c r="QH8" s="13"/>
      <c r="QI8" s="13" t="s">
        <v>842</v>
      </c>
      <c r="QJ8" s="13" t="s">
        <v>842</v>
      </c>
      <c r="QK8" s="13">
        <v>2.2638014745549362</v>
      </c>
      <c r="QL8" s="13">
        <v>161.23321947732146</v>
      </c>
      <c r="QM8" s="13">
        <v>-4.0603128527656827</v>
      </c>
      <c r="QO8" s="5" t="s">
        <v>3</v>
      </c>
      <c r="QP8" s="7"/>
      <c r="QQ8" s="14">
        <v>2.9928141881561513E-2</v>
      </c>
      <c r="QR8" s="14">
        <v>1.1078255210175582E-2</v>
      </c>
      <c r="QS8" s="14">
        <v>1.9251357074472852E-2</v>
      </c>
      <c r="QT8" s="14">
        <v>9.3295734371276515E-2</v>
      </c>
      <c r="QU8" s="12">
        <v>234900</v>
      </c>
      <c r="QV8" s="12">
        <v>2517800</v>
      </c>
      <c r="QW8" s="23">
        <v>0.3708550866122422</v>
      </c>
      <c r="QX8" s="23">
        <v>1.0572327329664162</v>
      </c>
      <c r="QY8" s="23">
        <v>1.1252753057249442E-2</v>
      </c>
      <c r="QZ8" s="23">
        <v>0.20896824610799059</v>
      </c>
      <c r="RA8" s="23">
        <v>0.48591549295774644</v>
      </c>
      <c r="RB8" s="12">
        <v>2282900</v>
      </c>
      <c r="RC8" s="12">
        <v>2517800</v>
      </c>
      <c r="RD8" s="12">
        <v>1577200</v>
      </c>
      <c r="RE8" s="12">
        <v>279400</v>
      </c>
      <c r="RF8" s="12">
        <v>252900</v>
      </c>
      <c r="RG8" s="12">
        <v>96500</v>
      </c>
      <c r="RH8" s="12">
        <v>76900</v>
      </c>
      <c r="RJ8" s="13">
        <v>2.7015212516563043</v>
      </c>
      <c r="RK8" s="13">
        <v>0.11874342685474705</v>
      </c>
      <c r="RL8" s="12">
        <v>2517800</v>
      </c>
      <c r="RM8" s="12">
        <v>21203700</v>
      </c>
      <c r="RN8" s="12">
        <v>7863500</v>
      </c>
      <c r="RO8" s="12">
        <v>1369400</v>
      </c>
      <c r="RP8" s="12">
        <v>61300</v>
      </c>
      <c r="RQ8" s="12">
        <v>1112200</v>
      </c>
      <c r="RR8" s="12" t="s">
        <v>842</v>
      </c>
      <c r="RS8" s="12">
        <v>11970800</v>
      </c>
      <c r="RW8" s="5" t="s">
        <v>3</v>
      </c>
      <c r="RX8" s="7"/>
      <c r="RY8" s="9">
        <v>3822000</v>
      </c>
      <c r="RZ8" s="9">
        <v>2373000</v>
      </c>
      <c r="SA8" s="9">
        <v>1449000</v>
      </c>
      <c r="SB8" s="9">
        <v>345000</v>
      </c>
      <c r="SC8" s="9">
        <v>699000</v>
      </c>
      <c r="SD8" s="9" t="s">
        <v>842</v>
      </c>
      <c r="SE8" s="9">
        <v>597000</v>
      </c>
      <c r="SF8" s="9">
        <v>99000</v>
      </c>
      <c r="SG8" s="9">
        <v>499000</v>
      </c>
      <c r="SH8" s="9">
        <v>83000</v>
      </c>
      <c r="SI8" s="9">
        <v>1943000</v>
      </c>
      <c r="SJ8" s="9">
        <v>103000</v>
      </c>
      <c r="SK8" s="9">
        <v>2675000</v>
      </c>
      <c r="SL8" s="9">
        <v>11815000</v>
      </c>
      <c r="SM8" s="9">
        <v>22591000</v>
      </c>
      <c r="SN8" s="9">
        <v>940000</v>
      </c>
      <c r="SO8" s="9" t="s">
        <v>842</v>
      </c>
      <c r="SP8" s="9">
        <v>3070000</v>
      </c>
      <c r="SQ8" s="9">
        <v>6241000</v>
      </c>
      <c r="SR8" s="9">
        <v>22591000</v>
      </c>
      <c r="SS8" s="12">
        <v>13280000</v>
      </c>
      <c r="ST8" s="10">
        <v>1.6687000000000001</v>
      </c>
      <c r="SU8" s="9">
        <v>38738.864500000003</v>
      </c>
      <c r="SV8" s="10">
        <v>90.36</v>
      </c>
      <c r="SW8" s="9">
        <v>6000</v>
      </c>
      <c r="SX8" s="9">
        <v>1075000</v>
      </c>
      <c r="SY8" s="9">
        <v>351000</v>
      </c>
      <c r="SZ8" s="9">
        <v>9464000</v>
      </c>
      <c r="TA8" s="10">
        <v>1.1599999999999999</v>
      </c>
      <c r="TB8" s="9">
        <v>1075000</v>
      </c>
      <c r="TC8" s="9">
        <v>351000</v>
      </c>
      <c r="TD8" s="9">
        <v>-199000</v>
      </c>
      <c r="TE8" s="9">
        <v>9464000</v>
      </c>
      <c r="TF8" s="10">
        <v>0.46500000000000002</v>
      </c>
      <c r="TG8" s="10">
        <v>9.1344999999999992</v>
      </c>
      <c r="TH8" s="10">
        <v>4.0566000000000004</v>
      </c>
      <c r="TI8" s="10">
        <v>8.0883000000000003</v>
      </c>
      <c r="TJ8" s="10">
        <v>16.582899999999999</v>
      </c>
      <c r="TK8" s="10">
        <v>99.8262</v>
      </c>
      <c r="TP8" s="5" t="s">
        <v>3</v>
      </c>
      <c r="TQ8" s="7"/>
      <c r="TR8" s="13">
        <v>0.87133550488599354</v>
      </c>
      <c r="TS8" s="13">
        <v>0.83778501628664492</v>
      </c>
      <c r="TT8" s="13">
        <v>2.7035830618892507E-2</v>
      </c>
      <c r="TU8" s="13">
        <v>-1.7484839095214907E-2</v>
      </c>
      <c r="TV8" s="13">
        <v>345.39367181751288</v>
      </c>
      <c r="TW8" s="13">
        <v>0.72373954229560444</v>
      </c>
      <c r="TX8" s="13">
        <v>2.6197724723601987</v>
      </c>
      <c r="TY8" s="13">
        <v>3.6197724723601987</v>
      </c>
      <c r="TZ8" s="13">
        <v>0.6802930177757287</v>
      </c>
      <c r="UA8" s="13" t="s">
        <v>842</v>
      </c>
      <c r="UB8" s="13"/>
      <c r="UC8" s="13">
        <v>23.038834951456312</v>
      </c>
      <c r="UD8" s="13">
        <v>15.842815002107036</v>
      </c>
      <c r="UE8" s="13">
        <v>1.9670612454966547</v>
      </c>
      <c r="UF8" s="13">
        <v>185.55599162742018</v>
      </c>
      <c r="UG8" s="13">
        <v>-9.6759493670886076</v>
      </c>
      <c r="UI8" s="5" t="s">
        <v>3</v>
      </c>
      <c r="UJ8" s="7"/>
      <c r="UK8" s="14">
        <v>7.9955135394968749E-2</v>
      </c>
      <c r="UL8" s="14">
        <v>2.2088442300030986E-2</v>
      </c>
      <c r="UM8" s="14">
        <v>3.0941525386215751E-2</v>
      </c>
      <c r="UN8" s="14">
        <v>0.13055991627420199</v>
      </c>
      <c r="UO8" s="12">
        <v>499000</v>
      </c>
      <c r="UP8" s="12">
        <v>3822000</v>
      </c>
      <c r="UQ8" s="23">
        <v>0.52299588331636493</v>
      </c>
      <c r="UR8" s="23">
        <v>1.714791930414767</v>
      </c>
      <c r="US8" s="23">
        <v>1.553716081625426E-2</v>
      </c>
      <c r="UT8" s="23">
        <v>0.41892789163826305</v>
      </c>
      <c r="UU8" s="23">
        <v>0.40086206896551729</v>
      </c>
      <c r="UV8" s="12">
        <v>3323000</v>
      </c>
      <c r="UW8" s="12">
        <v>3822000</v>
      </c>
      <c r="UX8" s="12">
        <v>2373000</v>
      </c>
      <c r="UY8" s="12" t="s">
        <v>842</v>
      </c>
      <c r="UZ8" s="12">
        <v>345000</v>
      </c>
      <c r="VA8" s="12" t="s">
        <v>842</v>
      </c>
      <c r="VB8" s="12">
        <v>99000</v>
      </c>
      <c r="VD8" s="13">
        <v>3.6197724723601987</v>
      </c>
      <c r="VE8" s="13">
        <v>0.16918241777699083</v>
      </c>
      <c r="VF8" s="12">
        <v>3822000</v>
      </c>
      <c r="VG8" s="12">
        <v>22591000</v>
      </c>
      <c r="VH8" s="12">
        <v>11815000</v>
      </c>
      <c r="VI8" s="12">
        <v>2675000</v>
      </c>
      <c r="VJ8" s="12">
        <v>83000</v>
      </c>
      <c r="VK8" s="12">
        <v>1943000</v>
      </c>
      <c r="VL8" s="12">
        <v>103000</v>
      </c>
      <c r="VM8" s="12">
        <v>8101000</v>
      </c>
    </row>
    <row r="9" spans="1:588" x14ac:dyDescent="0.25">
      <c r="A9" s="5" t="s">
        <v>4</v>
      </c>
      <c r="B9" s="7"/>
      <c r="C9" s="9">
        <v>564020</v>
      </c>
      <c r="D9" s="9">
        <v>490132</v>
      </c>
      <c r="E9" s="9">
        <v>73888</v>
      </c>
      <c r="F9" s="9">
        <v>51419</v>
      </c>
      <c r="G9" s="9">
        <v>22689</v>
      </c>
      <c r="H9" s="9">
        <v>1906</v>
      </c>
      <c r="I9" s="9">
        <v>20806</v>
      </c>
      <c r="J9" s="9">
        <v>4116</v>
      </c>
      <c r="K9" s="9">
        <v>16188</v>
      </c>
      <c r="L9" s="9">
        <v>11216</v>
      </c>
      <c r="M9" s="9">
        <v>193439</v>
      </c>
      <c r="N9" s="9">
        <v>200562</v>
      </c>
      <c r="O9" s="9">
        <v>446672</v>
      </c>
      <c r="P9" s="9">
        <v>422686</v>
      </c>
      <c r="Q9" s="9">
        <v>1109204</v>
      </c>
      <c r="R9" s="9">
        <v>110235</v>
      </c>
      <c r="S9" s="9">
        <v>1156</v>
      </c>
      <c r="T9" s="9">
        <v>194028</v>
      </c>
      <c r="U9" s="9">
        <v>675983</v>
      </c>
      <c r="V9" s="9">
        <v>1109204</v>
      </c>
      <c r="W9" s="12">
        <v>239193</v>
      </c>
      <c r="X9" s="10">
        <v>-0.59630000000000005</v>
      </c>
      <c r="Y9" s="9">
        <v>747.93439999999998</v>
      </c>
      <c r="Z9" s="10">
        <v>28.01</v>
      </c>
      <c r="AA9" s="9">
        <v>27026</v>
      </c>
      <c r="AB9" s="9">
        <v>35986</v>
      </c>
      <c r="AC9" s="9" t="s">
        <v>842</v>
      </c>
      <c r="AD9" s="9">
        <v>650695</v>
      </c>
      <c r="AE9" s="10">
        <v>0.56999999999999995</v>
      </c>
      <c r="AF9" s="9">
        <v>35986</v>
      </c>
      <c r="AG9" s="9" t="s">
        <v>842</v>
      </c>
      <c r="AH9" s="9">
        <v>-5554</v>
      </c>
      <c r="AI9" s="9">
        <v>650695</v>
      </c>
      <c r="AJ9" s="10">
        <v>0.1875</v>
      </c>
      <c r="AK9" s="10">
        <v>8.9890000000000008</v>
      </c>
      <c r="AL9" s="10">
        <v>3.3083</v>
      </c>
      <c r="AM9" s="10">
        <v>7.9545000000000003</v>
      </c>
      <c r="AN9" s="10">
        <v>19.782800000000002</v>
      </c>
      <c r="AO9" s="10">
        <v>112.2441</v>
      </c>
      <c r="AT9" s="5" t="s">
        <v>4</v>
      </c>
      <c r="AU9" s="7"/>
      <c r="AV9" s="13">
        <v>2.3021007277300183</v>
      </c>
      <c r="AW9" s="13">
        <v>1.2684251757478302</v>
      </c>
      <c r="AX9" s="13">
        <v>5.7806089842703114E-2</v>
      </c>
      <c r="AY9" s="13">
        <v>0.22777054536406288</v>
      </c>
      <c r="AZ9" s="13">
        <v>165.87569776438414</v>
      </c>
      <c r="BA9" s="13">
        <v>0.39056927310034945</v>
      </c>
      <c r="BB9" s="13">
        <v>0.64087558414930557</v>
      </c>
      <c r="BC9" s="13">
        <v>1.6408755841493055</v>
      </c>
      <c r="BD9" s="13">
        <v>0.26136284168291124</v>
      </c>
      <c r="BE9" s="13">
        <v>18.880377754459602</v>
      </c>
      <c r="BF9" s="13"/>
      <c r="BG9" s="13">
        <v>2.4437929418334479</v>
      </c>
      <c r="BH9" s="13">
        <v>149.35798927635821</v>
      </c>
      <c r="BI9" s="13">
        <v>2.9157512187304526</v>
      </c>
      <c r="BJ9" s="13">
        <v>125.18214779617743</v>
      </c>
      <c r="BK9" s="13">
        <v>2.2324694035876571</v>
      </c>
      <c r="BM9" s="5" t="s">
        <v>4</v>
      </c>
      <c r="BN9" s="7"/>
      <c r="BO9" s="14">
        <v>2.3947347788331956E-2</v>
      </c>
      <c r="BP9" s="14">
        <v>1.4594249569961883E-2</v>
      </c>
      <c r="BQ9" s="14">
        <v>2.0455209321279044E-2</v>
      </c>
      <c r="BR9" s="14">
        <v>2.8701109889720224E-2</v>
      </c>
      <c r="BS9" s="12">
        <v>16188</v>
      </c>
      <c r="BT9" s="12">
        <v>564020</v>
      </c>
      <c r="BU9" s="23">
        <v>0.38107147107294959</v>
      </c>
      <c r="BV9" s="23">
        <v>0.67429832564613901</v>
      </c>
      <c r="BW9" s="23" t="s">
        <v>842</v>
      </c>
      <c r="BX9" s="23">
        <v>0.58663239584422699</v>
      </c>
      <c r="BY9" s="23">
        <v>0.32894736842105265</v>
      </c>
      <c r="BZ9" s="12">
        <v>547832</v>
      </c>
      <c r="CA9" s="12">
        <v>564020</v>
      </c>
      <c r="CB9" s="12">
        <v>490132</v>
      </c>
      <c r="CC9" s="12">
        <v>259</v>
      </c>
      <c r="CD9" s="12">
        <v>51419</v>
      </c>
      <c r="CE9" s="12">
        <v>1906</v>
      </c>
      <c r="CF9" s="12">
        <v>4116</v>
      </c>
      <c r="CH9" s="13">
        <v>1.6408755841493055</v>
      </c>
      <c r="CI9" s="13">
        <v>0.50849077356374484</v>
      </c>
      <c r="CJ9" s="12">
        <v>564020</v>
      </c>
      <c r="CK9" s="12">
        <v>1109204</v>
      </c>
      <c r="CL9" s="12">
        <v>422686</v>
      </c>
      <c r="CM9" s="12">
        <v>446672</v>
      </c>
      <c r="CN9" s="12">
        <v>11216</v>
      </c>
      <c r="CO9" s="12">
        <v>193439</v>
      </c>
      <c r="CP9" s="12">
        <v>200562</v>
      </c>
      <c r="CQ9" s="12">
        <v>239846</v>
      </c>
      <c r="CU9" s="5" t="s">
        <v>4</v>
      </c>
      <c r="CV9" s="7"/>
      <c r="CW9" s="9">
        <v>843181</v>
      </c>
      <c r="CX9" s="9">
        <v>580685</v>
      </c>
      <c r="CY9" s="9">
        <v>262496</v>
      </c>
      <c r="CZ9" s="9">
        <v>121219</v>
      </c>
      <c r="DA9" s="9">
        <v>65745</v>
      </c>
      <c r="DB9" s="9">
        <v>20652</v>
      </c>
      <c r="DC9" s="9">
        <v>42364</v>
      </c>
      <c r="DD9" s="9">
        <v>11275</v>
      </c>
      <c r="DE9" s="9">
        <v>31089</v>
      </c>
      <c r="DF9" s="9">
        <v>215497</v>
      </c>
      <c r="DG9" s="9">
        <v>608645</v>
      </c>
      <c r="DH9" s="9">
        <v>196045</v>
      </c>
      <c r="DI9" s="9">
        <v>1176821</v>
      </c>
      <c r="DJ9" s="9">
        <v>1614429</v>
      </c>
      <c r="DK9" s="9">
        <v>3774329</v>
      </c>
      <c r="DL9" s="9">
        <v>248405</v>
      </c>
      <c r="DM9" s="9" t="s">
        <v>842</v>
      </c>
      <c r="DN9" s="9">
        <v>576300</v>
      </c>
      <c r="DO9" s="9">
        <v>1197324</v>
      </c>
      <c r="DP9" s="9">
        <v>3774329</v>
      </c>
      <c r="DQ9" s="12">
        <v>2000705</v>
      </c>
      <c r="DR9" s="10">
        <v>2.5632999999999999</v>
      </c>
      <c r="DS9" s="9">
        <v>4014.8440000000001</v>
      </c>
      <c r="DT9" s="10">
        <v>71.58</v>
      </c>
      <c r="DU9" s="9">
        <v>560</v>
      </c>
      <c r="DV9" s="9">
        <v>138827</v>
      </c>
      <c r="DW9" s="9">
        <v>64938</v>
      </c>
      <c r="DX9" s="9">
        <v>720723</v>
      </c>
      <c r="DY9" s="10">
        <v>0.55000000000000004</v>
      </c>
      <c r="DZ9" s="9">
        <v>138827</v>
      </c>
      <c r="EA9" s="9">
        <v>64938</v>
      </c>
      <c r="EB9" s="9">
        <v>0</v>
      </c>
      <c r="EC9" s="9">
        <v>720723</v>
      </c>
      <c r="ED9" s="10">
        <v>0</v>
      </c>
      <c r="EE9" s="10">
        <v>11.013</v>
      </c>
      <c r="EF9" s="10">
        <v>3.4178000000000002</v>
      </c>
      <c r="EG9" s="10">
        <v>8.7992000000000008</v>
      </c>
      <c r="EH9" s="10">
        <v>26.614599999999999</v>
      </c>
      <c r="EI9" s="10">
        <v>164.9589</v>
      </c>
      <c r="EN9" s="5" t="s">
        <v>4</v>
      </c>
      <c r="EO9" s="7"/>
      <c r="EP9" s="13">
        <v>2.0420284574006593</v>
      </c>
      <c r="EQ9" s="13">
        <v>1.7018497310428595</v>
      </c>
      <c r="ER9" s="13">
        <v>0.37393197987159466</v>
      </c>
      <c r="ES9" s="13">
        <v>0.15910669154702731</v>
      </c>
      <c r="ET9" s="13">
        <v>510.01738129430805</v>
      </c>
      <c r="EU9" s="13">
        <v>0.68277169266378213</v>
      </c>
      <c r="EV9" s="13">
        <v>2.1523038041499212</v>
      </c>
      <c r="EW9" s="13">
        <v>3.1523038041499212</v>
      </c>
      <c r="EX9" s="13">
        <v>0.62560564647787742</v>
      </c>
      <c r="EY9" s="13">
        <v>6.7222060817354254</v>
      </c>
      <c r="EZ9" s="13"/>
      <c r="FA9" s="13">
        <v>2.9619985207477875</v>
      </c>
      <c r="FB9" s="13">
        <v>123.22761049450219</v>
      </c>
      <c r="FC9" s="13">
        <v>1.3853412087505854</v>
      </c>
      <c r="FD9" s="13">
        <v>263.47299690102125</v>
      </c>
      <c r="FE9" s="13">
        <v>1.4040824550681825</v>
      </c>
      <c r="FG9" s="5" t="s">
        <v>4</v>
      </c>
      <c r="FH9" s="7"/>
      <c r="FI9" s="14">
        <v>2.5965402848351825E-2</v>
      </c>
      <c r="FJ9" s="14">
        <v>8.2369607948856605E-3</v>
      </c>
      <c r="FK9" s="14">
        <v>1.7418990236410234E-2</v>
      </c>
      <c r="FL9" s="14">
        <v>3.6871086990812173E-2</v>
      </c>
      <c r="FM9" s="12">
        <v>31089</v>
      </c>
      <c r="FN9" s="12">
        <v>843181</v>
      </c>
      <c r="FO9" s="23">
        <v>0.42773934121800194</v>
      </c>
      <c r="FP9" s="23">
        <v>1.0637239096008853</v>
      </c>
      <c r="FQ9" s="23">
        <v>1.7205177397094953E-2</v>
      </c>
      <c r="FR9" s="23">
        <v>0.19095394174699662</v>
      </c>
      <c r="FS9" s="23">
        <v>0</v>
      </c>
      <c r="FT9" s="12">
        <v>812092</v>
      </c>
      <c r="FU9" s="12">
        <v>843181</v>
      </c>
      <c r="FV9" s="12">
        <v>580685</v>
      </c>
      <c r="FW9" s="12">
        <v>78261</v>
      </c>
      <c r="FX9" s="12">
        <v>121219</v>
      </c>
      <c r="FY9" s="12">
        <v>20652</v>
      </c>
      <c r="FZ9" s="12">
        <v>11275</v>
      </c>
      <c r="GB9" s="13">
        <v>3.1523038041499212</v>
      </c>
      <c r="GC9" s="13">
        <v>0.22339891408512613</v>
      </c>
      <c r="GD9" s="12">
        <v>843181</v>
      </c>
      <c r="GE9" s="12">
        <v>3774329</v>
      </c>
      <c r="GF9" s="12">
        <v>1614429</v>
      </c>
      <c r="GG9" s="12">
        <v>1176821</v>
      </c>
      <c r="GH9" s="12">
        <v>215497</v>
      </c>
      <c r="GI9" s="12">
        <v>608645</v>
      </c>
      <c r="GJ9" s="12">
        <v>196045</v>
      </c>
      <c r="GK9" s="12">
        <v>983079</v>
      </c>
      <c r="GO9" s="5" t="s">
        <v>4</v>
      </c>
      <c r="GP9" s="7"/>
      <c r="GQ9" s="9">
        <v>172832</v>
      </c>
      <c r="GR9" s="9">
        <v>114118</v>
      </c>
      <c r="GS9" s="9">
        <v>58714</v>
      </c>
      <c r="GT9" s="9">
        <v>20545</v>
      </c>
      <c r="GU9" s="9">
        <v>28884</v>
      </c>
      <c r="GV9" s="9">
        <v>6424</v>
      </c>
      <c r="GW9" s="9">
        <v>22679</v>
      </c>
      <c r="GX9" s="9">
        <v>377</v>
      </c>
      <c r="GY9" s="9">
        <v>22302</v>
      </c>
      <c r="GZ9" s="9">
        <v>3083</v>
      </c>
      <c r="HA9" s="9">
        <v>81003</v>
      </c>
      <c r="HB9" s="9">
        <v>6459</v>
      </c>
      <c r="HC9" s="9">
        <v>101875</v>
      </c>
      <c r="HD9" s="9">
        <v>387246</v>
      </c>
      <c r="HE9" s="9">
        <v>702848</v>
      </c>
      <c r="HF9" s="9">
        <v>56207</v>
      </c>
      <c r="HG9" s="9" t="s">
        <v>842</v>
      </c>
      <c r="HH9" s="9">
        <v>108977</v>
      </c>
      <c r="HI9" s="9">
        <v>-5279</v>
      </c>
      <c r="HJ9" s="9">
        <v>702848</v>
      </c>
      <c r="HK9" s="12">
        <v>599150</v>
      </c>
      <c r="HL9" s="10">
        <v>2.0204</v>
      </c>
      <c r="HM9" s="9">
        <v>1327.9141999999999</v>
      </c>
      <c r="HN9" s="10">
        <v>31.06</v>
      </c>
      <c r="HO9" s="9">
        <v>429</v>
      </c>
      <c r="HP9" s="9">
        <v>54913</v>
      </c>
      <c r="HQ9" s="9" t="s">
        <v>842</v>
      </c>
      <c r="HR9" s="9">
        <v>-374993</v>
      </c>
      <c r="HS9" s="10">
        <v>0.5</v>
      </c>
      <c r="HT9" s="9">
        <v>54913</v>
      </c>
      <c r="HU9" s="9" t="s">
        <v>842</v>
      </c>
      <c r="HV9" s="9">
        <v>0</v>
      </c>
      <c r="HW9" s="9">
        <v>-374993</v>
      </c>
      <c r="HX9" s="10">
        <v>0</v>
      </c>
      <c r="HY9" s="10">
        <v>7.0724999999999998</v>
      </c>
      <c r="HZ9" s="10">
        <v>5.0156000000000001</v>
      </c>
      <c r="IA9" s="10">
        <v>6.4980000000000002</v>
      </c>
      <c r="IB9" s="10">
        <v>1.6623000000000001</v>
      </c>
      <c r="IC9" s="10">
        <v>173.38890000000001</v>
      </c>
      <c r="IH9" s="5" t="s">
        <v>4</v>
      </c>
      <c r="II9" s="7"/>
      <c r="IJ9" s="13">
        <v>0.93483028528955647</v>
      </c>
      <c r="IK9" s="13">
        <v>0.87556089817117377</v>
      </c>
      <c r="IL9" s="13">
        <v>2.8290373198014258E-2</v>
      </c>
      <c r="IM9" s="13">
        <v>-1.0104602986705518E-2</v>
      </c>
      <c r="IN9" s="13">
        <v>258.62219020814922</v>
      </c>
      <c r="IO9" s="13">
        <v>1.0075108700600983</v>
      </c>
      <c r="IP9" s="13">
        <v>-134.14036749384354</v>
      </c>
      <c r="IQ9" s="13">
        <v>-133.14036749384354</v>
      </c>
      <c r="IR9" s="13">
        <v>1.0088891358561034</v>
      </c>
      <c r="IS9" s="13">
        <v>8.548100871731009</v>
      </c>
      <c r="IT9" s="13"/>
      <c r="IU9" s="13">
        <v>17.668060071218456</v>
      </c>
      <c r="IV9" s="13">
        <v>20.658747962635164</v>
      </c>
      <c r="IW9" s="13">
        <v>2.1336493710109501</v>
      </c>
      <c r="IX9" s="13">
        <v>171.06840747083874</v>
      </c>
      <c r="IY9" s="13">
        <v>-24.33568009011546</v>
      </c>
      <c r="JA9" s="5" t="s">
        <v>4</v>
      </c>
      <c r="JB9" s="7"/>
      <c r="JC9" s="14">
        <v>-4.2246637620761511</v>
      </c>
      <c r="JD9" s="14">
        <v>3.173090056456019E-2</v>
      </c>
      <c r="JE9" s="14">
        <v>4.1095656528865418E-2</v>
      </c>
      <c r="JF9" s="14">
        <v>0.12903860396222921</v>
      </c>
      <c r="JG9" s="12">
        <v>22302</v>
      </c>
      <c r="JH9" s="12">
        <v>172832</v>
      </c>
      <c r="JI9" s="23">
        <v>0.55096692314696771</v>
      </c>
      <c r="JJ9" s="23">
        <v>1.8893333978328173</v>
      </c>
      <c r="JK9" s="23" t="s">
        <v>842</v>
      </c>
      <c r="JL9" s="23">
        <v>-0.53353356629029325</v>
      </c>
      <c r="JM9" s="23">
        <v>0</v>
      </c>
      <c r="JN9" s="12">
        <v>150530</v>
      </c>
      <c r="JO9" s="12">
        <v>172832</v>
      </c>
      <c r="JP9" s="12">
        <v>114118</v>
      </c>
      <c r="JQ9" s="12">
        <v>9066</v>
      </c>
      <c r="JR9" s="12">
        <v>20545</v>
      </c>
      <c r="JS9" s="12">
        <v>6424</v>
      </c>
      <c r="JT9" s="12">
        <v>377</v>
      </c>
      <c r="JV9" s="13">
        <v>-133.14036749384354</v>
      </c>
      <c r="JW9" s="13">
        <v>0.24590238572209069</v>
      </c>
      <c r="JX9" s="12">
        <v>172832</v>
      </c>
      <c r="JY9" s="12">
        <v>702848</v>
      </c>
      <c r="JZ9" s="12">
        <v>387246</v>
      </c>
      <c r="KA9" s="12">
        <v>101875</v>
      </c>
      <c r="KB9" s="12">
        <v>3083</v>
      </c>
      <c r="KC9" s="12">
        <v>81003</v>
      </c>
      <c r="KD9" s="12">
        <v>6459</v>
      </c>
      <c r="KE9" s="12">
        <v>213727</v>
      </c>
      <c r="KI9" s="5" t="s">
        <v>4</v>
      </c>
      <c r="KJ9" s="7"/>
      <c r="KK9" s="9">
        <v>351563</v>
      </c>
      <c r="KL9" s="9">
        <v>257076</v>
      </c>
      <c r="KM9" s="9">
        <v>94487</v>
      </c>
      <c r="KN9" s="9">
        <v>51049</v>
      </c>
      <c r="KO9" s="9">
        <v>41759</v>
      </c>
      <c r="KP9" s="9">
        <v>5620</v>
      </c>
      <c r="KQ9" s="9">
        <v>37523</v>
      </c>
      <c r="KR9" s="9">
        <v>11054</v>
      </c>
      <c r="KS9" s="9">
        <v>32847</v>
      </c>
      <c r="KT9" s="9">
        <v>61736</v>
      </c>
      <c r="KU9" s="9">
        <v>304165</v>
      </c>
      <c r="KV9" s="9">
        <v>137768</v>
      </c>
      <c r="KW9" s="9">
        <v>631578</v>
      </c>
      <c r="KX9" s="9">
        <v>460498</v>
      </c>
      <c r="KY9" s="9">
        <v>1660417</v>
      </c>
      <c r="KZ9" s="9">
        <v>149216</v>
      </c>
      <c r="LA9" s="9">
        <v>7655</v>
      </c>
      <c r="LB9" s="9">
        <v>431074</v>
      </c>
      <c r="LC9" s="9">
        <v>304391</v>
      </c>
      <c r="LD9" s="9">
        <v>1660417</v>
      </c>
      <c r="LE9" s="12">
        <v>924952</v>
      </c>
      <c r="LF9" s="10">
        <v>-1.2166999999999999</v>
      </c>
      <c r="LG9" s="9">
        <v>2308.1552000000001</v>
      </c>
      <c r="LH9" s="10">
        <v>28.55</v>
      </c>
      <c r="LI9" s="9">
        <v>141837</v>
      </c>
      <c r="LJ9" s="9">
        <v>75132</v>
      </c>
      <c r="LK9" s="9">
        <v>30319</v>
      </c>
      <c r="LL9" s="9">
        <v>1252840</v>
      </c>
      <c r="LM9" s="10">
        <v>0.39</v>
      </c>
      <c r="LN9" s="9">
        <v>75132</v>
      </c>
      <c r="LO9" s="9">
        <v>30319</v>
      </c>
      <c r="LP9" s="9">
        <v>0</v>
      </c>
      <c r="LQ9" s="9">
        <v>1252840</v>
      </c>
      <c r="LR9" s="10">
        <v>0</v>
      </c>
      <c r="LS9" s="10">
        <v>12.272399999999999</v>
      </c>
      <c r="LT9" s="10">
        <v>1.9207000000000001</v>
      </c>
      <c r="LU9" s="10">
        <v>10.0129</v>
      </c>
      <c r="LV9" s="10">
        <v>29.459299999999999</v>
      </c>
      <c r="LW9" s="10">
        <v>46.439799999999998</v>
      </c>
      <c r="MB9" s="5" t="s">
        <v>4</v>
      </c>
      <c r="MC9" s="7"/>
      <c r="MD9" s="13">
        <v>1.4651266371899023</v>
      </c>
      <c r="ME9" s="13">
        <v>1.1455341774266135</v>
      </c>
      <c r="MF9" s="13">
        <v>0.14321439010471521</v>
      </c>
      <c r="MG9" s="13">
        <v>0.12075520787850282</v>
      </c>
      <c r="MH9" s="13">
        <v>584.95951318458413</v>
      </c>
      <c r="MI9" s="13">
        <v>0.81667797908597661</v>
      </c>
      <c r="MJ9" s="13">
        <v>4.4548820431615912</v>
      </c>
      <c r="MK9" s="13">
        <v>5.4548820431615912</v>
      </c>
      <c r="ML9" s="13">
        <v>0.75239538517728577</v>
      </c>
      <c r="MM9" s="13">
        <v>13.368683274021352</v>
      </c>
      <c r="MN9" s="13"/>
      <c r="MO9" s="13">
        <v>1.8660066198246328</v>
      </c>
      <c r="MP9" s="13">
        <v>195.60487949088986</v>
      </c>
      <c r="MQ9" s="13">
        <v>1.1558298949583286</v>
      </c>
      <c r="MR9" s="13">
        <v>315.79041309807917</v>
      </c>
      <c r="MS9" s="13">
        <v>1.7533964409687588</v>
      </c>
      <c r="MU9" s="5" t="s">
        <v>4</v>
      </c>
      <c r="MV9" s="7"/>
      <c r="MW9" s="14">
        <v>0.10791054926065488</v>
      </c>
      <c r="MX9" s="14">
        <v>1.9782379968405529E-2</v>
      </c>
      <c r="MY9" s="14">
        <v>2.514970636894226E-2</v>
      </c>
      <c r="MZ9" s="14">
        <v>9.3431333786547499E-2</v>
      </c>
      <c r="NA9" s="12">
        <v>32847</v>
      </c>
      <c r="NB9" s="12">
        <v>351563</v>
      </c>
      <c r="NC9" s="23">
        <v>0.27733876490062437</v>
      </c>
      <c r="ND9" s="23">
        <v>1.3901057384982207</v>
      </c>
      <c r="NE9" s="23">
        <v>1.8259870863764946E-2</v>
      </c>
      <c r="NF9" s="23">
        <v>0.75453334915265258</v>
      </c>
      <c r="NG9" s="23">
        <v>0</v>
      </c>
      <c r="NH9" s="12">
        <v>318716</v>
      </c>
      <c r="NI9" s="12">
        <v>351563</v>
      </c>
      <c r="NJ9" s="12">
        <v>257076</v>
      </c>
      <c r="NK9" s="12">
        <v>-6083</v>
      </c>
      <c r="NL9" s="12">
        <v>51049</v>
      </c>
      <c r="NM9" s="12">
        <v>5620</v>
      </c>
      <c r="NN9" s="12">
        <v>11054</v>
      </c>
      <c r="NP9" s="13">
        <v>5.4548820431615912</v>
      </c>
      <c r="NQ9" s="13">
        <v>0.21173175172260944</v>
      </c>
      <c r="NR9" s="12">
        <v>351563</v>
      </c>
      <c r="NS9" s="12">
        <v>1660417</v>
      </c>
      <c r="NT9" s="12">
        <v>460498</v>
      </c>
      <c r="NU9" s="12">
        <v>631578</v>
      </c>
      <c r="NV9" s="12">
        <v>61736</v>
      </c>
      <c r="NW9" s="12">
        <v>304165</v>
      </c>
      <c r="NX9" s="12">
        <v>137768</v>
      </c>
      <c r="NY9" s="12">
        <v>568341</v>
      </c>
      <c r="OC9" s="5" t="s">
        <v>4</v>
      </c>
      <c r="OD9" s="7"/>
      <c r="OE9" s="9">
        <v>2565700</v>
      </c>
      <c r="OF9" s="9">
        <v>1577400</v>
      </c>
      <c r="OG9" s="9">
        <v>988300</v>
      </c>
      <c r="OH9" s="9">
        <v>260900</v>
      </c>
      <c r="OI9" s="9">
        <v>440300</v>
      </c>
      <c r="OJ9" s="9">
        <v>96000</v>
      </c>
      <c r="OK9" s="9">
        <v>340300</v>
      </c>
      <c r="OL9" s="9">
        <v>77400</v>
      </c>
      <c r="OM9" s="9">
        <v>263400</v>
      </c>
      <c r="ON9" s="9">
        <v>81900</v>
      </c>
      <c r="OO9" s="9">
        <v>1156000</v>
      </c>
      <c r="OP9" s="9" t="s">
        <v>842</v>
      </c>
      <c r="OQ9" s="9">
        <v>1492100</v>
      </c>
      <c r="OR9" s="9">
        <v>7913900</v>
      </c>
      <c r="OS9" s="9">
        <v>21402100</v>
      </c>
      <c r="OT9" s="9">
        <v>661300</v>
      </c>
      <c r="OU9" s="9" t="s">
        <v>842</v>
      </c>
      <c r="OV9" s="9">
        <v>2675300</v>
      </c>
      <c r="OW9" s="9">
        <v>7923800</v>
      </c>
      <c r="OX9" s="9">
        <v>21402100</v>
      </c>
      <c r="OY9" s="12">
        <v>10803000</v>
      </c>
      <c r="OZ9" s="10">
        <v>0.96870000000000001</v>
      </c>
      <c r="PA9" s="9">
        <v>23640.526000000002</v>
      </c>
      <c r="PB9" s="10">
        <v>72.66</v>
      </c>
      <c r="PC9" s="9">
        <v>3500</v>
      </c>
      <c r="PD9" s="9">
        <v>722800</v>
      </c>
      <c r="PE9" s="9">
        <v>245400</v>
      </c>
      <c r="PF9" s="9">
        <v>4571600</v>
      </c>
      <c r="PG9" s="10">
        <v>0.81</v>
      </c>
      <c r="PH9" s="9">
        <v>722800</v>
      </c>
      <c r="PI9" s="9">
        <v>245400</v>
      </c>
      <c r="PJ9" s="9">
        <v>-112300</v>
      </c>
      <c r="PK9" s="9">
        <v>4571600</v>
      </c>
      <c r="PL9" s="10">
        <v>0.375</v>
      </c>
      <c r="PM9" s="10">
        <v>9.0214999999999996</v>
      </c>
      <c r="PN9" s="10">
        <v>3.2442000000000002</v>
      </c>
      <c r="PO9" s="10">
        <v>7.5247000000000002</v>
      </c>
      <c r="PP9" s="10">
        <v>22.744599999999998</v>
      </c>
      <c r="PQ9" s="10">
        <v>111.2135</v>
      </c>
      <c r="PV9" s="5" t="s">
        <v>4</v>
      </c>
      <c r="PW9" s="7"/>
      <c r="PX9" s="13">
        <v>0.55773184315777669</v>
      </c>
      <c r="PY9" s="13" t="s">
        <v>842</v>
      </c>
      <c r="PZ9" s="13">
        <v>3.0613389152618398E-2</v>
      </c>
      <c r="QA9" s="13">
        <v>-5.5284294531845003E-2</v>
      </c>
      <c r="QB9" s="13" t="s">
        <v>842</v>
      </c>
      <c r="QC9" s="13">
        <v>0.62976530340480608</v>
      </c>
      <c r="QD9" s="13">
        <v>1.700989424266135</v>
      </c>
      <c r="QE9" s="13">
        <v>2.700989424266135</v>
      </c>
      <c r="QF9" s="13">
        <v>0.57687378516350896</v>
      </c>
      <c r="QG9" s="13">
        <v>7.5291666666666668</v>
      </c>
      <c r="QH9" s="13"/>
      <c r="QI9" s="13" t="s">
        <v>842</v>
      </c>
      <c r="QJ9" s="13" t="s">
        <v>842</v>
      </c>
      <c r="QK9" s="13">
        <v>2.2194636678200692</v>
      </c>
      <c r="QL9" s="13">
        <v>164.45414506762287</v>
      </c>
      <c r="QM9" s="13">
        <v>-2.1684415145368492</v>
      </c>
      <c r="QO9" s="5" t="s">
        <v>4</v>
      </c>
      <c r="QP9" s="7"/>
      <c r="QQ9" s="14">
        <v>3.3241626492339534E-2</v>
      </c>
      <c r="QR9" s="14">
        <v>1.2307203498722089E-2</v>
      </c>
      <c r="QS9" s="14">
        <v>2.0572747534120483E-2</v>
      </c>
      <c r="QT9" s="14">
        <v>0.10266204154811552</v>
      </c>
      <c r="QU9" s="12">
        <v>263400</v>
      </c>
      <c r="QV9" s="12">
        <v>2565700</v>
      </c>
      <c r="QW9" s="23">
        <v>0.36977212516528751</v>
      </c>
      <c r="QX9" s="23">
        <v>1.1045890823797664</v>
      </c>
      <c r="QY9" s="23">
        <v>1.1466164535255886E-2</v>
      </c>
      <c r="QZ9" s="23">
        <v>0.21360520696567159</v>
      </c>
      <c r="RA9" s="23">
        <v>0.46296296296296291</v>
      </c>
      <c r="RB9" s="12">
        <v>2302300</v>
      </c>
      <c r="RC9" s="12">
        <v>2565700</v>
      </c>
      <c r="RD9" s="12">
        <v>1577400</v>
      </c>
      <c r="RE9" s="12">
        <v>290600</v>
      </c>
      <c r="RF9" s="12">
        <v>260900</v>
      </c>
      <c r="RG9" s="12">
        <v>96000</v>
      </c>
      <c r="RH9" s="12">
        <v>77400</v>
      </c>
      <c r="RJ9" s="13">
        <v>2.700989424266135</v>
      </c>
      <c r="RK9" s="13">
        <v>0.11988075936473523</v>
      </c>
      <c r="RL9" s="12">
        <v>2565700</v>
      </c>
      <c r="RM9" s="12">
        <v>21402100</v>
      </c>
      <c r="RN9" s="12">
        <v>7913900</v>
      </c>
      <c r="RO9" s="12">
        <v>1492100</v>
      </c>
      <c r="RP9" s="12">
        <v>81900</v>
      </c>
      <c r="RQ9" s="12">
        <v>1156000</v>
      </c>
      <c r="RR9" s="12" t="s">
        <v>842</v>
      </c>
      <c r="RS9" s="12">
        <v>11996100</v>
      </c>
      <c r="RW9" s="5" t="s">
        <v>4</v>
      </c>
      <c r="RX9" s="7"/>
      <c r="RY9" s="9">
        <v>3842000</v>
      </c>
      <c r="RZ9" s="9">
        <v>2379000</v>
      </c>
      <c r="SA9" s="9">
        <v>1463000</v>
      </c>
      <c r="SB9" s="9">
        <v>370000</v>
      </c>
      <c r="SC9" s="9">
        <v>767000</v>
      </c>
      <c r="SD9" s="9" t="s">
        <v>842</v>
      </c>
      <c r="SE9" s="9">
        <v>659000</v>
      </c>
      <c r="SF9" s="9">
        <v>128000</v>
      </c>
      <c r="SG9" s="9">
        <v>531000</v>
      </c>
      <c r="SH9" s="9">
        <v>61000</v>
      </c>
      <c r="SI9" s="9">
        <v>1931000</v>
      </c>
      <c r="SJ9" s="9">
        <v>102000</v>
      </c>
      <c r="SK9" s="9">
        <v>2645000</v>
      </c>
      <c r="SL9" s="9">
        <v>11942000</v>
      </c>
      <c r="SM9" s="9">
        <v>22650000</v>
      </c>
      <c r="SN9" s="9">
        <v>1037000</v>
      </c>
      <c r="SO9" s="9" t="s">
        <v>842</v>
      </c>
      <c r="SP9" s="9">
        <v>3108000</v>
      </c>
      <c r="SQ9" s="9">
        <v>6276000</v>
      </c>
      <c r="SR9" s="9">
        <v>22650000</v>
      </c>
      <c r="SS9" s="12">
        <v>13266000</v>
      </c>
      <c r="ST9" s="10">
        <v>0.52549999999999997</v>
      </c>
      <c r="SU9" s="9">
        <v>37940.621899999998</v>
      </c>
      <c r="SV9" s="10">
        <v>88.99</v>
      </c>
      <c r="SW9" s="9">
        <v>6000</v>
      </c>
      <c r="SX9" s="9">
        <v>1137000</v>
      </c>
      <c r="SY9" s="9">
        <v>343000</v>
      </c>
      <c r="SZ9" s="9">
        <v>9797000</v>
      </c>
      <c r="TA9" s="10">
        <v>1.24</v>
      </c>
      <c r="TB9" s="9">
        <v>1137000</v>
      </c>
      <c r="TC9" s="9">
        <v>343000</v>
      </c>
      <c r="TD9" s="9">
        <v>-197000</v>
      </c>
      <c r="TE9" s="9">
        <v>9797000</v>
      </c>
      <c r="TF9" s="10">
        <v>0.46500000000000002</v>
      </c>
      <c r="TG9" s="10">
        <v>9.2645</v>
      </c>
      <c r="TH9" s="10">
        <v>2.8875000000000002</v>
      </c>
      <c r="TI9" s="10">
        <v>7.9257</v>
      </c>
      <c r="TJ9" s="10">
        <v>19.423400000000001</v>
      </c>
      <c r="TK9" s="10">
        <v>81.018500000000003</v>
      </c>
      <c r="TP9" s="5" t="s">
        <v>4</v>
      </c>
      <c r="TQ9" s="7"/>
      <c r="TR9" s="13">
        <v>0.85102960102960101</v>
      </c>
      <c r="TS9" s="13">
        <v>0.81821106821106826</v>
      </c>
      <c r="TT9" s="13">
        <v>1.9626769626769628E-2</v>
      </c>
      <c r="TU9" s="13">
        <v>-2.0441501103752761E-2</v>
      </c>
      <c r="TV9" s="13">
        <v>337.64823572208076</v>
      </c>
      <c r="TW9" s="13">
        <v>0.72291390728476823</v>
      </c>
      <c r="TX9" s="13">
        <v>2.6089866156787762</v>
      </c>
      <c r="TY9" s="13">
        <v>3.6089866156787762</v>
      </c>
      <c r="TZ9" s="13">
        <v>0.67884556340190361</v>
      </c>
      <c r="UA9" s="13" t="s">
        <v>842</v>
      </c>
      <c r="UB9" s="13"/>
      <c r="UC9" s="13">
        <v>23.323529411764707</v>
      </c>
      <c r="UD9" s="13">
        <v>15.649432534678436</v>
      </c>
      <c r="UE9" s="13">
        <v>1.9896426721905749</v>
      </c>
      <c r="UF9" s="13">
        <v>183.45002602811036</v>
      </c>
      <c r="UG9" s="13">
        <v>-8.2980561555075596</v>
      </c>
      <c r="UI9" s="5" t="s">
        <v>4</v>
      </c>
      <c r="UJ9" s="7"/>
      <c r="UK9" s="14">
        <v>8.4608030592734224E-2</v>
      </c>
      <c r="UL9" s="14">
        <v>2.3443708609271523E-2</v>
      </c>
      <c r="UM9" s="14">
        <v>3.3863134657836642E-2</v>
      </c>
      <c r="UN9" s="14">
        <v>0.13820926600728786</v>
      </c>
      <c r="UO9" s="12">
        <v>531000</v>
      </c>
      <c r="UP9" s="12">
        <v>3842000</v>
      </c>
      <c r="UQ9" s="23">
        <v>0.52724061810154521</v>
      </c>
      <c r="UR9" s="23">
        <v>1.6750826445916114</v>
      </c>
      <c r="US9" s="23">
        <v>1.5143487858719646E-2</v>
      </c>
      <c r="UT9" s="23">
        <v>0.43253863134657838</v>
      </c>
      <c r="UU9" s="23">
        <v>0.375</v>
      </c>
      <c r="UV9" s="12">
        <v>3311000</v>
      </c>
      <c r="UW9" s="12">
        <v>3842000</v>
      </c>
      <c r="UX9" s="12">
        <v>2379000</v>
      </c>
      <c r="UY9" s="12" t="s">
        <v>842</v>
      </c>
      <c r="UZ9" s="12">
        <v>370000</v>
      </c>
      <c r="VA9" s="12" t="s">
        <v>842</v>
      </c>
      <c r="VB9" s="12">
        <v>128000</v>
      </c>
      <c r="VD9" s="13">
        <v>3.6089866156787762</v>
      </c>
      <c r="VE9" s="13">
        <v>0.16962472406181014</v>
      </c>
      <c r="VF9" s="12">
        <v>3842000</v>
      </c>
      <c r="VG9" s="12">
        <v>22650000</v>
      </c>
      <c r="VH9" s="12">
        <v>11942000</v>
      </c>
      <c r="VI9" s="12">
        <v>2645000</v>
      </c>
      <c r="VJ9" s="12">
        <v>61000</v>
      </c>
      <c r="VK9" s="12">
        <v>1931000</v>
      </c>
      <c r="VL9" s="12">
        <v>102000</v>
      </c>
      <c r="VM9" s="12">
        <v>8063000</v>
      </c>
    </row>
    <row r="10" spans="1:588" x14ac:dyDescent="0.25">
      <c r="A10" s="5" t="s">
        <v>5</v>
      </c>
      <c r="B10" s="7"/>
      <c r="C10" s="9">
        <v>473565</v>
      </c>
      <c r="D10" s="9">
        <v>414688</v>
      </c>
      <c r="E10" s="9">
        <v>58877</v>
      </c>
      <c r="F10" s="9">
        <v>39489</v>
      </c>
      <c r="G10" s="9">
        <v>19036</v>
      </c>
      <c r="H10" s="9">
        <v>2067</v>
      </c>
      <c r="I10" s="9">
        <v>17290</v>
      </c>
      <c r="J10" s="9">
        <v>3855</v>
      </c>
      <c r="K10" s="9">
        <v>12892</v>
      </c>
      <c r="L10" s="9">
        <v>13173</v>
      </c>
      <c r="M10" s="9">
        <v>165307</v>
      </c>
      <c r="N10" s="9">
        <v>198565</v>
      </c>
      <c r="O10" s="9">
        <v>418953</v>
      </c>
      <c r="P10" s="9">
        <v>428777</v>
      </c>
      <c r="Q10" s="9">
        <v>1087252</v>
      </c>
      <c r="R10" s="9">
        <v>95730</v>
      </c>
      <c r="S10" s="9">
        <v>1215</v>
      </c>
      <c r="T10" s="9">
        <v>170950</v>
      </c>
      <c r="U10" s="9">
        <v>680847</v>
      </c>
      <c r="V10" s="9">
        <v>1087252</v>
      </c>
      <c r="W10" s="12">
        <v>235455</v>
      </c>
      <c r="X10" s="10">
        <v>0.9698</v>
      </c>
      <c r="Y10" s="9">
        <v>656.73710000000005</v>
      </c>
      <c r="Z10" s="10">
        <v>24.3</v>
      </c>
      <c r="AA10" s="9">
        <v>26775</v>
      </c>
      <c r="AB10" s="9">
        <v>32229</v>
      </c>
      <c r="AC10" s="9" t="s">
        <v>842</v>
      </c>
      <c r="AD10" s="9">
        <v>658424</v>
      </c>
      <c r="AE10" s="10">
        <v>0.46</v>
      </c>
      <c r="AF10" s="9">
        <v>32229</v>
      </c>
      <c r="AG10" s="9" t="s">
        <v>842</v>
      </c>
      <c r="AH10" s="9">
        <v>-5020</v>
      </c>
      <c r="AI10" s="9">
        <v>658424</v>
      </c>
      <c r="AJ10" s="10">
        <v>0.1875</v>
      </c>
      <c r="AK10" s="10">
        <v>9.4519000000000002</v>
      </c>
      <c r="AL10" s="10">
        <v>2.9117000000000002</v>
      </c>
      <c r="AM10" s="10">
        <v>8.1410999999999998</v>
      </c>
      <c r="AN10" s="10">
        <v>22.296099999999999</v>
      </c>
      <c r="AO10" s="10">
        <v>102.0986</v>
      </c>
      <c r="AT10" s="5" t="s">
        <v>5</v>
      </c>
      <c r="AU10" s="7"/>
      <c r="AV10" s="13">
        <v>2.4507341327873648</v>
      </c>
      <c r="AW10" s="13">
        <v>1.2891956712489032</v>
      </c>
      <c r="AX10" s="13">
        <v>7.7057619186896756E-2</v>
      </c>
      <c r="AY10" s="13">
        <v>0.22810075309127967</v>
      </c>
      <c r="AZ10" s="13">
        <v>177.11513352723716</v>
      </c>
      <c r="BA10" s="13">
        <v>0.37379098865764332</v>
      </c>
      <c r="BB10" s="13">
        <v>0.59691090656197354</v>
      </c>
      <c r="BC10" s="13">
        <v>1.5969109065619735</v>
      </c>
      <c r="BD10" s="13">
        <v>0.25696222424484505</v>
      </c>
      <c r="BE10" s="13">
        <v>15.592162554426706</v>
      </c>
      <c r="BF10" s="13"/>
      <c r="BG10" s="13">
        <v>2.0884244453957144</v>
      </c>
      <c r="BH10" s="13">
        <v>174.77290155490391</v>
      </c>
      <c r="BI10" s="13">
        <v>2.8647607179369294</v>
      </c>
      <c r="BJ10" s="13">
        <v>127.41029214574557</v>
      </c>
      <c r="BK10" s="13">
        <v>1.909513191372685</v>
      </c>
      <c r="BM10" s="5" t="s">
        <v>5</v>
      </c>
      <c r="BN10" s="7"/>
      <c r="BO10" s="14">
        <v>1.8935238019701931E-2</v>
      </c>
      <c r="BP10" s="14">
        <v>1.185741667984975E-2</v>
      </c>
      <c r="BQ10" s="14">
        <v>1.7508360527274267E-2</v>
      </c>
      <c r="BR10" s="14">
        <v>2.7223295640513973E-2</v>
      </c>
      <c r="BS10" s="12">
        <v>12892</v>
      </c>
      <c r="BT10" s="12">
        <v>473565</v>
      </c>
      <c r="BU10" s="23">
        <v>0.39436763510207384</v>
      </c>
      <c r="BV10" s="23">
        <v>0.60403393141608397</v>
      </c>
      <c r="BW10" s="23" t="s">
        <v>842</v>
      </c>
      <c r="BX10" s="23">
        <v>0.60558545764919269</v>
      </c>
      <c r="BY10" s="23">
        <v>0.40760869565217389</v>
      </c>
      <c r="BZ10" s="12">
        <v>460673</v>
      </c>
      <c r="CA10" s="12">
        <v>473565</v>
      </c>
      <c r="CB10" s="12">
        <v>414688</v>
      </c>
      <c r="CC10" s="12">
        <v>574</v>
      </c>
      <c r="CD10" s="12">
        <v>39489</v>
      </c>
      <c r="CE10" s="12">
        <v>2067</v>
      </c>
      <c r="CF10" s="12">
        <v>3855</v>
      </c>
      <c r="CH10" s="13">
        <v>1.5969109065619735</v>
      </c>
      <c r="CI10" s="13">
        <v>0.43556139698984231</v>
      </c>
      <c r="CJ10" s="12">
        <v>473565</v>
      </c>
      <c r="CK10" s="12">
        <v>1087252</v>
      </c>
      <c r="CL10" s="12">
        <v>428777</v>
      </c>
      <c r="CM10" s="12">
        <v>418953</v>
      </c>
      <c r="CN10" s="12">
        <v>13173</v>
      </c>
      <c r="CO10" s="12">
        <v>165307</v>
      </c>
      <c r="CP10" s="12">
        <v>198565</v>
      </c>
      <c r="CQ10" s="12">
        <v>239522</v>
      </c>
      <c r="CU10" s="5" t="s">
        <v>5</v>
      </c>
      <c r="CV10" s="7"/>
      <c r="CW10" s="9">
        <v>858204</v>
      </c>
      <c r="CX10" s="9">
        <v>594857</v>
      </c>
      <c r="CY10" s="9">
        <v>263347</v>
      </c>
      <c r="CZ10" s="9">
        <v>141445</v>
      </c>
      <c r="DA10" s="9">
        <v>41485</v>
      </c>
      <c r="DB10" s="9">
        <v>21011</v>
      </c>
      <c r="DC10" s="9">
        <v>17266</v>
      </c>
      <c r="DD10" s="9">
        <v>835</v>
      </c>
      <c r="DE10" s="9">
        <v>16431</v>
      </c>
      <c r="DF10" s="9">
        <v>226507</v>
      </c>
      <c r="DG10" s="9">
        <v>606952</v>
      </c>
      <c r="DH10" s="9">
        <v>199479</v>
      </c>
      <c r="DI10" s="9">
        <v>1202158</v>
      </c>
      <c r="DJ10" s="9">
        <v>1561978</v>
      </c>
      <c r="DK10" s="9">
        <v>3738321</v>
      </c>
      <c r="DL10" s="9">
        <v>276461</v>
      </c>
      <c r="DM10" s="9" t="s">
        <v>842</v>
      </c>
      <c r="DN10" s="9">
        <v>602278</v>
      </c>
      <c r="DO10" s="9">
        <v>1169756</v>
      </c>
      <c r="DP10" s="9">
        <v>3738321</v>
      </c>
      <c r="DQ10" s="12">
        <v>1966287</v>
      </c>
      <c r="DR10" s="10">
        <v>2.1879</v>
      </c>
      <c r="DS10" s="9">
        <v>2763.8706999999999</v>
      </c>
      <c r="DT10" s="10">
        <v>49.35</v>
      </c>
      <c r="DU10" s="9">
        <v>558</v>
      </c>
      <c r="DV10" s="9">
        <v>119424</v>
      </c>
      <c r="DW10" s="9">
        <v>69525</v>
      </c>
      <c r="DX10" s="9">
        <v>737154</v>
      </c>
      <c r="DY10" s="10">
        <v>0.28999999999999998</v>
      </c>
      <c r="DZ10" s="9">
        <v>119424</v>
      </c>
      <c r="EA10" s="9">
        <v>69525</v>
      </c>
      <c r="EB10" s="9">
        <v>0</v>
      </c>
      <c r="EC10" s="9">
        <v>737154</v>
      </c>
      <c r="ED10" s="10">
        <v>0</v>
      </c>
      <c r="EE10" s="10">
        <v>12.1305</v>
      </c>
      <c r="EF10" s="10">
        <v>2.8405</v>
      </c>
      <c r="EG10" s="10">
        <v>8.7554999999999996</v>
      </c>
      <c r="EH10" s="10">
        <v>4.8361000000000001</v>
      </c>
      <c r="EI10" s="10">
        <v>69.469300000000004</v>
      </c>
      <c r="EN10" s="5" t="s">
        <v>5</v>
      </c>
      <c r="EO10" s="7"/>
      <c r="EP10" s="13">
        <v>1.9960184499516835</v>
      </c>
      <c r="EQ10" s="13">
        <v>1.6648109344854038</v>
      </c>
      <c r="ER10" s="13">
        <v>0.37608380183237639</v>
      </c>
      <c r="ES10" s="13">
        <v>0.16046776079421751</v>
      </c>
      <c r="ET10" s="13">
        <v>497.04854122357403</v>
      </c>
      <c r="EU10" s="13">
        <v>0.68709054144895532</v>
      </c>
      <c r="EV10" s="13">
        <v>2.1958126310102277</v>
      </c>
      <c r="EW10" s="13">
        <v>3.1958126310102277</v>
      </c>
      <c r="EX10" s="13">
        <v>0.6269961859579094</v>
      </c>
      <c r="EY10" s="13">
        <v>5.6838798724477657</v>
      </c>
      <c r="EZ10" s="13"/>
      <c r="FA10" s="13">
        <v>2.982053248712897</v>
      </c>
      <c r="FB10" s="13">
        <v>122.39888746370977</v>
      </c>
      <c r="FC10" s="13">
        <v>1.4139569521148294</v>
      </c>
      <c r="FD10" s="13">
        <v>258.14081500435793</v>
      </c>
      <c r="FE10" s="13">
        <v>1.430626125225045</v>
      </c>
      <c r="FG10" s="5" t="s">
        <v>5</v>
      </c>
      <c r="FH10" s="7"/>
      <c r="FI10" s="14">
        <v>1.40465191031292E-2</v>
      </c>
      <c r="FJ10" s="14">
        <v>4.3952886870870641E-3</v>
      </c>
      <c r="FK10" s="14">
        <v>1.109722787315482E-2</v>
      </c>
      <c r="FL10" s="14">
        <v>1.9145797502691669E-2</v>
      </c>
      <c r="FM10" s="12">
        <v>16431</v>
      </c>
      <c r="FN10" s="12">
        <v>858204</v>
      </c>
      <c r="FO10" s="23">
        <v>0.41782875253355717</v>
      </c>
      <c r="FP10" s="23">
        <v>0.73933477087708621</v>
      </c>
      <c r="FQ10" s="23">
        <v>1.8597921366303213E-2</v>
      </c>
      <c r="FR10" s="23">
        <v>0.19718852393895547</v>
      </c>
      <c r="FS10" s="23">
        <v>0</v>
      </c>
      <c r="FT10" s="12">
        <v>841773</v>
      </c>
      <c r="FU10" s="12">
        <v>858204</v>
      </c>
      <c r="FV10" s="12">
        <v>594857</v>
      </c>
      <c r="FW10" s="12">
        <v>83625</v>
      </c>
      <c r="FX10" s="12">
        <v>141445</v>
      </c>
      <c r="FY10" s="12">
        <v>21011</v>
      </c>
      <c r="FZ10" s="12">
        <v>835</v>
      </c>
      <c r="GB10" s="13">
        <v>3.1958126310102277</v>
      </c>
      <c r="GC10" s="13">
        <v>0.22956937084857079</v>
      </c>
      <c r="GD10" s="12">
        <v>858204</v>
      </c>
      <c r="GE10" s="12">
        <v>3738321</v>
      </c>
      <c r="GF10" s="12">
        <v>1561978</v>
      </c>
      <c r="GG10" s="12">
        <v>1202158</v>
      </c>
      <c r="GH10" s="12">
        <v>226507</v>
      </c>
      <c r="GI10" s="12">
        <v>606952</v>
      </c>
      <c r="GJ10" s="12">
        <v>199479</v>
      </c>
      <c r="GK10" s="12">
        <v>974185</v>
      </c>
      <c r="GO10" s="5" t="s">
        <v>5</v>
      </c>
      <c r="GP10" s="7"/>
      <c r="GQ10" s="9">
        <v>174724</v>
      </c>
      <c r="GR10" s="9">
        <v>121760</v>
      </c>
      <c r="GS10" s="9">
        <v>52964</v>
      </c>
      <c r="GT10" s="9">
        <v>22431</v>
      </c>
      <c r="GU10" s="9">
        <v>-5138</v>
      </c>
      <c r="GV10" s="9" t="s">
        <v>842</v>
      </c>
      <c r="GW10" s="9">
        <v>-12893</v>
      </c>
      <c r="GX10" s="9">
        <v>783</v>
      </c>
      <c r="GY10" s="9">
        <v>-13676</v>
      </c>
      <c r="GZ10" s="9">
        <v>4007</v>
      </c>
      <c r="HA10" s="9">
        <v>74937</v>
      </c>
      <c r="HB10" s="9">
        <v>6542</v>
      </c>
      <c r="HC10" s="9">
        <v>97093</v>
      </c>
      <c r="HD10" s="9">
        <v>404577</v>
      </c>
      <c r="HE10" s="9">
        <v>732410</v>
      </c>
      <c r="HF10" s="9">
        <v>57289</v>
      </c>
      <c r="HG10" s="9" t="s">
        <v>842</v>
      </c>
      <c r="HH10" s="9">
        <v>111497</v>
      </c>
      <c r="HI10" s="9">
        <v>-15832</v>
      </c>
      <c r="HJ10" s="9">
        <v>732410</v>
      </c>
      <c r="HK10" s="12">
        <v>636745</v>
      </c>
      <c r="HL10" s="10">
        <v>1.4512</v>
      </c>
      <c r="HM10" s="9">
        <v>1222.7971</v>
      </c>
      <c r="HN10" s="10">
        <v>28.49</v>
      </c>
      <c r="HO10" s="9">
        <v>429</v>
      </c>
      <c r="HP10" s="9">
        <v>15695</v>
      </c>
      <c r="HQ10" s="9" t="s">
        <v>842</v>
      </c>
      <c r="HR10" s="9">
        <v>-388669</v>
      </c>
      <c r="HS10" s="10">
        <v>-0.32</v>
      </c>
      <c r="HT10" s="9">
        <v>15695</v>
      </c>
      <c r="HU10" s="9" t="s">
        <v>842</v>
      </c>
      <c r="HV10" s="9">
        <v>0</v>
      </c>
      <c r="HW10" s="9">
        <v>-388669</v>
      </c>
      <c r="HX10" s="10">
        <v>0</v>
      </c>
      <c r="HY10" s="10">
        <v>9.7507999999999999</v>
      </c>
      <c r="HZ10" s="10">
        <v>4.4722999999999997</v>
      </c>
      <c r="IA10" s="10">
        <v>8.1081000000000003</v>
      </c>
      <c r="IB10" s="10" t="s">
        <v>842</v>
      </c>
      <c r="IC10" s="10">
        <v>106.3442</v>
      </c>
      <c r="IH10" s="5" t="s">
        <v>5</v>
      </c>
      <c r="II10" s="7"/>
      <c r="IJ10" s="13">
        <v>0.87081266760540643</v>
      </c>
      <c r="IK10" s="13">
        <v>0.81213844318681216</v>
      </c>
      <c r="IL10" s="13">
        <v>3.593818667766846E-2</v>
      </c>
      <c r="IM10" s="13">
        <v>-1.9666580194153547E-2</v>
      </c>
      <c r="IN10" s="13">
        <v>229.21760026631344</v>
      </c>
      <c r="IO10" s="13">
        <v>1.0216163078057372</v>
      </c>
      <c r="IP10" s="13">
        <v>-47.261369378473979</v>
      </c>
      <c r="IQ10" s="13">
        <v>-46.261369378473979</v>
      </c>
      <c r="IR10" s="13">
        <v>1.0254979361037697</v>
      </c>
      <c r="IS10" s="13" t="s">
        <v>842</v>
      </c>
      <c r="IT10" s="13"/>
      <c r="IU10" s="13">
        <v>18.61204524610211</v>
      </c>
      <c r="IV10" s="13">
        <v>19.610955978975031</v>
      </c>
      <c r="IW10" s="13">
        <v>2.3316118873186809</v>
      </c>
      <c r="IX10" s="13">
        <v>156.5440637805911</v>
      </c>
      <c r="IY10" s="13">
        <v>-12.13024159955568</v>
      </c>
      <c r="JA10" s="5" t="s">
        <v>5</v>
      </c>
      <c r="JB10" s="7"/>
      <c r="JC10" s="14">
        <v>0.86382011116725621</v>
      </c>
      <c r="JD10" s="14">
        <v>-1.8672601411777557E-2</v>
      </c>
      <c r="JE10" s="14">
        <v>-7.0151964063844023E-3</v>
      </c>
      <c r="JF10" s="14">
        <v>-7.827201758201506E-2</v>
      </c>
      <c r="JG10" s="12">
        <v>-13676</v>
      </c>
      <c r="JH10" s="12">
        <v>174724</v>
      </c>
      <c r="JI10" s="23">
        <v>0.55239142010622466</v>
      </c>
      <c r="JJ10" s="23">
        <v>1.669552709547931</v>
      </c>
      <c r="JK10" s="23" t="s">
        <v>842</v>
      </c>
      <c r="JL10" s="23">
        <v>-0.53067134528474491</v>
      </c>
      <c r="JM10" s="23">
        <v>0</v>
      </c>
      <c r="JN10" s="12">
        <v>188400</v>
      </c>
      <c r="JO10" s="12">
        <v>174724</v>
      </c>
      <c r="JP10" s="12">
        <v>121760</v>
      </c>
      <c r="JQ10" s="12" t="s">
        <v>842</v>
      </c>
      <c r="JR10" s="12">
        <v>22431</v>
      </c>
      <c r="JS10" s="12" t="s">
        <v>842</v>
      </c>
      <c r="JT10" s="12">
        <v>783</v>
      </c>
      <c r="JV10" s="13">
        <v>-46.261369378473979</v>
      </c>
      <c r="JW10" s="13">
        <v>0.23856036919211918</v>
      </c>
      <c r="JX10" s="12">
        <v>174724</v>
      </c>
      <c r="JY10" s="12">
        <v>732410</v>
      </c>
      <c r="JZ10" s="12">
        <v>404577</v>
      </c>
      <c r="KA10" s="12">
        <v>97093</v>
      </c>
      <c r="KB10" s="12">
        <v>4007</v>
      </c>
      <c r="KC10" s="12">
        <v>74937</v>
      </c>
      <c r="KD10" s="12">
        <v>6542</v>
      </c>
      <c r="KE10" s="12">
        <v>230740</v>
      </c>
      <c r="KI10" s="5" t="s">
        <v>5</v>
      </c>
      <c r="KJ10" s="7"/>
      <c r="KK10" s="9">
        <v>331762</v>
      </c>
      <c r="KL10" s="9">
        <v>252594</v>
      </c>
      <c r="KM10" s="9">
        <v>79168</v>
      </c>
      <c r="KN10" s="9">
        <v>53456</v>
      </c>
      <c r="KO10" s="9">
        <v>28144</v>
      </c>
      <c r="KP10" s="9">
        <v>4640</v>
      </c>
      <c r="KQ10" s="9">
        <v>24826</v>
      </c>
      <c r="KR10" s="9">
        <v>-11251</v>
      </c>
      <c r="KS10" s="9">
        <v>45913</v>
      </c>
      <c r="KT10" s="9">
        <v>64260</v>
      </c>
      <c r="KU10" s="9">
        <v>246427</v>
      </c>
      <c r="KV10" s="9">
        <v>116185</v>
      </c>
      <c r="KW10" s="9">
        <v>605034</v>
      </c>
      <c r="KX10" s="9">
        <v>432793</v>
      </c>
      <c r="KY10" s="9">
        <v>1632867</v>
      </c>
      <c r="KZ10" s="9">
        <v>124984</v>
      </c>
      <c r="LA10" s="9">
        <v>10078</v>
      </c>
      <c r="LB10" s="9">
        <v>416996</v>
      </c>
      <c r="LC10" s="9">
        <v>313376</v>
      </c>
      <c r="LD10" s="9">
        <v>1632867</v>
      </c>
      <c r="LE10" s="12">
        <v>902495</v>
      </c>
      <c r="LF10" s="10">
        <v>2.2530999999999999</v>
      </c>
      <c r="LG10" s="9">
        <v>1595.0209</v>
      </c>
      <c r="LH10" s="10">
        <v>19.86</v>
      </c>
      <c r="LI10" s="9">
        <v>141842</v>
      </c>
      <c r="LJ10" s="9">
        <v>60985</v>
      </c>
      <c r="LK10" s="9">
        <v>29811</v>
      </c>
      <c r="LL10" s="9">
        <v>1298752</v>
      </c>
      <c r="LM10" s="10">
        <v>0.55000000000000004</v>
      </c>
      <c r="LN10" s="9">
        <v>60985</v>
      </c>
      <c r="LO10" s="9">
        <v>29811</v>
      </c>
      <c r="LP10" s="9">
        <v>0</v>
      </c>
      <c r="LQ10" s="9">
        <v>1298752</v>
      </c>
      <c r="LR10" s="10">
        <v>0</v>
      </c>
      <c r="LS10" s="10">
        <v>14.2166</v>
      </c>
      <c r="LT10" s="10">
        <v>3.9516</v>
      </c>
      <c r="LU10" s="10">
        <v>11.3835</v>
      </c>
      <c r="LV10" s="10" t="s">
        <v>842</v>
      </c>
      <c r="LW10" s="10">
        <v>111.00069999999999</v>
      </c>
      <c r="MB10" s="5" t="s">
        <v>5</v>
      </c>
      <c r="MC10" s="7"/>
      <c r="MD10" s="13">
        <v>1.4509347811489799</v>
      </c>
      <c r="ME10" s="13">
        <v>1.1723110053813466</v>
      </c>
      <c r="MF10" s="13">
        <v>0.15410219762299879</v>
      </c>
      <c r="MG10" s="13">
        <v>0.1151581849593384</v>
      </c>
      <c r="MH10" s="13">
        <v>583.00893644829273</v>
      </c>
      <c r="MI10" s="13">
        <v>0.80808234840927029</v>
      </c>
      <c r="MJ10" s="13">
        <v>4.2105681354028386</v>
      </c>
      <c r="MK10" s="13">
        <v>5.2105681354028386</v>
      </c>
      <c r="ML10" s="13">
        <v>0.74226213142677144</v>
      </c>
      <c r="MM10" s="13">
        <v>13.143318965517242</v>
      </c>
      <c r="MN10" s="13"/>
      <c r="MO10" s="13">
        <v>2.1740672203812883</v>
      </c>
      <c r="MP10" s="13">
        <v>167.88809314552208</v>
      </c>
      <c r="MQ10" s="13">
        <v>1.3462891647424997</v>
      </c>
      <c r="MR10" s="13">
        <v>271.11560395705357</v>
      </c>
      <c r="MS10" s="13">
        <v>1.7643348684840299</v>
      </c>
      <c r="MU10" s="5" t="s">
        <v>5</v>
      </c>
      <c r="MV10" s="7"/>
      <c r="MW10" s="14">
        <v>0.14651090064331665</v>
      </c>
      <c r="MX10" s="14">
        <v>2.8118027983908059E-2</v>
      </c>
      <c r="MY10" s="14">
        <v>1.723594144532286E-2</v>
      </c>
      <c r="MZ10" s="14">
        <v>0.13839137695094678</v>
      </c>
      <c r="NA10" s="12">
        <v>45913</v>
      </c>
      <c r="NB10" s="12">
        <v>331762</v>
      </c>
      <c r="NC10" s="23">
        <v>0.26505098088209267</v>
      </c>
      <c r="ND10" s="23">
        <v>0.97682230089774602</v>
      </c>
      <c r="NE10" s="23">
        <v>1.8256845168651212E-2</v>
      </c>
      <c r="NF10" s="23">
        <v>0.79538137521304553</v>
      </c>
      <c r="NG10" s="23">
        <v>0</v>
      </c>
      <c r="NH10" s="12">
        <v>285849</v>
      </c>
      <c r="NI10" s="12">
        <v>331762</v>
      </c>
      <c r="NJ10" s="12">
        <v>252594</v>
      </c>
      <c r="NK10" s="12">
        <v>-13590</v>
      </c>
      <c r="NL10" s="12">
        <v>53456</v>
      </c>
      <c r="NM10" s="12">
        <v>4640</v>
      </c>
      <c r="NN10" s="12">
        <v>-11251</v>
      </c>
      <c r="NP10" s="13">
        <v>5.2105681354028386</v>
      </c>
      <c r="NQ10" s="13">
        <v>0.20317760111509389</v>
      </c>
      <c r="NR10" s="12">
        <v>331762</v>
      </c>
      <c r="NS10" s="12">
        <v>1632867</v>
      </c>
      <c r="NT10" s="12">
        <v>432793</v>
      </c>
      <c r="NU10" s="12">
        <v>605034</v>
      </c>
      <c r="NV10" s="12">
        <v>64260</v>
      </c>
      <c r="NW10" s="12">
        <v>246427</v>
      </c>
      <c r="NX10" s="12">
        <v>116185</v>
      </c>
      <c r="NY10" s="12">
        <v>595040</v>
      </c>
      <c r="OC10" s="5" t="s">
        <v>5</v>
      </c>
      <c r="OD10" s="7"/>
      <c r="OE10" s="9">
        <v>2530000</v>
      </c>
      <c r="OF10" s="9">
        <v>1525700</v>
      </c>
      <c r="OG10" s="9">
        <v>1004300</v>
      </c>
      <c r="OH10" s="9">
        <v>284500</v>
      </c>
      <c r="OI10" s="9">
        <v>483300</v>
      </c>
      <c r="OJ10" s="9">
        <v>96400</v>
      </c>
      <c r="OK10" s="9">
        <v>357400</v>
      </c>
      <c r="OL10" s="9">
        <v>56300</v>
      </c>
      <c r="OM10" s="9">
        <v>301000</v>
      </c>
      <c r="ON10" s="9">
        <v>70500</v>
      </c>
      <c r="OO10" s="9">
        <v>1102700</v>
      </c>
      <c r="OP10" s="9" t="s">
        <v>842</v>
      </c>
      <c r="OQ10" s="9">
        <v>1564400</v>
      </c>
      <c r="OR10" s="9">
        <v>8020100</v>
      </c>
      <c r="OS10" s="9">
        <v>21617000</v>
      </c>
      <c r="OT10" s="9">
        <v>761500</v>
      </c>
      <c r="OU10" s="9" t="s">
        <v>842</v>
      </c>
      <c r="OV10" s="9">
        <v>2718600</v>
      </c>
      <c r="OW10" s="9">
        <v>7929500</v>
      </c>
      <c r="OX10" s="9">
        <v>21617000</v>
      </c>
      <c r="OY10" s="12">
        <v>10968900</v>
      </c>
      <c r="OZ10" s="10">
        <v>0.27679999999999999</v>
      </c>
      <c r="PA10" s="9">
        <v>23398.291700000002</v>
      </c>
      <c r="PB10" s="10">
        <v>72.09</v>
      </c>
      <c r="PC10" s="9">
        <v>3500</v>
      </c>
      <c r="PD10" s="9">
        <v>755700</v>
      </c>
      <c r="PE10" s="9">
        <v>238900</v>
      </c>
      <c r="PF10" s="9">
        <v>4750500</v>
      </c>
      <c r="PG10" s="10">
        <v>0.92</v>
      </c>
      <c r="PH10" s="9">
        <v>755700</v>
      </c>
      <c r="PI10" s="9">
        <v>238900</v>
      </c>
      <c r="PJ10" s="9">
        <v>-121800</v>
      </c>
      <c r="PK10" s="9">
        <v>4750500</v>
      </c>
      <c r="PL10" s="10">
        <v>0.375</v>
      </c>
      <c r="PM10" s="10">
        <v>9.0335000000000001</v>
      </c>
      <c r="PN10" s="10">
        <v>2.8940999999999999</v>
      </c>
      <c r="PO10" s="10">
        <v>7.4128999999999996</v>
      </c>
      <c r="PP10" s="10">
        <v>15.752700000000001</v>
      </c>
      <c r="PQ10" s="10">
        <v>78.507099999999994</v>
      </c>
      <c r="PV10" s="5" t="s">
        <v>5</v>
      </c>
      <c r="PW10" s="7"/>
      <c r="PX10" s="13">
        <v>0.57544324284558224</v>
      </c>
      <c r="PY10" s="13" t="s">
        <v>842</v>
      </c>
      <c r="PZ10" s="13">
        <v>2.5932465239461487E-2</v>
      </c>
      <c r="QA10" s="13">
        <v>-5.3393162788546049E-2</v>
      </c>
      <c r="QB10" s="13" t="s">
        <v>842</v>
      </c>
      <c r="QC10" s="13">
        <v>0.63318221769903316</v>
      </c>
      <c r="QD10" s="13">
        <v>1.7261491897345356</v>
      </c>
      <c r="QE10" s="13">
        <v>2.7261491897345356</v>
      </c>
      <c r="QF10" s="13">
        <v>0.58041421495999657</v>
      </c>
      <c r="QG10" s="13">
        <v>7.8392116182572611</v>
      </c>
      <c r="QH10" s="13"/>
      <c r="QI10" s="13" t="s">
        <v>842</v>
      </c>
      <c r="QJ10" s="13" t="s">
        <v>842</v>
      </c>
      <c r="QK10" s="13">
        <v>2.294368368549923</v>
      </c>
      <c r="QL10" s="13">
        <v>159.08517786561265</v>
      </c>
      <c r="QM10" s="13">
        <v>-2.1919944550337895</v>
      </c>
      <c r="QO10" s="5" t="s">
        <v>5</v>
      </c>
      <c r="QP10" s="7"/>
      <c r="QQ10" s="14">
        <v>3.7959518254618831E-2</v>
      </c>
      <c r="QR10" s="14">
        <v>1.3924226303372346E-2</v>
      </c>
      <c r="QS10" s="14">
        <v>2.2357403895082575E-2</v>
      </c>
      <c r="QT10" s="14">
        <v>0.11897233201581027</v>
      </c>
      <c r="QU10" s="12">
        <v>301000</v>
      </c>
      <c r="QV10" s="12">
        <v>2530000</v>
      </c>
      <c r="QW10" s="23">
        <v>0.37100892815839387</v>
      </c>
      <c r="QX10" s="23">
        <v>1.0824023546283019</v>
      </c>
      <c r="QY10" s="23">
        <v>1.1051487255400842E-2</v>
      </c>
      <c r="QZ10" s="23">
        <v>0.21975759818661239</v>
      </c>
      <c r="RA10" s="23">
        <v>0.40760869565217389</v>
      </c>
      <c r="RB10" s="12">
        <v>2229000</v>
      </c>
      <c r="RC10" s="12">
        <v>2530000</v>
      </c>
      <c r="RD10" s="12">
        <v>1525700</v>
      </c>
      <c r="RE10" s="12">
        <v>266100</v>
      </c>
      <c r="RF10" s="12">
        <v>284500</v>
      </c>
      <c r="RG10" s="12">
        <v>96400</v>
      </c>
      <c r="RH10" s="12">
        <v>56300</v>
      </c>
      <c r="RJ10" s="13">
        <v>2.7261491897345356</v>
      </c>
      <c r="RK10" s="13">
        <v>0.11703751676920941</v>
      </c>
      <c r="RL10" s="12">
        <v>2530000</v>
      </c>
      <c r="RM10" s="12">
        <v>21617000</v>
      </c>
      <c r="RN10" s="12">
        <v>8020100</v>
      </c>
      <c r="RO10" s="12">
        <v>1564400</v>
      </c>
      <c r="RP10" s="12">
        <v>70500</v>
      </c>
      <c r="RQ10" s="12">
        <v>1102700</v>
      </c>
      <c r="RR10" s="12" t="s">
        <v>842</v>
      </c>
      <c r="RS10" s="12">
        <v>12032500</v>
      </c>
      <c r="RW10" s="5" t="s">
        <v>5</v>
      </c>
      <c r="RX10" s="7"/>
      <c r="RY10" s="9">
        <v>3696000</v>
      </c>
      <c r="RZ10" s="9">
        <v>2298000</v>
      </c>
      <c r="SA10" s="9">
        <v>1398000</v>
      </c>
      <c r="SB10" s="9">
        <v>409000</v>
      </c>
      <c r="SC10" s="9">
        <v>621000</v>
      </c>
      <c r="SD10" s="9" t="s">
        <v>842</v>
      </c>
      <c r="SE10" s="9">
        <v>462000</v>
      </c>
      <c r="SF10" s="9">
        <v>115000</v>
      </c>
      <c r="SG10" s="9">
        <v>347000</v>
      </c>
      <c r="SH10" s="9">
        <v>57000</v>
      </c>
      <c r="SI10" s="9">
        <v>1830000</v>
      </c>
      <c r="SJ10" s="9">
        <v>105000</v>
      </c>
      <c r="SK10" s="9">
        <v>2488000</v>
      </c>
      <c r="SL10" s="9">
        <v>12390000</v>
      </c>
      <c r="SM10" s="9">
        <v>23373000</v>
      </c>
      <c r="SN10" s="9">
        <v>899000</v>
      </c>
      <c r="SO10" s="9" t="s">
        <v>842</v>
      </c>
      <c r="SP10" s="9">
        <v>3612000</v>
      </c>
      <c r="SQ10" s="9">
        <v>6417000</v>
      </c>
      <c r="SR10" s="9">
        <v>23373000</v>
      </c>
      <c r="SS10" s="12">
        <v>13344000</v>
      </c>
      <c r="ST10" s="10">
        <v>0.68100000000000005</v>
      </c>
      <c r="SU10" s="9">
        <v>44128.677799999998</v>
      </c>
      <c r="SV10" s="10">
        <v>103.91</v>
      </c>
      <c r="SW10" s="9">
        <v>6000</v>
      </c>
      <c r="SX10" s="9">
        <v>1015000</v>
      </c>
      <c r="SY10" s="9">
        <v>340000</v>
      </c>
      <c r="SZ10" s="9">
        <v>9924000</v>
      </c>
      <c r="TA10" s="10">
        <v>0.81</v>
      </c>
      <c r="TB10" s="9">
        <v>1015000</v>
      </c>
      <c r="TC10" s="9">
        <v>340000</v>
      </c>
      <c r="TD10" s="9">
        <v>-223000</v>
      </c>
      <c r="TE10" s="9">
        <v>9924000</v>
      </c>
      <c r="TF10" s="10">
        <v>0.51249999999999996</v>
      </c>
      <c r="TG10" s="10">
        <v>8.3133999999999997</v>
      </c>
      <c r="TH10" s="10">
        <v>2.5674999999999999</v>
      </c>
      <c r="TI10" s="10">
        <v>7.1875999999999998</v>
      </c>
      <c r="TJ10" s="10">
        <v>24.8918</v>
      </c>
      <c r="TK10" s="10">
        <v>80.618799999999993</v>
      </c>
      <c r="TP10" s="5" t="s">
        <v>5</v>
      </c>
      <c r="TQ10" s="7"/>
      <c r="TR10" s="13">
        <v>0.6888150609080842</v>
      </c>
      <c r="TS10" s="13">
        <v>0.65974529346622368</v>
      </c>
      <c r="TT10" s="13">
        <v>1.5780730897009966E-2</v>
      </c>
      <c r="TU10" s="13">
        <v>-4.8089676122021134E-2</v>
      </c>
      <c r="TV10" s="13">
        <v>321.31326191355743</v>
      </c>
      <c r="TW10" s="13">
        <v>0.72545244512899498</v>
      </c>
      <c r="TX10" s="13">
        <v>2.6423562412342214</v>
      </c>
      <c r="TY10" s="13">
        <v>3.6423562412342214</v>
      </c>
      <c r="TZ10" s="13">
        <v>0.67526947016851369</v>
      </c>
      <c r="UA10" s="13" t="s">
        <v>842</v>
      </c>
      <c r="UB10" s="13"/>
      <c r="UC10" s="13">
        <v>21.885714285714286</v>
      </c>
      <c r="UD10" s="13">
        <v>16.677545691906005</v>
      </c>
      <c r="UE10" s="13">
        <v>2.0196721311475412</v>
      </c>
      <c r="UF10" s="13">
        <v>180.72240259740258</v>
      </c>
      <c r="UG10" s="13">
        <v>-3.2882562277580072</v>
      </c>
      <c r="UI10" s="5" t="s">
        <v>5</v>
      </c>
      <c r="UJ10" s="7"/>
      <c r="UK10" s="14">
        <v>5.4075112981143834E-2</v>
      </c>
      <c r="UL10" s="14">
        <v>1.4846190048346383E-2</v>
      </c>
      <c r="UM10" s="14">
        <v>2.6569118213323067E-2</v>
      </c>
      <c r="UN10" s="14">
        <v>9.3885281385281391E-2</v>
      </c>
      <c r="UO10" s="12">
        <v>347000</v>
      </c>
      <c r="UP10" s="12">
        <v>3696000</v>
      </c>
      <c r="UQ10" s="23">
        <v>0.53009883198562446</v>
      </c>
      <c r="UR10" s="23">
        <v>1.8880194155649681</v>
      </c>
      <c r="US10" s="23">
        <v>1.4546699182817781E-2</v>
      </c>
      <c r="UT10" s="23">
        <v>0.42459247850083431</v>
      </c>
      <c r="UU10" s="23">
        <v>0.63271604938271597</v>
      </c>
      <c r="UV10" s="12">
        <v>3349000</v>
      </c>
      <c r="UW10" s="12">
        <v>3696000</v>
      </c>
      <c r="UX10" s="12">
        <v>2298000</v>
      </c>
      <c r="UY10" s="12" t="s">
        <v>842</v>
      </c>
      <c r="UZ10" s="12">
        <v>409000</v>
      </c>
      <c r="VA10" s="12" t="s">
        <v>842</v>
      </c>
      <c r="VB10" s="12">
        <v>115000</v>
      </c>
      <c r="VD10" s="13">
        <v>3.6423562412342214</v>
      </c>
      <c r="VE10" s="13">
        <v>0.15813117699910154</v>
      </c>
      <c r="VF10" s="12">
        <v>3696000</v>
      </c>
      <c r="VG10" s="12">
        <v>23373000</v>
      </c>
      <c r="VH10" s="12">
        <v>12390000</v>
      </c>
      <c r="VI10" s="12">
        <v>2488000</v>
      </c>
      <c r="VJ10" s="12">
        <v>57000</v>
      </c>
      <c r="VK10" s="12">
        <v>1830000</v>
      </c>
      <c r="VL10" s="12">
        <v>105000</v>
      </c>
      <c r="VM10" s="12">
        <v>8495000</v>
      </c>
    </row>
    <row r="11" spans="1:588" x14ac:dyDescent="0.25">
      <c r="A11" s="5" t="s">
        <v>6</v>
      </c>
      <c r="B11" s="7"/>
      <c r="C11" s="9">
        <v>547396</v>
      </c>
      <c r="D11" s="9">
        <v>474598</v>
      </c>
      <c r="E11" s="9">
        <v>72798</v>
      </c>
      <c r="F11" s="9">
        <v>48575</v>
      </c>
      <c r="G11" s="9">
        <v>24459</v>
      </c>
      <c r="H11" s="9">
        <v>2294</v>
      </c>
      <c r="I11" s="9">
        <v>22194</v>
      </c>
      <c r="J11" s="9">
        <v>5762</v>
      </c>
      <c r="K11" s="9">
        <v>15690</v>
      </c>
      <c r="L11" s="9">
        <v>8119</v>
      </c>
      <c r="M11" s="9">
        <v>167988</v>
      </c>
      <c r="N11" s="9">
        <v>202192</v>
      </c>
      <c r="O11" s="9">
        <v>417349</v>
      </c>
      <c r="P11" s="9">
        <v>437456</v>
      </c>
      <c r="Q11" s="9">
        <v>1092622</v>
      </c>
      <c r="R11" s="9">
        <v>100386</v>
      </c>
      <c r="S11" s="9">
        <v>1234</v>
      </c>
      <c r="T11" s="9">
        <v>176938</v>
      </c>
      <c r="U11" s="9">
        <v>693704</v>
      </c>
      <c r="V11" s="9">
        <v>1092622</v>
      </c>
      <c r="W11" s="12">
        <v>221980</v>
      </c>
      <c r="X11" s="10">
        <v>1.1631</v>
      </c>
      <c r="Y11" s="9">
        <v>565.25170000000003</v>
      </c>
      <c r="Z11" s="10">
        <v>21.11</v>
      </c>
      <c r="AA11" s="9">
        <v>26776</v>
      </c>
      <c r="AB11" s="9">
        <v>37613</v>
      </c>
      <c r="AC11" s="9" t="s">
        <v>842</v>
      </c>
      <c r="AD11" s="9">
        <v>668933</v>
      </c>
      <c r="AE11" s="10">
        <v>0.56000000000000005</v>
      </c>
      <c r="AF11" s="9">
        <v>37613</v>
      </c>
      <c r="AG11" s="9" t="s">
        <v>842</v>
      </c>
      <c r="AH11" s="9">
        <v>-5026</v>
      </c>
      <c r="AI11" s="9">
        <v>668933</v>
      </c>
      <c r="AJ11" s="10">
        <v>0.1875</v>
      </c>
      <c r="AK11" s="10">
        <v>9.5172000000000008</v>
      </c>
      <c r="AL11" s="10">
        <v>2.1703999999999999</v>
      </c>
      <c r="AM11" s="10">
        <v>8.0411000000000001</v>
      </c>
      <c r="AN11" s="10">
        <v>25.962</v>
      </c>
      <c r="AO11" s="10">
        <v>108.11709999999999</v>
      </c>
      <c r="AT11" s="5" t="s">
        <v>6</v>
      </c>
      <c r="AU11" s="7"/>
      <c r="AV11" s="13">
        <v>2.3587301766720548</v>
      </c>
      <c r="AW11" s="13">
        <v>1.2160022154653043</v>
      </c>
      <c r="AX11" s="13">
        <v>4.5886129604720299E-2</v>
      </c>
      <c r="AY11" s="13">
        <v>0.22003126424326069</v>
      </c>
      <c r="AZ11" s="13">
        <v>150.10771771479034</v>
      </c>
      <c r="BA11" s="13">
        <v>0.36510156302911712</v>
      </c>
      <c r="BB11" s="13">
        <v>0.57505506671433348</v>
      </c>
      <c r="BC11" s="13">
        <v>1.5750550667143335</v>
      </c>
      <c r="BD11" s="13">
        <v>0.24241987410504059</v>
      </c>
      <c r="BE11" s="13">
        <v>16.396251089799478</v>
      </c>
      <c r="BF11" s="13"/>
      <c r="BG11" s="13">
        <v>2.3472639867057055</v>
      </c>
      <c r="BH11" s="13">
        <v>155.50019174122099</v>
      </c>
      <c r="BI11" s="13">
        <v>3.2585422768292975</v>
      </c>
      <c r="BJ11" s="13">
        <v>112.01327740794598</v>
      </c>
      <c r="BK11" s="13">
        <v>2.2769174455411774</v>
      </c>
      <c r="BM11" s="5" t="s">
        <v>6</v>
      </c>
      <c r="BN11" s="7"/>
      <c r="BO11" s="14">
        <v>2.261771591341552E-2</v>
      </c>
      <c r="BP11" s="14">
        <v>1.4359952481278979E-2</v>
      </c>
      <c r="BQ11" s="14">
        <v>2.2385600875691684E-2</v>
      </c>
      <c r="BR11" s="14">
        <v>2.8662978903755233E-2</v>
      </c>
      <c r="BS11" s="12">
        <v>15690</v>
      </c>
      <c r="BT11" s="12">
        <v>547396</v>
      </c>
      <c r="BU11" s="23">
        <v>0.40037268149460653</v>
      </c>
      <c r="BV11" s="23">
        <v>0.5173350893538663</v>
      </c>
      <c r="BW11" s="23" t="s">
        <v>842</v>
      </c>
      <c r="BX11" s="23">
        <v>0.61222728445885222</v>
      </c>
      <c r="BY11" s="23">
        <v>0.33482142857142855</v>
      </c>
      <c r="BZ11" s="12">
        <v>531706</v>
      </c>
      <c r="CA11" s="12">
        <v>547396</v>
      </c>
      <c r="CB11" s="12">
        <v>474598</v>
      </c>
      <c r="CC11" s="12">
        <v>477</v>
      </c>
      <c r="CD11" s="12">
        <v>48575</v>
      </c>
      <c r="CE11" s="12">
        <v>2294</v>
      </c>
      <c r="CF11" s="12">
        <v>5762</v>
      </c>
      <c r="CH11" s="13">
        <v>1.5750550667143335</v>
      </c>
      <c r="CI11" s="13">
        <v>0.50099302411996094</v>
      </c>
      <c r="CJ11" s="12">
        <v>547396</v>
      </c>
      <c r="CK11" s="12">
        <v>1092622</v>
      </c>
      <c r="CL11" s="12">
        <v>437456</v>
      </c>
      <c r="CM11" s="12">
        <v>417349</v>
      </c>
      <c r="CN11" s="12">
        <v>8119</v>
      </c>
      <c r="CO11" s="12">
        <v>167988</v>
      </c>
      <c r="CP11" s="12">
        <v>202192</v>
      </c>
      <c r="CQ11" s="12">
        <v>237817</v>
      </c>
      <c r="CU11" s="5" t="s">
        <v>6</v>
      </c>
      <c r="CV11" s="7"/>
      <c r="CW11" s="9">
        <v>780839</v>
      </c>
      <c r="CX11" s="9">
        <v>564364</v>
      </c>
      <c r="CY11" s="9">
        <v>216475</v>
      </c>
      <c r="CZ11" s="9">
        <v>114812</v>
      </c>
      <c r="DA11" s="9">
        <v>23734</v>
      </c>
      <c r="DB11" s="9">
        <v>20690</v>
      </c>
      <c r="DC11" s="9">
        <v>6953</v>
      </c>
      <c r="DD11" s="9">
        <v>5977</v>
      </c>
      <c r="DE11" s="9">
        <v>976</v>
      </c>
      <c r="DF11" s="9">
        <v>167371</v>
      </c>
      <c r="DG11" s="9">
        <v>613507</v>
      </c>
      <c r="DH11" s="9">
        <v>200814</v>
      </c>
      <c r="DI11" s="9">
        <v>1148122</v>
      </c>
      <c r="DJ11" s="9">
        <v>1588613</v>
      </c>
      <c r="DK11" s="9">
        <v>3882054</v>
      </c>
      <c r="DL11" s="9">
        <v>242260</v>
      </c>
      <c r="DM11" s="9" t="s">
        <v>842</v>
      </c>
      <c r="DN11" s="9">
        <v>597510</v>
      </c>
      <c r="DO11" s="9">
        <v>1171965</v>
      </c>
      <c r="DP11" s="9">
        <v>3882054</v>
      </c>
      <c r="DQ11" s="12">
        <v>2112579</v>
      </c>
      <c r="DR11" s="10">
        <v>2.5634000000000001</v>
      </c>
      <c r="DS11" s="9">
        <v>3995.3182999999999</v>
      </c>
      <c r="DT11" s="10">
        <v>71.53</v>
      </c>
      <c r="DU11" s="9">
        <v>558</v>
      </c>
      <c r="DV11" s="9">
        <v>112451</v>
      </c>
      <c r="DW11" s="9">
        <v>65871</v>
      </c>
      <c r="DX11" s="9">
        <v>738130</v>
      </c>
      <c r="DY11" s="10">
        <v>0.02</v>
      </c>
      <c r="DZ11" s="9">
        <v>112451</v>
      </c>
      <c r="EA11" s="9">
        <v>65871</v>
      </c>
      <c r="EB11" s="9">
        <v>0</v>
      </c>
      <c r="EC11" s="9">
        <v>738130</v>
      </c>
      <c r="ED11" s="10">
        <v>0</v>
      </c>
      <c r="EE11" s="10">
        <v>10.9693</v>
      </c>
      <c r="EF11" s="10">
        <v>2.6113</v>
      </c>
      <c r="EG11" s="10">
        <v>8.4282000000000004</v>
      </c>
      <c r="EH11" s="10">
        <v>85.962900000000005</v>
      </c>
      <c r="EI11" s="10">
        <v>71.381699999999995</v>
      </c>
      <c r="EN11" s="5" t="s">
        <v>6</v>
      </c>
      <c r="EO11" s="7"/>
      <c r="EP11" s="13">
        <v>1.9215109370554468</v>
      </c>
      <c r="EQ11" s="13">
        <v>1.5854261853358103</v>
      </c>
      <c r="ER11" s="13">
        <v>0.28011414034911547</v>
      </c>
      <c r="ES11" s="13">
        <v>0.14183522434257742</v>
      </c>
      <c r="ET11" s="13">
        <v>509.09840748200764</v>
      </c>
      <c r="EU11" s="13">
        <v>0.69810698151030359</v>
      </c>
      <c r="EV11" s="13">
        <v>2.3124316852465729</v>
      </c>
      <c r="EW11" s="13">
        <v>3.3124316852465729</v>
      </c>
      <c r="EX11" s="13">
        <v>0.64318791284269594</v>
      </c>
      <c r="EY11" s="13">
        <v>5.4350410826486222</v>
      </c>
      <c r="EZ11" s="13"/>
      <c r="FA11" s="13">
        <v>2.8103817462925891</v>
      </c>
      <c r="FB11" s="13">
        <v>129.87559447448811</v>
      </c>
      <c r="FC11" s="13">
        <v>1.2727466842269117</v>
      </c>
      <c r="FD11" s="13">
        <v>286.7813403275195</v>
      </c>
      <c r="FE11" s="13">
        <v>1.418129281599384</v>
      </c>
      <c r="FG11" s="5" t="s">
        <v>6</v>
      </c>
      <c r="FH11" s="7"/>
      <c r="FI11" s="14">
        <v>8.3278937510932491E-4</v>
      </c>
      <c r="FJ11" s="14">
        <v>2.5141329821790217E-4</v>
      </c>
      <c r="FK11" s="14">
        <v>6.1137737908849282E-3</v>
      </c>
      <c r="FL11" s="14">
        <v>1.249937567155329E-3</v>
      </c>
      <c r="FM11" s="12">
        <v>976</v>
      </c>
      <c r="FN11" s="12">
        <v>780839</v>
      </c>
      <c r="FO11" s="23">
        <v>0.40921970688712728</v>
      </c>
      <c r="FP11" s="23">
        <v>1.0291763844603914</v>
      </c>
      <c r="FQ11" s="23">
        <v>1.696807926937647E-2</v>
      </c>
      <c r="FR11" s="23">
        <v>0.1901390346450616</v>
      </c>
      <c r="FS11" s="23">
        <v>0</v>
      </c>
      <c r="FT11" s="12">
        <v>779863</v>
      </c>
      <c r="FU11" s="12">
        <v>780839</v>
      </c>
      <c r="FV11" s="12">
        <v>564364</v>
      </c>
      <c r="FW11" s="12">
        <v>74020</v>
      </c>
      <c r="FX11" s="12">
        <v>114812</v>
      </c>
      <c r="FY11" s="12">
        <v>20690</v>
      </c>
      <c r="FZ11" s="12">
        <v>5977</v>
      </c>
      <c r="GB11" s="13">
        <v>3.3124316852465729</v>
      </c>
      <c r="GC11" s="13">
        <v>0.20114068480242675</v>
      </c>
      <c r="GD11" s="12">
        <v>780839</v>
      </c>
      <c r="GE11" s="12">
        <v>3882054</v>
      </c>
      <c r="GF11" s="12">
        <v>1588613</v>
      </c>
      <c r="GG11" s="12">
        <v>1148122</v>
      </c>
      <c r="GH11" s="12">
        <v>167371</v>
      </c>
      <c r="GI11" s="12">
        <v>613507</v>
      </c>
      <c r="GJ11" s="12">
        <v>200814</v>
      </c>
      <c r="GK11" s="12">
        <v>1145319</v>
      </c>
      <c r="GO11" s="5" t="s">
        <v>6</v>
      </c>
      <c r="GP11" s="7"/>
      <c r="GQ11" s="9">
        <v>163664</v>
      </c>
      <c r="GR11" s="9">
        <v>117759</v>
      </c>
      <c r="GS11" s="9">
        <v>45905</v>
      </c>
      <c r="GT11" s="9">
        <v>22742</v>
      </c>
      <c r="GU11" s="9">
        <v>4442</v>
      </c>
      <c r="GV11" s="9">
        <v>6460</v>
      </c>
      <c r="GW11" s="9">
        <v>-1685</v>
      </c>
      <c r="GX11" s="9">
        <v>29</v>
      </c>
      <c r="GY11" s="9">
        <v>-1714</v>
      </c>
      <c r="GZ11" s="9">
        <v>19936</v>
      </c>
      <c r="HA11" s="9">
        <v>72243</v>
      </c>
      <c r="HB11" s="9">
        <v>6793</v>
      </c>
      <c r="HC11" s="9">
        <v>109153</v>
      </c>
      <c r="HD11" s="9">
        <v>379372</v>
      </c>
      <c r="HE11" s="9">
        <v>828313</v>
      </c>
      <c r="HF11" s="9">
        <v>49385</v>
      </c>
      <c r="HG11" s="9" t="s">
        <v>842</v>
      </c>
      <c r="HH11" s="9">
        <v>107081</v>
      </c>
      <c r="HI11" s="9">
        <v>83034</v>
      </c>
      <c r="HJ11" s="9">
        <v>828313</v>
      </c>
      <c r="HK11" s="12">
        <v>638198</v>
      </c>
      <c r="HL11" s="10">
        <v>1.345</v>
      </c>
      <c r="HM11" s="9">
        <v>1653.4963</v>
      </c>
      <c r="HN11" s="10">
        <v>35.56</v>
      </c>
      <c r="HO11" s="9">
        <v>473</v>
      </c>
      <c r="HP11" s="9">
        <v>27806</v>
      </c>
      <c r="HQ11" s="9" t="s">
        <v>842</v>
      </c>
      <c r="HR11" s="9">
        <v>-390383</v>
      </c>
      <c r="HS11" s="10" t="s">
        <v>842</v>
      </c>
      <c r="HT11" s="9">
        <v>27806</v>
      </c>
      <c r="HU11" s="9" t="s">
        <v>842</v>
      </c>
      <c r="HV11" s="9">
        <v>0</v>
      </c>
      <c r="HW11" s="9">
        <v>-390383</v>
      </c>
      <c r="HX11" s="10">
        <v>0</v>
      </c>
      <c r="HY11" s="10">
        <v>9.3262</v>
      </c>
      <c r="HZ11" s="10">
        <v>3.4014000000000002</v>
      </c>
      <c r="IA11" s="10">
        <v>7.8547000000000002</v>
      </c>
      <c r="IB11" s="10" t="s">
        <v>842</v>
      </c>
      <c r="IC11" s="10">
        <v>87.472099999999998</v>
      </c>
      <c r="IH11" s="5" t="s">
        <v>6</v>
      </c>
      <c r="II11" s="7"/>
      <c r="IJ11" s="13">
        <v>1.0193498379731232</v>
      </c>
      <c r="IK11" s="13">
        <v>0.95591187979193326</v>
      </c>
      <c r="IL11" s="13">
        <v>0.18617681941707678</v>
      </c>
      <c r="IM11" s="13">
        <v>2.5014698549944286E-3</v>
      </c>
      <c r="IN11" s="13">
        <v>265.91554508508835</v>
      </c>
      <c r="IO11" s="13">
        <v>0.89975528574343278</v>
      </c>
      <c r="IP11" s="13">
        <v>8.9755883132210901</v>
      </c>
      <c r="IQ11" s="13">
        <v>9.9755883132210901</v>
      </c>
      <c r="IR11" s="13">
        <v>0.88487199680546624</v>
      </c>
      <c r="IS11" s="13">
        <v>4.3043343653250776</v>
      </c>
      <c r="IT11" s="13"/>
      <c r="IU11" s="13">
        <v>17.335345208302666</v>
      </c>
      <c r="IV11" s="13">
        <v>21.055248431117789</v>
      </c>
      <c r="IW11" s="13">
        <v>2.2654651661752694</v>
      </c>
      <c r="IX11" s="13">
        <v>161.11481449799589</v>
      </c>
      <c r="IY11" s="13">
        <v>78.988416988416986</v>
      </c>
      <c r="JA11" s="5" t="s">
        <v>6</v>
      </c>
      <c r="JB11" s="7"/>
      <c r="JC11" s="14">
        <v>-2.0642146590553266E-2</v>
      </c>
      <c r="JD11" s="14">
        <v>-2.0692660866121863E-3</v>
      </c>
      <c r="JE11" s="14">
        <v>5.3627070926087119E-3</v>
      </c>
      <c r="JF11" s="14">
        <v>-1.0472675725877408E-2</v>
      </c>
      <c r="JG11" s="12">
        <v>-1714</v>
      </c>
      <c r="JH11" s="12">
        <v>163664</v>
      </c>
      <c r="JI11" s="23">
        <v>0.45800560899080422</v>
      </c>
      <c r="JJ11" s="23">
        <v>1.9962215973913244</v>
      </c>
      <c r="JK11" s="23" t="s">
        <v>842</v>
      </c>
      <c r="JL11" s="23">
        <v>-0.47129889305129824</v>
      </c>
      <c r="JM11" s="23" t="s">
        <v>842</v>
      </c>
      <c r="JN11" s="12">
        <v>165378</v>
      </c>
      <c r="JO11" s="12">
        <v>163664</v>
      </c>
      <c r="JP11" s="12">
        <v>117759</v>
      </c>
      <c r="JQ11" s="12">
        <v>18388</v>
      </c>
      <c r="JR11" s="12">
        <v>22742</v>
      </c>
      <c r="JS11" s="12">
        <v>6460</v>
      </c>
      <c r="JT11" s="12">
        <v>29</v>
      </c>
      <c r="JV11" s="13">
        <v>9.9755883132210901</v>
      </c>
      <c r="JW11" s="13">
        <v>0.1975871439902549</v>
      </c>
      <c r="JX11" s="12">
        <v>163664</v>
      </c>
      <c r="JY11" s="12">
        <v>828313</v>
      </c>
      <c r="JZ11" s="12">
        <v>379372</v>
      </c>
      <c r="KA11" s="12">
        <v>109153</v>
      </c>
      <c r="KB11" s="12">
        <v>19936</v>
      </c>
      <c r="KC11" s="12">
        <v>72243</v>
      </c>
      <c r="KD11" s="12">
        <v>6793</v>
      </c>
      <c r="KE11" s="12">
        <v>339788</v>
      </c>
      <c r="KI11" s="5" t="s">
        <v>6</v>
      </c>
      <c r="KJ11" s="7"/>
      <c r="KK11" s="9">
        <v>329902</v>
      </c>
      <c r="KL11" s="9">
        <v>251180</v>
      </c>
      <c r="KM11" s="9">
        <v>78722</v>
      </c>
      <c r="KN11" s="9">
        <v>56406</v>
      </c>
      <c r="KO11" s="9">
        <v>19824</v>
      </c>
      <c r="KP11" s="9">
        <v>5507</v>
      </c>
      <c r="KQ11" s="9">
        <v>13512</v>
      </c>
      <c r="KR11" s="9">
        <v>1219</v>
      </c>
      <c r="KS11" s="9">
        <v>20697</v>
      </c>
      <c r="KT11" s="9">
        <v>84743</v>
      </c>
      <c r="KU11" s="9">
        <v>296795</v>
      </c>
      <c r="KV11" s="9">
        <v>147696</v>
      </c>
      <c r="KW11" s="9">
        <v>646003</v>
      </c>
      <c r="KX11" s="9">
        <v>483448</v>
      </c>
      <c r="KY11" s="9">
        <v>1737561</v>
      </c>
      <c r="KZ11" s="9">
        <v>159037</v>
      </c>
      <c r="LA11" s="9">
        <v>6426</v>
      </c>
      <c r="LB11" s="9">
        <v>424583</v>
      </c>
      <c r="LC11" s="9">
        <v>335272</v>
      </c>
      <c r="LD11" s="9">
        <v>1737561</v>
      </c>
      <c r="LE11" s="12">
        <v>977706</v>
      </c>
      <c r="LF11" s="10">
        <v>1.3154999999999999</v>
      </c>
      <c r="LG11" s="9">
        <v>1614.3193000000001</v>
      </c>
      <c r="LH11" s="10">
        <v>20.16</v>
      </c>
      <c r="LI11" s="9">
        <v>143178</v>
      </c>
      <c r="LJ11" s="9">
        <v>56766</v>
      </c>
      <c r="LK11" s="9">
        <v>30204</v>
      </c>
      <c r="LL11" s="9">
        <v>1340878</v>
      </c>
      <c r="LM11" s="10">
        <v>0.25</v>
      </c>
      <c r="LN11" s="9">
        <v>56766</v>
      </c>
      <c r="LO11" s="9">
        <v>30204</v>
      </c>
      <c r="LP11" s="9">
        <v>0</v>
      </c>
      <c r="LQ11" s="9">
        <v>1340878</v>
      </c>
      <c r="LR11" s="10">
        <v>0</v>
      </c>
      <c r="LS11" s="10">
        <v>12.671900000000001</v>
      </c>
      <c r="LT11" s="10">
        <v>3.7528999999999999</v>
      </c>
      <c r="LU11" s="10">
        <v>9.9626000000000001</v>
      </c>
      <c r="LV11" s="10">
        <v>9.0215999999999994</v>
      </c>
      <c r="LW11" s="10">
        <v>128.75579999999999</v>
      </c>
      <c r="MB11" s="5" t="s">
        <v>6</v>
      </c>
      <c r="MC11" s="7"/>
      <c r="MD11" s="13">
        <v>1.5214999187438027</v>
      </c>
      <c r="ME11" s="13">
        <v>1.1736386054081298</v>
      </c>
      <c r="MF11" s="13">
        <v>0.19959112823641079</v>
      </c>
      <c r="MG11" s="13">
        <v>0.12743149736901324</v>
      </c>
      <c r="MH11" s="13">
        <v>591.3209801486413</v>
      </c>
      <c r="MI11" s="13">
        <v>0.80704447210774188</v>
      </c>
      <c r="MJ11" s="13">
        <v>4.1825413395690667</v>
      </c>
      <c r="MK11" s="13">
        <v>5.1825413395690667</v>
      </c>
      <c r="ML11" s="13">
        <v>0.74464766355567269</v>
      </c>
      <c r="MM11" s="13">
        <v>10.307971672416924</v>
      </c>
      <c r="MN11" s="13"/>
      <c r="MO11" s="13">
        <v>1.7006554002816596</v>
      </c>
      <c r="MP11" s="13">
        <v>214.62313878493509</v>
      </c>
      <c r="MQ11" s="13">
        <v>1.1115483751410906</v>
      </c>
      <c r="MR11" s="13">
        <v>328.37077374493032</v>
      </c>
      <c r="MS11" s="13">
        <v>1.4899376750067745</v>
      </c>
      <c r="MU11" s="5" t="s">
        <v>6</v>
      </c>
      <c r="MV11" s="7"/>
      <c r="MW11" s="14">
        <v>6.1731966880622303E-2</v>
      </c>
      <c r="MX11" s="14">
        <v>1.1911524257277874E-2</v>
      </c>
      <c r="MY11" s="14">
        <v>1.1409095853325437E-2</v>
      </c>
      <c r="MZ11" s="14">
        <v>6.2736812750453161E-2</v>
      </c>
      <c r="NA11" s="12">
        <v>20697</v>
      </c>
      <c r="NB11" s="12">
        <v>329902</v>
      </c>
      <c r="NC11" s="23">
        <v>0.2782336850332161</v>
      </c>
      <c r="ND11" s="23">
        <v>0.92907201531341921</v>
      </c>
      <c r="NE11" s="23">
        <v>1.7382986841900802E-2</v>
      </c>
      <c r="NF11" s="23">
        <v>0.77170125250278987</v>
      </c>
      <c r="NG11" s="23">
        <v>0</v>
      </c>
      <c r="NH11" s="12">
        <v>309205</v>
      </c>
      <c r="NI11" s="12">
        <v>329902</v>
      </c>
      <c r="NJ11" s="12">
        <v>251180</v>
      </c>
      <c r="NK11" s="12">
        <v>-5107</v>
      </c>
      <c r="NL11" s="12">
        <v>56406</v>
      </c>
      <c r="NM11" s="12">
        <v>5507</v>
      </c>
      <c r="NN11" s="12">
        <v>1219</v>
      </c>
      <c r="NP11" s="13">
        <v>5.1825413395690667</v>
      </c>
      <c r="NQ11" s="13">
        <v>0.18986498891261946</v>
      </c>
      <c r="NR11" s="12">
        <v>329902</v>
      </c>
      <c r="NS11" s="12">
        <v>1737561</v>
      </c>
      <c r="NT11" s="12">
        <v>483448</v>
      </c>
      <c r="NU11" s="12">
        <v>646003</v>
      </c>
      <c r="NV11" s="12">
        <v>84743</v>
      </c>
      <c r="NW11" s="12">
        <v>296795</v>
      </c>
      <c r="NX11" s="12">
        <v>147696</v>
      </c>
      <c r="NY11" s="12">
        <v>608110</v>
      </c>
      <c r="OC11" s="5" t="s">
        <v>6</v>
      </c>
      <c r="OD11" s="7"/>
      <c r="OE11" s="9">
        <v>2470600</v>
      </c>
      <c r="OF11" s="9">
        <v>1506100</v>
      </c>
      <c r="OG11" s="9">
        <v>964500</v>
      </c>
      <c r="OH11" s="9">
        <v>266400</v>
      </c>
      <c r="OI11" s="9">
        <v>422800</v>
      </c>
      <c r="OJ11" s="9">
        <v>100400</v>
      </c>
      <c r="OK11" s="9">
        <v>312800</v>
      </c>
      <c r="OL11" s="9">
        <v>77900</v>
      </c>
      <c r="OM11" s="9">
        <v>234200</v>
      </c>
      <c r="ON11" s="9">
        <v>68000</v>
      </c>
      <c r="OO11" s="9">
        <v>1073700</v>
      </c>
      <c r="OP11" s="9" t="s">
        <v>842</v>
      </c>
      <c r="OQ11" s="9">
        <v>1444600</v>
      </c>
      <c r="OR11" s="9">
        <v>7989700</v>
      </c>
      <c r="OS11" s="9">
        <v>21782000</v>
      </c>
      <c r="OT11" s="9">
        <v>629600</v>
      </c>
      <c r="OU11" s="9" t="s">
        <v>842</v>
      </c>
      <c r="OV11" s="9">
        <v>3467900</v>
      </c>
      <c r="OW11" s="9">
        <v>7922600</v>
      </c>
      <c r="OX11" s="9">
        <v>21782000</v>
      </c>
      <c r="OY11" s="12">
        <v>10391500</v>
      </c>
      <c r="OZ11" s="10">
        <v>0.45900000000000002</v>
      </c>
      <c r="PA11" s="9">
        <v>25851.455699999999</v>
      </c>
      <c r="PB11" s="10">
        <v>80.38</v>
      </c>
      <c r="PC11" s="9">
        <v>3500</v>
      </c>
      <c r="PD11" s="9">
        <v>704100</v>
      </c>
      <c r="PE11" s="9">
        <v>238800</v>
      </c>
      <c r="PF11" s="9">
        <v>4857500</v>
      </c>
      <c r="PG11" s="10">
        <v>0.72</v>
      </c>
      <c r="PH11" s="9">
        <v>704100</v>
      </c>
      <c r="PI11" s="9">
        <v>238800</v>
      </c>
      <c r="PJ11" s="9">
        <v>-121000</v>
      </c>
      <c r="PK11" s="9">
        <v>4857500</v>
      </c>
      <c r="PL11" s="10">
        <v>0.375</v>
      </c>
      <c r="PM11" s="10">
        <v>8.0126000000000008</v>
      </c>
      <c r="PN11" s="10">
        <v>2.5674999999999999</v>
      </c>
      <c r="PO11" s="10">
        <v>6.6482999999999999</v>
      </c>
      <c r="PP11" s="10">
        <v>24.9041</v>
      </c>
      <c r="PQ11" s="10">
        <v>78.111999999999995</v>
      </c>
      <c r="PV11" s="5" t="s">
        <v>6</v>
      </c>
      <c r="PW11" s="7"/>
      <c r="PX11" s="13">
        <v>0.41656333804319617</v>
      </c>
      <c r="PY11" s="13" t="s">
        <v>842</v>
      </c>
      <c r="PZ11" s="13">
        <v>1.9608408546959256E-2</v>
      </c>
      <c r="QA11" s="13">
        <v>-9.2888623634193368E-2</v>
      </c>
      <c r="QB11" s="13" t="s">
        <v>842</v>
      </c>
      <c r="QC11" s="13">
        <v>0.63627766045358558</v>
      </c>
      <c r="QD11" s="13">
        <v>1.7493499608714311</v>
      </c>
      <c r="QE11" s="13">
        <v>2.7493499608714309</v>
      </c>
      <c r="QF11" s="13">
        <v>0.5674043496540917</v>
      </c>
      <c r="QG11" s="13">
        <v>7.0129482071713145</v>
      </c>
      <c r="QH11" s="13"/>
      <c r="QI11" s="13" t="s">
        <v>842</v>
      </c>
      <c r="QJ11" s="13" t="s">
        <v>842</v>
      </c>
      <c r="QK11" s="13">
        <v>2.3010151811492969</v>
      </c>
      <c r="QL11" s="13">
        <v>158.62563749696429</v>
      </c>
      <c r="QM11" s="13">
        <v>-1.2210744822814215</v>
      </c>
      <c r="QO11" s="5" t="s">
        <v>6</v>
      </c>
      <c r="QP11" s="7"/>
      <c r="QQ11" s="14">
        <v>2.9561002701133467E-2</v>
      </c>
      <c r="QR11" s="14">
        <v>1.0751997061794142E-2</v>
      </c>
      <c r="QS11" s="14">
        <v>1.9410522449729135E-2</v>
      </c>
      <c r="QT11" s="14">
        <v>9.4794786691491939E-2</v>
      </c>
      <c r="QU11" s="12">
        <v>234200</v>
      </c>
      <c r="QV11" s="12">
        <v>2470600</v>
      </c>
      <c r="QW11" s="23">
        <v>0.36680286475071161</v>
      </c>
      <c r="QX11" s="23">
        <v>1.1868265402626021</v>
      </c>
      <c r="QY11" s="23">
        <v>1.0963180607841337E-2</v>
      </c>
      <c r="QZ11" s="23">
        <v>0.22300523367918465</v>
      </c>
      <c r="RA11" s="23">
        <v>0.52083333333333337</v>
      </c>
      <c r="RB11" s="12">
        <v>2236400</v>
      </c>
      <c r="RC11" s="12">
        <v>2470600</v>
      </c>
      <c r="RD11" s="12">
        <v>1506100</v>
      </c>
      <c r="RE11" s="12">
        <v>285600</v>
      </c>
      <c r="RF11" s="12">
        <v>266400</v>
      </c>
      <c r="RG11" s="12">
        <v>100400</v>
      </c>
      <c r="RH11" s="12">
        <v>77900</v>
      </c>
      <c r="RJ11" s="13">
        <v>2.7493499608714309</v>
      </c>
      <c r="RK11" s="13">
        <v>0.11342392801395648</v>
      </c>
      <c r="RL11" s="12">
        <v>2470600</v>
      </c>
      <c r="RM11" s="12">
        <v>21782000</v>
      </c>
      <c r="RN11" s="12">
        <v>7989700</v>
      </c>
      <c r="RO11" s="12">
        <v>1444600</v>
      </c>
      <c r="RP11" s="12">
        <v>68000</v>
      </c>
      <c r="RQ11" s="12">
        <v>1073700</v>
      </c>
      <c r="RR11" s="12" t="s">
        <v>842</v>
      </c>
      <c r="RS11" s="12">
        <v>12347700</v>
      </c>
      <c r="RW11" s="5" t="s">
        <v>6</v>
      </c>
      <c r="RX11" s="7"/>
      <c r="RY11" s="9">
        <v>3946000</v>
      </c>
      <c r="RZ11" s="9">
        <v>2443000</v>
      </c>
      <c r="SA11" s="9">
        <v>1503000</v>
      </c>
      <c r="SB11" s="9">
        <v>391000</v>
      </c>
      <c r="SC11" s="9">
        <v>696000</v>
      </c>
      <c r="SD11" s="9" t="s">
        <v>842</v>
      </c>
      <c r="SE11" s="9">
        <v>497000</v>
      </c>
      <c r="SF11" s="9">
        <v>115000</v>
      </c>
      <c r="SG11" s="9">
        <v>381000</v>
      </c>
      <c r="SH11" s="9">
        <v>2250000</v>
      </c>
      <c r="SI11" s="9">
        <v>2017000</v>
      </c>
      <c r="SJ11" s="9">
        <v>104000</v>
      </c>
      <c r="SK11" s="9">
        <v>4836000</v>
      </c>
      <c r="SL11" s="9">
        <v>12665000</v>
      </c>
      <c r="SM11" s="9">
        <v>25986000</v>
      </c>
      <c r="SN11" s="9">
        <v>908000</v>
      </c>
      <c r="SO11" s="9" t="s">
        <v>842</v>
      </c>
      <c r="SP11" s="9">
        <v>2846000</v>
      </c>
      <c r="SQ11" s="9">
        <v>6467000</v>
      </c>
      <c r="SR11" s="9">
        <v>25986000</v>
      </c>
      <c r="SS11" s="12">
        <v>16673000</v>
      </c>
      <c r="ST11" s="10">
        <v>0.71809999999999996</v>
      </c>
      <c r="SU11" s="9">
        <v>48995.530400000003</v>
      </c>
      <c r="SV11" s="10">
        <v>115.37</v>
      </c>
      <c r="SW11" s="9">
        <v>6000</v>
      </c>
      <c r="SX11" s="9">
        <v>1136000</v>
      </c>
      <c r="SY11" s="9">
        <v>382000</v>
      </c>
      <c r="SZ11" s="9">
        <v>10088000</v>
      </c>
      <c r="TA11" s="10">
        <v>0.89</v>
      </c>
      <c r="TB11" s="9">
        <v>1136000</v>
      </c>
      <c r="TC11" s="9">
        <v>382000</v>
      </c>
      <c r="TD11" s="9">
        <v>-217000</v>
      </c>
      <c r="TE11" s="9">
        <v>10088000</v>
      </c>
      <c r="TF11" s="10">
        <v>0.51249999999999996</v>
      </c>
      <c r="TG11" s="10">
        <v>7.7214</v>
      </c>
      <c r="TH11" s="10">
        <v>2.1177999999999999</v>
      </c>
      <c r="TI11" s="10">
        <v>6.5353000000000003</v>
      </c>
      <c r="TJ11" s="10">
        <v>23.1388</v>
      </c>
      <c r="TK11" s="10">
        <v>79.367900000000006</v>
      </c>
      <c r="TP11" s="5" t="s">
        <v>6</v>
      </c>
      <c r="TQ11" s="7"/>
      <c r="TR11" s="13">
        <v>1.6992269852424455</v>
      </c>
      <c r="TS11" s="13">
        <v>1.6626844694307801</v>
      </c>
      <c r="TT11" s="13">
        <v>0.79058327477160928</v>
      </c>
      <c r="TU11" s="13">
        <v>7.6579696759793731E-2</v>
      </c>
      <c r="TV11" s="13">
        <v>609.44954128440372</v>
      </c>
      <c r="TW11" s="13">
        <v>0.75113522666050947</v>
      </c>
      <c r="TX11" s="13">
        <v>3.0182464821400958</v>
      </c>
      <c r="TY11" s="13">
        <v>4.0182464821400963</v>
      </c>
      <c r="TZ11" s="13">
        <v>0.72052722558340532</v>
      </c>
      <c r="UA11" s="13" t="s">
        <v>842</v>
      </c>
      <c r="UB11" s="13"/>
      <c r="UC11" s="13">
        <v>23.490384615384617</v>
      </c>
      <c r="UD11" s="13">
        <v>15.538272615636512</v>
      </c>
      <c r="UE11" s="13">
        <v>1.9563708477937531</v>
      </c>
      <c r="UF11" s="13">
        <v>186.56994424733907</v>
      </c>
      <c r="UG11" s="13">
        <v>1.9829145728643216</v>
      </c>
      <c r="UI11" s="5" t="s">
        <v>6</v>
      </c>
      <c r="UJ11" s="7"/>
      <c r="UK11" s="14">
        <v>5.8914488943868873E-2</v>
      </c>
      <c r="UL11" s="14">
        <v>1.4661740937427845E-2</v>
      </c>
      <c r="UM11" s="14">
        <v>2.6783652736088664E-2</v>
      </c>
      <c r="UN11" s="14">
        <v>9.6553471870248347E-2</v>
      </c>
      <c r="UO11" s="12">
        <v>381000</v>
      </c>
      <c r="UP11" s="12">
        <v>3946000</v>
      </c>
      <c r="UQ11" s="23">
        <v>0.48737781882552145</v>
      </c>
      <c r="UR11" s="23">
        <v>1.8854587239282692</v>
      </c>
      <c r="US11" s="23">
        <v>1.4700223197106134E-2</v>
      </c>
      <c r="UT11" s="23">
        <v>0.38820903563457249</v>
      </c>
      <c r="UU11" s="23">
        <v>0.57584269662921339</v>
      </c>
      <c r="UV11" s="12">
        <v>3565000</v>
      </c>
      <c r="UW11" s="12">
        <v>3946000</v>
      </c>
      <c r="UX11" s="12">
        <v>2443000</v>
      </c>
      <c r="UY11" s="12" t="s">
        <v>842</v>
      </c>
      <c r="UZ11" s="12">
        <v>391000</v>
      </c>
      <c r="VA11" s="12" t="s">
        <v>842</v>
      </c>
      <c r="VB11" s="12">
        <v>115000</v>
      </c>
      <c r="VD11" s="13">
        <v>4.0182464821400963</v>
      </c>
      <c r="VE11" s="13">
        <v>0.15185099669052568</v>
      </c>
      <c r="VF11" s="12">
        <v>3946000</v>
      </c>
      <c r="VG11" s="12">
        <v>25986000</v>
      </c>
      <c r="VH11" s="12">
        <v>12665000</v>
      </c>
      <c r="VI11" s="12">
        <v>4836000</v>
      </c>
      <c r="VJ11" s="12">
        <v>2250000</v>
      </c>
      <c r="VK11" s="12">
        <v>2017000</v>
      </c>
      <c r="VL11" s="12">
        <v>104000</v>
      </c>
      <c r="VM11" s="12">
        <v>8485000</v>
      </c>
    </row>
    <row r="12" spans="1:588" x14ac:dyDescent="0.25">
      <c r="A12" s="5" t="s">
        <v>7</v>
      </c>
      <c r="B12" s="7"/>
      <c r="C12" s="9">
        <v>547800</v>
      </c>
      <c r="D12" s="9">
        <v>479117</v>
      </c>
      <c r="E12" s="9">
        <v>68683</v>
      </c>
      <c r="F12" s="9">
        <v>51922</v>
      </c>
      <c r="G12" s="9">
        <v>17681</v>
      </c>
      <c r="H12" s="9">
        <v>1999</v>
      </c>
      <c r="I12" s="9">
        <v>15950</v>
      </c>
      <c r="J12" s="9">
        <v>3937</v>
      </c>
      <c r="K12" s="9">
        <v>11575</v>
      </c>
      <c r="L12" s="9">
        <v>12377</v>
      </c>
      <c r="M12" s="9">
        <v>145617</v>
      </c>
      <c r="N12" s="9">
        <v>187320</v>
      </c>
      <c r="O12" s="9">
        <v>466288</v>
      </c>
      <c r="P12" s="9">
        <v>456400</v>
      </c>
      <c r="Q12" s="9">
        <v>1160746</v>
      </c>
      <c r="R12" s="9">
        <v>110297</v>
      </c>
      <c r="S12" s="9">
        <v>1321</v>
      </c>
      <c r="T12" s="9">
        <v>268230</v>
      </c>
      <c r="U12" s="9">
        <v>701296</v>
      </c>
      <c r="V12" s="9">
        <v>1160746</v>
      </c>
      <c r="W12" s="12">
        <v>191220</v>
      </c>
      <c r="X12" s="10">
        <v>1.17</v>
      </c>
      <c r="Y12" s="9">
        <v>592.8777</v>
      </c>
      <c r="Z12" s="10">
        <v>22.14</v>
      </c>
      <c r="AA12" s="9">
        <v>26664</v>
      </c>
      <c r="AB12" s="9">
        <v>30901</v>
      </c>
      <c r="AC12" s="9" t="s">
        <v>842</v>
      </c>
      <c r="AD12" s="9">
        <v>675363</v>
      </c>
      <c r="AE12" s="10">
        <v>0.41</v>
      </c>
      <c r="AF12" s="9">
        <v>30901</v>
      </c>
      <c r="AG12" s="9" t="s">
        <v>842</v>
      </c>
      <c r="AH12" s="9">
        <v>-5015</v>
      </c>
      <c r="AI12" s="9">
        <v>675363</v>
      </c>
      <c r="AJ12" s="10">
        <v>0.1875</v>
      </c>
      <c r="AK12" s="10">
        <v>9.1</v>
      </c>
      <c r="AL12" s="10">
        <v>1.5872999999999999</v>
      </c>
      <c r="AM12" s="10">
        <v>7.9645999999999999</v>
      </c>
      <c r="AN12" s="10">
        <v>24.683399999999999</v>
      </c>
      <c r="AO12" s="10">
        <v>73.904799999999994</v>
      </c>
      <c r="AT12" s="5" t="s">
        <v>7</v>
      </c>
      <c r="AU12" s="7"/>
      <c r="AV12" s="13">
        <v>1.7383886962681281</v>
      </c>
      <c r="AW12" s="13">
        <v>1.0400328076650636</v>
      </c>
      <c r="AX12" s="13">
        <v>4.614323528315252E-2</v>
      </c>
      <c r="AY12" s="13">
        <v>0.17062992248088729</v>
      </c>
      <c r="AZ12" s="13">
        <v>191.74358192147844</v>
      </c>
      <c r="BA12" s="13">
        <v>0.39582303105072081</v>
      </c>
      <c r="BB12" s="13">
        <v>0.6551441901850289</v>
      </c>
      <c r="BC12" s="13">
        <v>1.6551441901850288</v>
      </c>
      <c r="BD12" s="13">
        <v>0.2142482599751713</v>
      </c>
      <c r="BE12" s="13">
        <v>15.458229114557279</v>
      </c>
      <c r="BF12" s="13"/>
      <c r="BG12" s="13">
        <v>2.5577461029254751</v>
      </c>
      <c r="BH12" s="13">
        <v>142.70376546855988</v>
      </c>
      <c r="BI12" s="13">
        <v>3.761923401800614</v>
      </c>
      <c r="BJ12" s="13">
        <v>97.024835706462213</v>
      </c>
      <c r="BK12" s="13">
        <v>2.7658564662876532</v>
      </c>
      <c r="BM12" s="5" t="s">
        <v>7</v>
      </c>
      <c r="BN12" s="7"/>
      <c r="BO12" s="14">
        <v>1.6505156168008944E-2</v>
      </c>
      <c r="BP12" s="14">
        <v>9.9720352256221431E-3</v>
      </c>
      <c r="BQ12" s="14">
        <v>1.5232445341185754E-2</v>
      </c>
      <c r="BR12" s="14">
        <v>2.1129974443227454E-2</v>
      </c>
      <c r="BS12" s="12">
        <v>11575</v>
      </c>
      <c r="BT12" s="12">
        <v>547800</v>
      </c>
      <c r="BU12" s="23">
        <v>0.3931954105377059</v>
      </c>
      <c r="BV12" s="23">
        <v>0.5107729856488844</v>
      </c>
      <c r="BW12" s="23" t="s">
        <v>842</v>
      </c>
      <c r="BX12" s="23">
        <v>0.58183530246927406</v>
      </c>
      <c r="BY12" s="23">
        <v>0.45731707317073172</v>
      </c>
      <c r="BZ12" s="12">
        <v>536225</v>
      </c>
      <c r="CA12" s="12">
        <v>547800</v>
      </c>
      <c r="CB12" s="12">
        <v>479117</v>
      </c>
      <c r="CC12" s="12">
        <v>-750</v>
      </c>
      <c r="CD12" s="12">
        <v>51922</v>
      </c>
      <c r="CE12" s="12">
        <v>1999</v>
      </c>
      <c r="CF12" s="12">
        <v>3937</v>
      </c>
      <c r="CH12" s="13">
        <v>1.6551441901850288</v>
      </c>
      <c r="CI12" s="13">
        <v>0.47193787443592311</v>
      </c>
      <c r="CJ12" s="12">
        <v>547800</v>
      </c>
      <c r="CK12" s="12">
        <v>1160746</v>
      </c>
      <c r="CL12" s="12">
        <v>456400</v>
      </c>
      <c r="CM12" s="12">
        <v>466288</v>
      </c>
      <c r="CN12" s="12">
        <v>12377</v>
      </c>
      <c r="CO12" s="12">
        <v>145617</v>
      </c>
      <c r="CP12" s="12">
        <v>187320</v>
      </c>
      <c r="CQ12" s="12">
        <v>238058</v>
      </c>
      <c r="CU12" s="5" t="s">
        <v>7</v>
      </c>
      <c r="CV12" s="7"/>
      <c r="CW12" s="9">
        <v>868678</v>
      </c>
      <c r="CX12" s="9">
        <v>594933</v>
      </c>
      <c r="CY12" s="9">
        <v>273745</v>
      </c>
      <c r="CZ12" s="9">
        <v>123920</v>
      </c>
      <c r="DA12" s="9">
        <v>73048</v>
      </c>
      <c r="DB12" s="9">
        <v>21118</v>
      </c>
      <c r="DC12" s="9">
        <v>52269</v>
      </c>
      <c r="DD12" s="9">
        <v>16025</v>
      </c>
      <c r="DE12" s="9">
        <v>36244</v>
      </c>
      <c r="DF12" s="9">
        <v>204455</v>
      </c>
      <c r="DG12" s="9">
        <v>632888</v>
      </c>
      <c r="DH12" s="9">
        <v>203331</v>
      </c>
      <c r="DI12" s="9">
        <v>1213186</v>
      </c>
      <c r="DJ12" s="9">
        <v>1596917</v>
      </c>
      <c r="DK12" s="9">
        <v>3955321</v>
      </c>
      <c r="DL12" s="9">
        <v>253177</v>
      </c>
      <c r="DM12" s="9" t="s">
        <v>842</v>
      </c>
      <c r="DN12" s="9">
        <v>633690</v>
      </c>
      <c r="DO12" s="9">
        <v>1209467</v>
      </c>
      <c r="DP12" s="9">
        <v>3955321</v>
      </c>
      <c r="DQ12" s="12">
        <v>2112164</v>
      </c>
      <c r="DR12" s="10">
        <v>2.6198999999999999</v>
      </c>
      <c r="DS12" s="9">
        <v>3972.4007000000001</v>
      </c>
      <c r="DT12" s="10">
        <v>71.099999999999994</v>
      </c>
      <c r="DU12" s="9">
        <v>559</v>
      </c>
      <c r="DV12" s="9">
        <v>161253</v>
      </c>
      <c r="DW12" s="9">
        <v>65523</v>
      </c>
      <c r="DX12" s="9">
        <v>774374</v>
      </c>
      <c r="DY12" s="10">
        <v>0.65</v>
      </c>
      <c r="DZ12" s="9">
        <v>161253</v>
      </c>
      <c r="EA12" s="9">
        <v>65523</v>
      </c>
      <c r="EB12" s="9">
        <v>0</v>
      </c>
      <c r="EC12" s="9">
        <v>774374</v>
      </c>
      <c r="ED12" s="10">
        <v>0</v>
      </c>
      <c r="EE12" s="10">
        <v>10.601000000000001</v>
      </c>
      <c r="EF12" s="10">
        <v>2.1705999999999999</v>
      </c>
      <c r="EG12" s="10">
        <v>8.0284999999999993</v>
      </c>
      <c r="EH12" s="10">
        <v>30.6587</v>
      </c>
      <c r="EI12" s="10">
        <v>71.2988</v>
      </c>
      <c r="EN12" s="5" t="s">
        <v>7</v>
      </c>
      <c r="EO12" s="7"/>
      <c r="EP12" s="13">
        <v>1.9144786883176317</v>
      </c>
      <c r="EQ12" s="13">
        <v>1.5936104404361755</v>
      </c>
      <c r="ER12" s="13">
        <v>0.32264198582903314</v>
      </c>
      <c r="ES12" s="13">
        <v>0.14651048549536183</v>
      </c>
      <c r="ET12" s="13">
        <v>512.75723270265269</v>
      </c>
      <c r="EU12" s="13">
        <v>0.69421773858556612</v>
      </c>
      <c r="EV12" s="13">
        <v>2.2703008846045405</v>
      </c>
      <c r="EW12" s="13">
        <v>3.2703008846045405</v>
      </c>
      <c r="EX12" s="13">
        <v>0.63588158949624451</v>
      </c>
      <c r="EY12" s="13">
        <v>7.6358083151813618</v>
      </c>
      <c r="EZ12" s="13"/>
      <c r="FA12" s="13">
        <v>2.925933576286941</v>
      </c>
      <c r="FB12" s="13">
        <v>124.74650927079183</v>
      </c>
      <c r="FC12" s="13">
        <v>1.3725619698904072</v>
      </c>
      <c r="FD12" s="13">
        <v>265.92606236142734</v>
      </c>
      <c r="FE12" s="13">
        <v>1.4990232892030315</v>
      </c>
      <c r="FG12" s="5" t="s">
        <v>7</v>
      </c>
      <c r="FH12" s="7"/>
      <c r="FI12" s="14">
        <v>2.9966919312391326E-2</v>
      </c>
      <c r="FJ12" s="14">
        <v>9.1633523549668923E-3</v>
      </c>
      <c r="FK12" s="14">
        <v>1.8468286139102237E-2</v>
      </c>
      <c r="FL12" s="14">
        <v>4.1723170150504557E-2</v>
      </c>
      <c r="FM12" s="12">
        <v>36244</v>
      </c>
      <c r="FN12" s="12">
        <v>868678</v>
      </c>
      <c r="FO12" s="23">
        <v>0.40373891272035822</v>
      </c>
      <c r="FP12" s="23">
        <v>1.0043181577424438</v>
      </c>
      <c r="FQ12" s="23">
        <v>1.656578568465113E-2</v>
      </c>
      <c r="FR12" s="23">
        <v>0.19578031719802261</v>
      </c>
      <c r="FS12" s="23">
        <v>0</v>
      </c>
      <c r="FT12" s="12">
        <v>832434</v>
      </c>
      <c r="FU12" s="12">
        <v>868678</v>
      </c>
      <c r="FV12" s="12">
        <v>594933</v>
      </c>
      <c r="FW12" s="12">
        <v>76438</v>
      </c>
      <c r="FX12" s="12">
        <v>123920</v>
      </c>
      <c r="FY12" s="12">
        <v>21118</v>
      </c>
      <c r="FZ12" s="12">
        <v>16025</v>
      </c>
      <c r="GB12" s="13">
        <v>3.2703008846045405</v>
      </c>
      <c r="GC12" s="13">
        <v>0.21962262986999032</v>
      </c>
      <c r="GD12" s="12">
        <v>868678</v>
      </c>
      <c r="GE12" s="12">
        <v>3955321</v>
      </c>
      <c r="GF12" s="12">
        <v>1596917</v>
      </c>
      <c r="GG12" s="12">
        <v>1213186</v>
      </c>
      <c r="GH12" s="12">
        <v>204455</v>
      </c>
      <c r="GI12" s="12">
        <v>632888</v>
      </c>
      <c r="GJ12" s="12">
        <v>203331</v>
      </c>
      <c r="GK12" s="12">
        <v>1145218</v>
      </c>
      <c r="GO12" s="5" t="s">
        <v>7</v>
      </c>
      <c r="GP12" s="7"/>
      <c r="GQ12" s="9">
        <v>187459</v>
      </c>
      <c r="GR12" s="9">
        <v>128674</v>
      </c>
      <c r="GS12" s="9">
        <v>58785</v>
      </c>
      <c r="GT12" s="9">
        <v>22145</v>
      </c>
      <c r="GU12" s="9">
        <v>15544</v>
      </c>
      <c r="GV12" s="9">
        <v>6155</v>
      </c>
      <c r="GW12" s="9">
        <v>9990</v>
      </c>
      <c r="GX12" s="9">
        <v>-1925</v>
      </c>
      <c r="GY12" s="9">
        <v>11915</v>
      </c>
      <c r="GZ12" s="9">
        <v>3157</v>
      </c>
      <c r="HA12" s="9">
        <v>85441</v>
      </c>
      <c r="HB12" s="9">
        <v>7054</v>
      </c>
      <c r="HC12" s="9">
        <v>105386</v>
      </c>
      <c r="HD12" s="9">
        <v>406636</v>
      </c>
      <c r="HE12" s="9">
        <v>865960</v>
      </c>
      <c r="HF12" s="9">
        <v>61731</v>
      </c>
      <c r="HG12" s="9" t="s">
        <v>842</v>
      </c>
      <c r="HH12" s="9">
        <v>120007</v>
      </c>
      <c r="HI12" s="9">
        <v>96197</v>
      </c>
      <c r="HJ12" s="9">
        <v>865960</v>
      </c>
      <c r="HK12" s="12">
        <v>649756</v>
      </c>
      <c r="HL12" s="10">
        <v>1.3561000000000001</v>
      </c>
      <c r="HM12" s="9">
        <v>1872.1295</v>
      </c>
      <c r="HN12" s="10">
        <v>39.630000000000003</v>
      </c>
      <c r="HO12" s="9">
        <v>476</v>
      </c>
      <c r="HP12" s="9">
        <v>37928</v>
      </c>
      <c r="HQ12" s="9" t="s">
        <v>842</v>
      </c>
      <c r="HR12" s="9">
        <v>-378468</v>
      </c>
      <c r="HS12" s="10">
        <v>0.25</v>
      </c>
      <c r="HT12" s="9">
        <v>37928</v>
      </c>
      <c r="HU12" s="9" t="s">
        <v>842</v>
      </c>
      <c r="HV12" s="9">
        <v>0</v>
      </c>
      <c r="HW12" s="9">
        <v>-378468</v>
      </c>
      <c r="HX12" s="10">
        <v>0</v>
      </c>
      <c r="HY12" s="10">
        <v>8.4618000000000002</v>
      </c>
      <c r="HZ12" s="10">
        <v>3.2378</v>
      </c>
      <c r="IA12" s="10">
        <v>7.2630999999999997</v>
      </c>
      <c r="IB12" s="10" t="s">
        <v>842</v>
      </c>
      <c r="IC12" s="10">
        <v>104.06829999999999</v>
      </c>
      <c r="IH12" s="5" t="s">
        <v>7</v>
      </c>
      <c r="II12" s="7"/>
      <c r="IJ12" s="13">
        <v>0.87816544034931299</v>
      </c>
      <c r="IK12" s="13">
        <v>0.81938553584374241</v>
      </c>
      <c r="IL12" s="13">
        <v>2.6306798770071745E-2</v>
      </c>
      <c r="IM12" s="13">
        <v>-1.688415169291884E-2</v>
      </c>
      <c r="IN12" s="13">
        <v>237.97518880247182</v>
      </c>
      <c r="IO12" s="13">
        <v>0.88891288281213909</v>
      </c>
      <c r="IP12" s="13">
        <v>8.0019439275653088</v>
      </c>
      <c r="IQ12" s="13">
        <v>9.0019439275653088</v>
      </c>
      <c r="IR12" s="13">
        <v>0.87104147312230129</v>
      </c>
      <c r="IS12" s="13">
        <v>6.1621445978878961</v>
      </c>
      <c r="IT12" s="13"/>
      <c r="IU12" s="13">
        <v>18.241281542387298</v>
      </c>
      <c r="IV12" s="13">
        <v>20.009559040676436</v>
      </c>
      <c r="IW12" s="13">
        <v>2.1940169239592233</v>
      </c>
      <c r="IX12" s="13">
        <v>166.36152438666588</v>
      </c>
      <c r="IY12" s="13">
        <v>-12.821216059093086</v>
      </c>
      <c r="JA12" s="5" t="s">
        <v>7</v>
      </c>
      <c r="JB12" s="7"/>
      <c r="JC12" s="14">
        <v>0.12386041144734243</v>
      </c>
      <c r="JD12" s="14">
        <v>1.3759296041387594E-2</v>
      </c>
      <c r="JE12" s="14">
        <v>1.7950020786179501E-2</v>
      </c>
      <c r="JF12" s="14">
        <v>6.3560565243599931E-2</v>
      </c>
      <c r="JG12" s="12">
        <v>11915</v>
      </c>
      <c r="JH12" s="12">
        <v>187459</v>
      </c>
      <c r="JI12" s="23">
        <v>0.4695782715136958</v>
      </c>
      <c r="JJ12" s="23">
        <v>2.1619122130352442</v>
      </c>
      <c r="JK12" s="23" t="s">
        <v>842</v>
      </c>
      <c r="JL12" s="23">
        <v>-0.43705021017137052</v>
      </c>
      <c r="JM12" s="23">
        <v>0</v>
      </c>
      <c r="JN12" s="12">
        <v>175544</v>
      </c>
      <c r="JO12" s="12">
        <v>187459</v>
      </c>
      <c r="JP12" s="12">
        <v>128674</v>
      </c>
      <c r="JQ12" s="12">
        <v>20495</v>
      </c>
      <c r="JR12" s="12">
        <v>22145</v>
      </c>
      <c r="JS12" s="12">
        <v>6155</v>
      </c>
      <c r="JT12" s="12">
        <v>-1925</v>
      </c>
      <c r="JV12" s="13">
        <v>9.0019439275653088</v>
      </c>
      <c r="JW12" s="13">
        <v>0.21647535682941477</v>
      </c>
      <c r="JX12" s="12">
        <v>187459</v>
      </c>
      <c r="JY12" s="12">
        <v>865960</v>
      </c>
      <c r="JZ12" s="12">
        <v>406636</v>
      </c>
      <c r="KA12" s="12">
        <v>105386</v>
      </c>
      <c r="KB12" s="12">
        <v>3157</v>
      </c>
      <c r="KC12" s="12">
        <v>85441</v>
      </c>
      <c r="KD12" s="12">
        <v>7054</v>
      </c>
      <c r="KE12" s="12">
        <v>353938</v>
      </c>
      <c r="KI12" s="5" t="s">
        <v>7</v>
      </c>
      <c r="KJ12" s="7"/>
      <c r="KK12" s="9">
        <v>350898</v>
      </c>
      <c r="KL12" s="9">
        <v>266195</v>
      </c>
      <c r="KM12" s="9">
        <v>84703</v>
      </c>
      <c r="KN12" s="9">
        <v>67501</v>
      </c>
      <c r="KO12" s="9">
        <v>17799</v>
      </c>
      <c r="KP12" s="9">
        <v>6103</v>
      </c>
      <c r="KQ12" s="9">
        <v>3380</v>
      </c>
      <c r="KR12" s="9">
        <v>3945</v>
      </c>
      <c r="KS12" s="9">
        <v>8642</v>
      </c>
      <c r="KT12" s="9">
        <v>106094</v>
      </c>
      <c r="KU12" s="9">
        <v>333357</v>
      </c>
      <c r="KV12" s="9">
        <v>133890</v>
      </c>
      <c r="KW12" s="9">
        <v>781957</v>
      </c>
      <c r="KX12" s="9">
        <v>550671</v>
      </c>
      <c r="KY12" s="9">
        <v>2534694</v>
      </c>
      <c r="KZ12" s="9">
        <v>176308</v>
      </c>
      <c r="LA12" s="9">
        <v>10405</v>
      </c>
      <c r="LB12" s="9">
        <v>532606</v>
      </c>
      <c r="LC12" s="9">
        <v>349114</v>
      </c>
      <c r="LD12" s="9">
        <v>2534694</v>
      </c>
      <c r="LE12" s="12">
        <v>1652974</v>
      </c>
      <c r="LF12" s="10">
        <v>1.4897</v>
      </c>
      <c r="LG12" s="9">
        <v>2200.4018000000001</v>
      </c>
      <c r="LH12" s="10">
        <v>27.44</v>
      </c>
      <c r="LI12" s="9">
        <v>143394</v>
      </c>
      <c r="LJ12" s="9">
        <v>53634</v>
      </c>
      <c r="LK12" s="9">
        <v>29653</v>
      </c>
      <c r="LL12" s="9">
        <v>1349520</v>
      </c>
      <c r="LM12" s="10">
        <v>0.11</v>
      </c>
      <c r="LN12" s="9">
        <v>53634</v>
      </c>
      <c r="LO12" s="9">
        <v>29653</v>
      </c>
      <c r="LP12" s="9">
        <v>-3098</v>
      </c>
      <c r="LQ12" s="9">
        <v>1349520</v>
      </c>
      <c r="LR12" s="10">
        <v>0</v>
      </c>
      <c r="LS12" s="10">
        <v>11.4549</v>
      </c>
      <c r="LT12" s="10">
        <v>2.9453</v>
      </c>
      <c r="LU12" s="10">
        <v>8.1838999999999995</v>
      </c>
      <c r="LV12" s="10">
        <v>116.71599999999999</v>
      </c>
      <c r="LW12" s="10">
        <v>136.41800000000001</v>
      </c>
      <c r="MB12" s="5" t="s">
        <v>7</v>
      </c>
      <c r="MC12" s="7"/>
      <c r="MD12" s="13">
        <v>1.4681715940113329</v>
      </c>
      <c r="ME12" s="13">
        <v>1.2167850155649766</v>
      </c>
      <c r="MF12" s="13">
        <v>0.19919790614450456</v>
      </c>
      <c r="MG12" s="13">
        <v>9.8375188484290416E-2</v>
      </c>
      <c r="MH12" s="13">
        <v>708.86212301016496</v>
      </c>
      <c r="MI12" s="13">
        <v>0.86226581985833395</v>
      </c>
      <c r="MJ12" s="13">
        <v>6.2603619448088592</v>
      </c>
      <c r="MK12" s="13">
        <v>7.2603619448088592</v>
      </c>
      <c r="ML12" s="13">
        <v>0.82562504745046172</v>
      </c>
      <c r="MM12" s="13">
        <v>8.7881369818122241</v>
      </c>
      <c r="MN12" s="13"/>
      <c r="MO12" s="13">
        <v>1.988161923967436</v>
      </c>
      <c r="MP12" s="13">
        <v>183.58665639850486</v>
      </c>
      <c r="MQ12" s="13">
        <v>1.0526192640322538</v>
      </c>
      <c r="MR12" s="13">
        <v>346.75405673443561</v>
      </c>
      <c r="MS12" s="13">
        <v>1.4072452085614255</v>
      </c>
      <c r="MU12" s="5" t="s">
        <v>7</v>
      </c>
      <c r="MV12" s="7"/>
      <c r="MW12" s="14">
        <v>2.4754091786637029E-2</v>
      </c>
      <c r="MX12" s="14">
        <v>3.4094845373839997E-3</v>
      </c>
      <c r="MY12" s="14">
        <v>7.0221494192198352E-3</v>
      </c>
      <c r="MZ12" s="14">
        <v>2.4628239545394958E-2</v>
      </c>
      <c r="NA12" s="12">
        <v>8642</v>
      </c>
      <c r="NB12" s="12">
        <v>350898</v>
      </c>
      <c r="NC12" s="23">
        <v>0.21725344361094476</v>
      </c>
      <c r="ND12" s="23">
        <v>0.86811338962415197</v>
      </c>
      <c r="NE12" s="23">
        <v>1.1698848066078193E-2</v>
      </c>
      <c r="NF12" s="23">
        <v>0.5324192979507586</v>
      </c>
      <c r="NG12" s="23">
        <v>0</v>
      </c>
      <c r="NH12" s="12">
        <v>342256</v>
      </c>
      <c r="NI12" s="12">
        <v>350898</v>
      </c>
      <c r="NJ12" s="12">
        <v>266195</v>
      </c>
      <c r="NK12" s="12">
        <v>-1488</v>
      </c>
      <c r="NL12" s="12">
        <v>67501</v>
      </c>
      <c r="NM12" s="12">
        <v>6103</v>
      </c>
      <c r="NN12" s="12">
        <v>3945</v>
      </c>
      <c r="NP12" s="13">
        <v>7.2603619448088592</v>
      </c>
      <c r="NQ12" s="13">
        <v>0.13843801263584479</v>
      </c>
      <c r="NR12" s="12">
        <v>350898</v>
      </c>
      <c r="NS12" s="12">
        <v>2534694</v>
      </c>
      <c r="NT12" s="12">
        <v>550671</v>
      </c>
      <c r="NU12" s="12">
        <v>781957</v>
      </c>
      <c r="NV12" s="12">
        <v>106094</v>
      </c>
      <c r="NW12" s="12">
        <v>333357</v>
      </c>
      <c r="NX12" s="12">
        <v>133890</v>
      </c>
      <c r="NY12" s="12">
        <v>1202066</v>
      </c>
      <c r="OC12" s="5" t="s">
        <v>7</v>
      </c>
      <c r="OD12" s="7"/>
      <c r="OE12" s="9">
        <v>2605300</v>
      </c>
      <c r="OF12" s="9">
        <v>1617000</v>
      </c>
      <c r="OG12" s="9">
        <v>988300</v>
      </c>
      <c r="OH12" s="9">
        <v>264500</v>
      </c>
      <c r="OI12" s="9">
        <v>437400</v>
      </c>
      <c r="OJ12" s="9">
        <v>98500</v>
      </c>
      <c r="OK12" s="9">
        <v>328600</v>
      </c>
      <c r="OL12" s="9">
        <v>77700</v>
      </c>
      <c r="OM12" s="9">
        <v>251500</v>
      </c>
      <c r="ON12" s="9">
        <v>72500</v>
      </c>
      <c r="OO12" s="9">
        <v>1147000</v>
      </c>
      <c r="OP12" s="9" t="s">
        <v>842</v>
      </c>
      <c r="OQ12" s="9">
        <v>1474100</v>
      </c>
      <c r="OR12" s="9">
        <v>8093600</v>
      </c>
      <c r="OS12" s="9">
        <v>21996800</v>
      </c>
      <c r="OT12" s="9">
        <v>719600</v>
      </c>
      <c r="OU12" s="9" t="s">
        <v>842</v>
      </c>
      <c r="OV12" s="9">
        <v>3571000</v>
      </c>
      <c r="OW12" s="9">
        <v>7955200</v>
      </c>
      <c r="OX12" s="9">
        <v>21996800</v>
      </c>
      <c r="OY12" s="12">
        <v>10470600</v>
      </c>
      <c r="OZ12" s="10">
        <v>0.43559999999999999</v>
      </c>
      <c r="PA12" s="9">
        <v>27862.219799999999</v>
      </c>
      <c r="PB12" s="10">
        <v>86.64</v>
      </c>
      <c r="PC12" s="9">
        <v>3500</v>
      </c>
      <c r="PD12" s="9">
        <v>731300</v>
      </c>
      <c r="PE12" s="9">
        <v>259200</v>
      </c>
      <c r="PF12" s="9">
        <v>4987900</v>
      </c>
      <c r="PG12" s="10">
        <v>0.78</v>
      </c>
      <c r="PH12" s="9">
        <v>731300</v>
      </c>
      <c r="PI12" s="9">
        <v>259200</v>
      </c>
      <c r="PJ12" s="9">
        <v>-120700</v>
      </c>
      <c r="PK12" s="9">
        <v>4987900</v>
      </c>
      <c r="PL12" s="10">
        <v>0.375</v>
      </c>
      <c r="PM12" s="10">
        <v>7.3920000000000003</v>
      </c>
      <c r="PN12" s="10">
        <v>2.121</v>
      </c>
      <c r="PO12" s="10">
        <v>6.1356999999999999</v>
      </c>
      <c r="PP12" s="10">
        <v>23.645800000000001</v>
      </c>
      <c r="PQ12" s="10">
        <v>78.418300000000002</v>
      </c>
      <c r="PV12" s="5" t="s">
        <v>7</v>
      </c>
      <c r="PW12" s="7"/>
      <c r="PX12" s="13">
        <v>0.41279753570428451</v>
      </c>
      <c r="PY12" s="13" t="s">
        <v>842</v>
      </c>
      <c r="PZ12" s="13">
        <v>2.0302436292355081E-2</v>
      </c>
      <c r="QA12" s="13">
        <v>-9.5327502182135579E-2</v>
      </c>
      <c r="QB12" s="13" t="s">
        <v>842</v>
      </c>
      <c r="QC12" s="13">
        <v>0.63834739598487056</v>
      </c>
      <c r="QD12" s="13">
        <v>1.7650844730490749</v>
      </c>
      <c r="QE12" s="13">
        <v>2.7650844730490749</v>
      </c>
      <c r="QF12" s="13">
        <v>0.56825755191090754</v>
      </c>
      <c r="QG12" s="13">
        <v>7.4243654822335028</v>
      </c>
      <c r="QH12" s="13"/>
      <c r="QI12" s="13" t="s">
        <v>842</v>
      </c>
      <c r="QJ12" s="13" t="s">
        <v>842</v>
      </c>
      <c r="QK12" s="13">
        <v>2.2714036617262425</v>
      </c>
      <c r="QL12" s="13">
        <v>160.69358615130693</v>
      </c>
      <c r="QM12" s="13">
        <v>-1.2424531451189851</v>
      </c>
      <c r="QO12" s="5" t="s">
        <v>7</v>
      </c>
      <c r="QP12" s="7"/>
      <c r="QQ12" s="14">
        <v>3.1614541432019305E-2</v>
      </c>
      <c r="QR12" s="14">
        <v>1.1433481233633982E-2</v>
      </c>
      <c r="QS12" s="14">
        <v>1.9884710503345941E-2</v>
      </c>
      <c r="QT12" s="14">
        <v>9.6533988408244731E-2</v>
      </c>
      <c r="QU12" s="12">
        <v>251500</v>
      </c>
      <c r="QV12" s="12">
        <v>2605300</v>
      </c>
      <c r="QW12" s="23">
        <v>0.36794442828047719</v>
      </c>
      <c r="QX12" s="23">
        <v>1.2666487761856271</v>
      </c>
      <c r="QY12" s="23">
        <v>1.1783532150130928E-2</v>
      </c>
      <c r="QZ12" s="23">
        <v>0.22675570992144312</v>
      </c>
      <c r="RA12" s="23">
        <v>0.48076923076923073</v>
      </c>
      <c r="RB12" s="12">
        <v>2353800</v>
      </c>
      <c r="RC12" s="12">
        <v>2605300</v>
      </c>
      <c r="RD12" s="12">
        <v>1617000</v>
      </c>
      <c r="RE12" s="12">
        <v>296100</v>
      </c>
      <c r="RF12" s="12">
        <v>264500</v>
      </c>
      <c r="RG12" s="12">
        <v>98500</v>
      </c>
      <c r="RH12" s="12">
        <v>77700</v>
      </c>
      <c r="RJ12" s="13">
        <v>2.7650844730490749</v>
      </c>
      <c r="RK12" s="13">
        <v>0.11843995490253127</v>
      </c>
      <c r="RL12" s="12">
        <v>2605300</v>
      </c>
      <c r="RM12" s="12">
        <v>21996800</v>
      </c>
      <c r="RN12" s="12">
        <v>8093600</v>
      </c>
      <c r="RO12" s="12">
        <v>1474100</v>
      </c>
      <c r="RP12" s="12">
        <v>72500</v>
      </c>
      <c r="RQ12" s="12">
        <v>1147000</v>
      </c>
      <c r="RR12" s="12" t="s">
        <v>842</v>
      </c>
      <c r="RS12" s="12">
        <v>12429100</v>
      </c>
      <c r="RW12" s="5" t="s">
        <v>7</v>
      </c>
      <c r="RX12" s="7"/>
      <c r="RY12" s="9">
        <v>3967000</v>
      </c>
      <c r="RZ12" s="9">
        <v>2441000</v>
      </c>
      <c r="SA12" s="9">
        <v>1526000</v>
      </c>
      <c r="SB12" s="9">
        <v>386000</v>
      </c>
      <c r="SC12" s="9">
        <v>734000</v>
      </c>
      <c r="SD12" s="9" t="s">
        <v>842</v>
      </c>
      <c r="SE12" s="9">
        <v>615000</v>
      </c>
      <c r="SF12" s="9">
        <v>120000</v>
      </c>
      <c r="SG12" s="9">
        <v>495000</v>
      </c>
      <c r="SH12" s="9">
        <v>2915000</v>
      </c>
      <c r="SI12" s="9">
        <v>2010000</v>
      </c>
      <c r="SJ12" s="9">
        <v>109000</v>
      </c>
      <c r="SK12" s="9">
        <v>5560000</v>
      </c>
      <c r="SL12" s="9">
        <v>12805000</v>
      </c>
      <c r="SM12" s="9">
        <v>27109000</v>
      </c>
      <c r="SN12" s="9">
        <v>903000</v>
      </c>
      <c r="SO12" s="9" t="s">
        <v>842</v>
      </c>
      <c r="SP12" s="9">
        <v>2989000</v>
      </c>
      <c r="SQ12" s="9">
        <v>6787000</v>
      </c>
      <c r="SR12" s="9">
        <v>27109000</v>
      </c>
      <c r="SS12" s="12">
        <v>17333000</v>
      </c>
      <c r="ST12" s="10">
        <v>0.70789999999999997</v>
      </c>
      <c r="SU12" s="9">
        <v>48786.700799999999</v>
      </c>
      <c r="SV12" s="10">
        <v>115</v>
      </c>
      <c r="SW12" s="9">
        <v>6000</v>
      </c>
      <c r="SX12" s="9">
        <v>1170000</v>
      </c>
      <c r="SY12" s="9">
        <v>377000</v>
      </c>
      <c r="SZ12" s="9">
        <v>10364000</v>
      </c>
      <c r="TA12" s="10">
        <v>1.1599999999999999</v>
      </c>
      <c r="TB12" s="9">
        <v>1170000</v>
      </c>
      <c r="TC12" s="9">
        <v>377000</v>
      </c>
      <c r="TD12" s="9">
        <v>-218000</v>
      </c>
      <c r="TE12" s="9">
        <v>10364000</v>
      </c>
      <c r="TF12" s="10">
        <v>0.51249999999999996</v>
      </c>
      <c r="TG12" s="10">
        <v>7.3167999999999997</v>
      </c>
      <c r="TH12" s="10">
        <v>1.7433000000000001</v>
      </c>
      <c r="TI12" s="10">
        <v>6.0852000000000004</v>
      </c>
      <c r="TJ12" s="10">
        <v>19.5122</v>
      </c>
      <c r="TK12" s="10">
        <v>78.549000000000007</v>
      </c>
      <c r="TP12" s="5" t="s">
        <v>7</v>
      </c>
      <c r="TQ12" s="7"/>
      <c r="TR12" s="13">
        <v>1.8601538976246237</v>
      </c>
      <c r="TS12" s="13">
        <v>1.8236868517898963</v>
      </c>
      <c r="TT12" s="13">
        <v>0.97524255603880894</v>
      </c>
      <c r="TU12" s="13">
        <v>9.4839352244642003E-2</v>
      </c>
      <c r="TV12" s="13">
        <v>703.79023700035373</v>
      </c>
      <c r="TW12" s="13">
        <v>0.74964034084621345</v>
      </c>
      <c r="TX12" s="13">
        <v>2.9942537203477237</v>
      </c>
      <c r="TY12" s="13">
        <v>3.9942537203477237</v>
      </c>
      <c r="TZ12" s="13">
        <v>0.71861525704809281</v>
      </c>
      <c r="UA12" s="13" t="s">
        <v>842</v>
      </c>
      <c r="UB12" s="13"/>
      <c r="UC12" s="13">
        <v>22.394495412844037</v>
      </c>
      <c r="UD12" s="13">
        <v>16.298648095043013</v>
      </c>
      <c r="UE12" s="13">
        <v>1.9736318407960198</v>
      </c>
      <c r="UF12" s="13">
        <v>184.93824048399296</v>
      </c>
      <c r="UG12" s="13">
        <v>1.5429793854531311</v>
      </c>
      <c r="UI12" s="5" t="s">
        <v>7</v>
      </c>
      <c r="UJ12" s="7"/>
      <c r="UK12" s="14">
        <v>7.2933549432739053E-2</v>
      </c>
      <c r="UL12" s="14">
        <v>1.8259618576856394E-2</v>
      </c>
      <c r="UM12" s="14">
        <v>2.7075878859419381E-2</v>
      </c>
      <c r="UN12" s="14">
        <v>0.12477943029997479</v>
      </c>
      <c r="UO12" s="12">
        <v>495000</v>
      </c>
      <c r="UP12" s="12">
        <v>3967000</v>
      </c>
      <c r="UQ12" s="23">
        <v>0.47235235530635583</v>
      </c>
      <c r="UR12" s="23">
        <v>1.7996495923862923</v>
      </c>
      <c r="US12" s="23">
        <v>1.3906820613080528E-2</v>
      </c>
      <c r="UT12" s="23">
        <v>0.38230845844553468</v>
      </c>
      <c r="UU12" s="23">
        <v>0.44181034482758619</v>
      </c>
      <c r="UV12" s="12">
        <v>3472000</v>
      </c>
      <c r="UW12" s="12">
        <v>3967000</v>
      </c>
      <c r="UX12" s="12">
        <v>2441000</v>
      </c>
      <c r="UY12" s="12" t="s">
        <v>842</v>
      </c>
      <c r="UZ12" s="12">
        <v>386000</v>
      </c>
      <c r="VA12" s="12" t="s">
        <v>842</v>
      </c>
      <c r="VB12" s="12">
        <v>120000</v>
      </c>
      <c r="VD12" s="13">
        <v>3.9942537203477237</v>
      </c>
      <c r="VE12" s="13">
        <v>0.14633516544321074</v>
      </c>
      <c r="VF12" s="12">
        <v>3967000</v>
      </c>
      <c r="VG12" s="12">
        <v>27109000</v>
      </c>
      <c r="VH12" s="12">
        <v>12805000</v>
      </c>
      <c r="VI12" s="12">
        <v>5560000</v>
      </c>
      <c r="VJ12" s="12">
        <v>2915000</v>
      </c>
      <c r="VK12" s="12">
        <v>2010000</v>
      </c>
      <c r="VL12" s="12">
        <v>109000</v>
      </c>
      <c r="VM12" s="12">
        <v>8744000</v>
      </c>
    </row>
    <row r="13" spans="1:588" x14ac:dyDescent="0.25">
      <c r="A13" s="5" t="s">
        <v>8</v>
      </c>
      <c r="B13" s="7"/>
      <c r="C13" s="9">
        <v>405584</v>
      </c>
      <c r="D13" s="9">
        <v>364760</v>
      </c>
      <c r="E13" s="9">
        <v>40824</v>
      </c>
      <c r="F13" s="9">
        <v>46774</v>
      </c>
      <c r="G13" s="9">
        <v>-7910</v>
      </c>
      <c r="H13" s="9">
        <v>1423</v>
      </c>
      <c r="I13" s="9">
        <v>-9127</v>
      </c>
      <c r="J13" s="9">
        <v>-2534</v>
      </c>
      <c r="K13" s="9">
        <v>-6995</v>
      </c>
      <c r="L13" s="9">
        <v>9624</v>
      </c>
      <c r="M13" s="9">
        <v>115012</v>
      </c>
      <c r="N13" s="9">
        <v>177934</v>
      </c>
      <c r="O13" s="9">
        <v>339880</v>
      </c>
      <c r="P13" s="9">
        <v>456714</v>
      </c>
      <c r="Q13" s="9">
        <v>1158592</v>
      </c>
      <c r="R13" s="9">
        <v>72172</v>
      </c>
      <c r="S13" s="9" t="s">
        <v>842</v>
      </c>
      <c r="T13" s="9">
        <v>157431</v>
      </c>
      <c r="U13" s="9">
        <v>685036</v>
      </c>
      <c r="V13" s="9">
        <v>1158592</v>
      </c>
      <c r="W13" s="12">
        <v>316125</v>
      </c>
      <c r="X13" s="10">
        <v>1.1301000000000001</v>
      </c>
      <c r="Y13" s="9">
        <v>574.63210000000004</v>
      </c>
      <c r="Z13" s="10">
        <v>21.55</v>
      </c>
      <c r="AA13" s="9">
        <v>27143</v>
      </c>
      <c r="AB13" s="9">
        <v>6177</v>
      </c>
      <c r="AC13" s="9" t="s">
        <v>842</v>
      </c>
      <c r="AD13" s="9">
        <v>662707</v>
      </c>
      <c r="AE13" s="10">
        <v>-0.25</v>
      </c>
      <c r="AF13" s="9">
        <v>6177</v>
      </c>
      <c r="AG13" s="9" t="s">
        <v>842</v>
      </c>
      <c r="AH13" s="9">
        <v>-5653</v>
      </c>
      <c r="AI13" s="9">
        <v>662707</v>
      </c>
      <c r="AJ13" s="10">
        <v>0.1875</v>
      </c>
      <c r="AK13" s="10">
        <v>8.8187999999999995</v>
      </c>
      <c r="AL13" s="10">
        <v>1.855</v>
      </c>
      <c r="AM13" s="10">
        <v>6.6786000000000003</v>
      </c>
      <c r="AN13" s="10" t="s">
        <v>842</v>
      </c>
      <c r="AO13" s="10">
        <v>71.613399999999999</v>
      </c>
      <c r="AT13" s="5" t="s">
        <v>8</v>
      </c>
      <c r="AU13" s="7"/>
      <c r="AV13" s="13">
        <v>2.1589140639391227</v>
      </c>
      <c r="AW13" s="13">
        <v>1.0286792309011568</v>
      </c>
      <c r="AX13" s="13">
        <v>6.1131543342797801E-2</v>
      </c>
      <c r="AY13" s="13">
        <v>0.15747476247030878</v>
      </c>
      <c r="AZ13" s="13">
        <v>143.63403752788349</v>
      </c>
      <c r="BA13" s="13">
        <v>0.40873404960503784</v>
      </c>
      <c r="BB13" s="13">
        <v>0.69128629736247438</v>
      </c>
      <c r="BC13" s="13">
        <v>1.6912862973624745</v>
      </c>
      <c r="BD13" s="13">
        <v>0.31575840449238435</v>
      </c>
      <c r="BE13" s="13">
        <v>4.3408292340126495</v>
      </c>
      <c r="BF13" s="13"/>
      <c r="BG13" s="13">
        <v>2.0499735857115562</v>
      </c>
      <c r="BH13" s="13">
        <v>178.05107467924114</v>
      </c>
      <c r="BI13" s="13">
        <v>3.526449413974194</v>
      </c>
      <c r="BJ13" s="13">
        <v>103.50354057359264</v>
      </c>
      <c r="BK13" s="13">
        <v>2.2229993039150666</v>
      </c>
      <c r="BM13" s="5" t="s">
        <v>8</v>
      </c>
      <c r="BN13" s="7"/>
      <c r="BO13" s="14">
        <v>-1.0211142188147776E-2</v>
      </c>
      <c r="BP13" s="14">
        <v>-6.0375006904932887E-3</v>
      </c>
      <c r="BQ13" s="14">
        <v>-6.8272523891067778E-3</v>
      </c>
      <c r="BR13" s="14">
        <v>-1.7246735571422936E-2</v>
      </c>
      <c r="BS13" s="12">
        <v>-6995</v>
      </c>
      <c r="BT13" s="12">
        <v>405584</v>
      </c>
      <c r="BU13" s="23">
        <v>0.39419743965088661</v>
      </c>
      <c r="BV13" s="23">
        <v>0.49597451044025859</v>
      </c>
      <c r="BW13" s="23" t="s">
        <v>842</v>
      </c>
      <c r="BX13" s="23">
        <v>0.57199341959896155</v>
      </c>
      <c r="BY13" s="23">
        <v>-0.75</v>
      </c>
      <c r="BZ13" s="12">
        <v>412579</v>
      </c>
      <c r="CA13" s="12">
        <v>405584</v>
      </c>
      <c r="CB13" s="12">
        <v>364760</v>
      </c>
      <c r="CC13" s="12">
        <v>2156</v>
      </c>
      <c r="CD13" s="12">
        <v>46774</v>
      </c>
      <c r="CE13" s="12">
        <v>1423</v>
      </c>
      <c r="CF13" s="12">
        <v>-2534</v>
      </c>
      <c r="CH13" s="13">
        <v>1.6912862973624745</v>
      </c>
      <c r="CI13" s="13">
        <v>0.3500662873556869</v>
      </c>
      <c r="CJ13" s="12">
        <v>405584</v>
      </c>
      <c r="CK13" s="12">
        <v>1158592</v>
      </c>
      <c r="CL13" s="12">
        <v>456714</v>
      </c>
      <c r="CM13" s="12">
        <v>339880</v>
      </c>
      <c r="CN13" s="12">
        <v>9624</v>
      </c>
      <c r="CO13" s="12">
        <v>115012</v>
      </c>
      <c r="CP13" s="12">
        <v>177934</v>
      </c>
      <c r="CQ13" s="12">
        <v>361998</v>
      </c>
      <c r="CU13" s="5" t="s">
        <v>8</v>
      </c>
      <c r="CV13" s="7"/>
      <c r="CW13" s="9">
        <v>891668</v>
      </c>
      <c r="CX13" s="9">
        <v>612754</v>
      </c>
      <c r="CY13" s="9">
        <v>278914</v>
      </c>
      <c r="CZ13" s="9">
        <v>122301</v>
      </c>
      <c r="DA13" s="9">
        <v>80367</v>
      </c>
      <c r="DB13" s="9">
        <v>20854</v>
      </c>
      <c r="DC13" s="9">
        <v>54119</v>
      </c>
      <c r="DD13" s="9">
        <v>17750</v>
      </c>
      <c r="DE13" s="9">
        <v>36369</v>
      </c>
      <c r="DF13" s="9">
        <v>282233</v>
      </c>
      <c r="DG13" s="9">
        <v>641667</v>
      </c>
      <c r="DH13" s="9">
        <v>210827</v>
      </c>
      <c r="DI13" s="9">
        <v>1300584</v>
      </c>
      <c r="DJ13" s="9">
        <v>1593993</v>
      </c>
      <c r="DK13" s="9">
        <v>4021862</v>
      </c>
      <c r="DL13" s="9">
        <v>277545</v>
      </c>
      <c r="DM13" s="9" t="s">
        <v>842</v>
      </c>
      <c r="DN13" s="9">
        <v>680042</v>
      </c>
      <c r="DO13" s="9">
        <v>1235795</v>
      </c>
      <c r="DP13" s="9">
        <v>4021862</v>
      </c>
      <c r="DQ13" s="12">
        <v>2106025</v>
      </c>
      <c r="DR13" s="10">
        <v>2.8323</v>
      </c>
      <c r="DS13" s="9">
        <v>4312.5535</v>
      </c>
      <c r="DT13" s="10">
        <v>77.2</v>
      </c>
      <c r="DU13" s="9">
        <v>558</v>
      </c>
      <c r="DV13" s="9">
        <v>168179</v>
      </c>
      <c r="DW13" s="9">
        <v>65335</v>
      </c>
      <c r="DX13" s="9">
        <v>810743</v>
      </c>
      <c r="DY13" s="10">
        <v>0.65</v>
      </c>
      <c r="DZ13" s="9">
        <v>168179</v>
      </c>
      <c r="EA13" s="9">
        <v>65335</v>
      </c>
      <c r="EB13" s="9">
        <v>0</v>
      </c>
      <c r="EC13" s="9">
        <v>810743</v>
      </c>
      <c r="ED13" s="10">
        <v>0</v>
      </c>
      <c r="EE13" s="10">
        <v>9.8478999999999992</v>
      </c>
      <c r="EF13" s="10">
        <v>1.7470000000000001</v>
      </c>
      <c r="EG13" s="10">
        <v>7.5296000000000003</v>
      </c>
      <c r="EH13" s="10">
        <v>32.798099999999998</v>
      </c>
      <c r="EI13" s="10">
        <v>68.924300000000002</v>
      </c>
      <c r="EN13" s="5" t="s">
        <v>8</v>
      </c>
      <c r="EO13" s="7"/>
      <c r="EP13" s="13">
        <v>1.9125054040779834</v>
      </c>
      <c r="EQ13" s="13">
        <v>1.6024848465241852</v>
      </c>
      <c r="ER13" s="13">
        <v>0.41502289564468076</v>
      </c>
      <c r="ES13" s="13">
        <v>0.15429221589403116</v>
      </c>
      <c r="ET13" s="13">
        <v>541.13135071525267</v>
      </c>
      <c r="EU13" s="13">
        <v>0.69273063073770313</v>
      </c>
      <c r="EV13" s="13">
        <v>2.2544734361281602</v>
      </c>
      <c r="EW13" s="13">
        <v>3.2544734361281602</v>
      </c>
      <c r="EX13" s="13">
        <v>0.63020300315397004</v>
      </c>
      <c r="EY13" s="13">
        <v>8.0645919248105873</v>
      </c>
      <c r="EZ13" s="13"/>
      <c r="FA13" s="13">
        <v>2.9064303907943478</v>
      </c>
      <c r="FB13" s="13">
        <v>125.58360288141735</v>
      </c>
      <c r="FC13" s="13">
        <v>1.389611745656236</v>
      </c>
      <c r="FD13" s="13">
        <v>262.66329508292324</v>
      </c>
      <c r="FE13" s="13">
        <v>1.4369180490603375</v>
      </c>
      <c r="FG13" s="5" t="s">
        <v>8</v>
      </c>
      <c r="FH13" s="7"/>
      <c r="FI13" s="14">
        <v>2.9429638410901484E-2</v>
      </c>
      <c r="FJ13" s="14">
        <v>9.0428264321351648E-3</v>
      </c>
      <c r="FK13" s="14">
        <v>1.9982535452484445E-2</v>
      </c>
      <c r="FL13" s="14">
        <v>4.0787602560594299E-2</v>
      </c>
      <c r="FM13" s="12">
        <v>36369</v>
      </c>
      <c r="FN13" s="12">
        <v>891668</v>
      </c>
      <c r="FO13" s="23">
        <v>0.39633209692426047</v>
      </c>
      <c r="FP13" s="23">
        <v>1.0722778404629498</v>
      </c>
      <c r="FQ13" s="23">
        <v>1.6244963153882457E-2</v>
      </c>
      <c r="FR13" s="23">
        <v>0.20158399268796393</v>
      </c>
      <c r="FS13" s="23">
        <v>0</v>
      </c>
      <c r="FT13" s="12">
        <v>855299</v>
      </c>
      <c r="FU13" s="12">
        <v>891668</v>
      </c>
      <c r="FV13" s="12">
        <v>612754</v>
      </c>
      <c r="FW13" s="12">
        <v>81640</v>
      </c>
      <c r="FX13" s="12">
        <v>122301</v>
      </c>
      <c r="FY13" s="12">
        <v>20854</v>
      </c>
      <c r="FZ13" s="12">
        <v>17750</v>
      </c>
      <c r="GB13" s="13">
        <v>3.2544734361281602</v>
      </c>
      <c r="GC13" s="13">
        <v>0.22170526984764768</v>
      </c>
      <c r="GD13" s="12">
        <v>891668</v>
      </c>
      <c r="GE13" s="12">
        <v>4021862</v>
      </c>
      <c r="GF13" s="12">
        <v>1593993</v>
      </c>
      <c r="GG13" s="12">
        <v>1300584</v>
      </c>
      <c r="GH13" s="12">
        <v>282233</v>
      </c>
      <c r="GI13" s="12">
        <v>641667</v>
      </c>
      <c r="GJ13" s="12">
        <v>210827</v>
      </c>
      <c r="GK13" s="12">
        <v>1127285</v>
      </c>
      <c r="GO13" s="5" t="s">
        <v>8</v>
      </c>
      <c r="GP13" s="7"/>
      <c r="GQ13" s="9">
        <v>198547</v>
      </c>
      <c r="GR13" s="9">
        <v>131273</v>
      </c>
      <c r="GS13" s="9">
        <v>67274</v>
      </c>
      <c r="GT13" s="9">
        <v>22536</v>
      </c>
      <c r="GU13" s="9">
        <v>18485</v>
      </c>
      <c r="GV13" s="9">
        <v>6235</v>
      </c>
      <c r="GW13" s="9">
        <v>12564</v>
      </c>
      <c r="GX13" s="9">
        <v>178</v>
      </c>
      <c r="GY13" s="9">
        <v>12386</v>
      </c>
      <c r="GZ13" s="9">
        <v>5028</v>
      </c>
      <c r="HA13" s="9">
        <v>89882</v>
      </c>
      <c r="HB13" s="9">
        <v>6976</v>
      </c>
      <c r="HC13" s="9">
        <v>113791</v>
      </c>
      <c r="HD13" s="9">
        <v>434081</v>
      </c>
      <c r="HE13" s="9">
        <v>935780</v>
      </c>
      <c r="HF13" s="9">
        <v>59370</v>
      </c>
      <c r="HG13" s="9" t="s">
        <v>842</v>
      </c>
      <c r="HH13" s="9">
        <v>126959</v>
      </c>
      <c r="HI13" s="9">
        <v>110812</v>
      </c>
      <c r="HJ13" s="9">
        <v>935780</v>
      </c>
      <c r="HK13" s="12">
        <v>698009</v>
      </c>
      <c r="HL13" s="10">
        <v>1.2988999999999999</v>
      </c>
      <c r="HM13" s="9">
        <v>2043.3843999999999</v>
      </c>
      <c r="HN13" s="10">
        <v>42.94</v>
      </c>
      <c r="HO13" s="9">
        <v>478</v>
      </c>
      <c r="HP13" s="9">
        <v>46962</v>
      </c>
      <c r="HQ13" s="9" t="s">
        <v>842</v>
      </c>
      <c r="HR13" s="9">
        <v>-366082</v>
      </c>
      <c r="HS13" s="10">
        <v>0.26</v>
      </c>
      <c r="HT13" s="9">
        <v>46962</v>
      </c>
      <c r="HU13" s="9" t="s">
        <v>842</v>
      </c>
      <c r="HV13" s="9">
        <v>0</v>
      </c>
      <c r="HW13" s="9">
        <v>-366082</v>
      </c>
      <c r="HX13" s="10">
        <v>0</v>
      </c>
      <c r="HY13" s="10">
        <v>7.7229999999999999</v>
      </c>
      <c r="HZ13" s="10">
        <v>2.6553</v>
      </c>
      <c r="IA13" s="10">
        <v>6.5629999999999997</v>
      </c>
      <c r="IB13" s="10">
        <v>1.4167000000000001</v>
      </c>
      <c r="IC13" s="10">
        <v>111.7227</v>
      </c>
      <c r="IH13" s="5" t="s">
        <v>8</v>
      </c>
      <c r="II13" s="7"/>
      <c r="IJ13" s="13">
        <v>0.89628147669720148</v>
      </c>
      <c r="IK13" s="13">
        <v>0.84133460408478322</v>
      </c>
      <c r="IL13" s="13">
        <v>3.9603336510211959E-2</v>
      </c>
      <c r="IM13" s="13">
        <v>-1.4071683515356174E-2</v>
      </c>
      <c r="IN13" s="13">
        <v>253.47980287239369</v>
      </c>
      <c r="IO13" s="13">
        <v>0.88158327812092585</v>
      </c>
      <c r="IP13" s="13">
        <v>7.4447532758185035</v>
      </c>
      <c r="IQ13" s="13">
        <v>8.4447532758185027</v>
      </c>
      <c r="IR13" s="13">
        <v>0.86299564427728759</v>
      </c>
      <c r="IS13" s="13">
        <v>7.5319967923015234</v>
      </c>
      <c r="IT13" s="13"/>
      <c r="IU13" s="13">
        <v>18.81780389908257</v>
      </c>
      <c r="IV13" s="13">
        <v>19.396524799463712</v>
      </c>
      <c r="IW13" s="13">
        <v>2.2089739881177546</v>
      </c>
      <c r="IX13" s="13">
        <v>165.23508287710214</v>
      </c>
      <c r="IY13" s="13">
        <v>-15.077992102065613</v>
      </c>
      <c r="JA13" s="5" t="s">
        <v>8</v>
      </c>
      <c r="JB13" s="7"/>
      <c r="JC13" s="14">
        <v>0.1117748980254846</v>
      </c>
      <c r="JD13" s="14">
        <v>1.3236017012545684E-2</v>
      </c>
      <c r="JE13" s="14">
        <v>1.9753574558122634E-2</v>
      </c>
      <c r="JF13" s="14">
        <v>6.2383214050073785E-2</v>
      </c>
      <c r="JG13" s="12">
        <v>12386</v>
      </c>
      <c r="JH13" s="12">
        <v>198547</v>
      </c>
      <c r="JI13" s="23">
        <v>0.46387078159396439</v>
      </c>
      <c r="JJ13" s="23">
        <v>2.1836162345850521</v>
      </c>
      <c r="JK13" s="23" t="s">
        <v>842</v>
      </c>
      <c r="JL13" s="23">
        <v>-0.39120519780290242</v>
      </c>
      <c r="JM13" s="23">
        <v>0</v>
      </c>
      <c r="JN13" s="12">
        <v>186161</v>
      </c>
      <c r="JO13" s="12">
        <v>198547</v>
      </c>
      <c r="JP13" s="12">
        <v>131273</v>
      </c>
      <c r="JQ13" s="12">
        <v>25939</v>
      </c>
      <c r="JR13" s="12">
        <v>22536</v>
      </c>
      <c r="JS13" s="12">
        <v>6235</v>
      </c>
      <c r="JT13" s="12">
        <v>178</v>
      </c>
      <c r="JV13" s="13">
        <v>8.4447532758185027</v>
      </c>
      <c r="JW13" s="13">
        <v>0.21217273290730726</v>
      </c>
      <c r="JX13" s="12">
        <v>198547</v>
      </c>
      <c r="JY13" s="12">
        <v>935780</v>
      </c>
      <c r="JZ13" s="12">
        <v>434081</v>
      </c>
      <c r="KA13" s="12">
        <v>113791</v>
      </c>
      <c r="KB13" s="12">
        <v>5028</v>
      </c>
      <c r="KC13" s="12">
        <v>89882</v>
      </c>
      <c r="KD13" s="12">
        <v>6976</v>
      </c>
      <c r="KE13" s="12">
        <v>387908</v>
      </c>
      <c r="KI13" s="5" t="s">
        <v>8</v>
      </c>
      <c r="KJ13" s="7"/>
      <c r="KK13" s="9">
        <v>423155</v>
      </c>
      <c r="KL13" s="9">
        <v>311489</v>
      </c>
      <c r="KM13" s="9">
        <v>111666</v>
      </c>
      <c r="KN13" s="9">
        <v>63197</v>
      </c>
      <c r="KO13" s="9">
        <v>46745</v>
      </c>
      <c r="KP13" s="9">
        <v>12819</v>
      </c>
      <c r="KQ13" s="9">
        <v>32857</v>
      </c>
      <c r="KR13" s="9">
        <v>12601</v>
      </c>
      <c r="KS13" s="9">
        <v>435351</v>
      </c>
      <c r="KT13" s="9">
        <v>75458</v>
      </c>
      <c r="KU13" s="9">
        <v>310662</v>
      </c>
      <c r="KV13" s="9">
        <v>149984</v>
      </c>
      <c r="KW13" s="9">
        <v>876388</v>
      </c>
      <c r="KX13" s="9">
        <v>550073</v>
      </c>
      <c r="KY13" s="9">
        <v>2558491</v>
      </c>
      <c r="KZ13" s="9">
        <v>165570</v>
      </c>
      <c r="LA13" s="9">
        <v>7417</v>
      </c>
      <c r="LB13" s="9">
        <v>726634</v>
      </c>
      <c r="LC13" s="9">
        <v>751260</v>
      </c>
      <c r="LD13" s="9">
        <v>2558491</v>
      </c>
      <c r="LE13" s="12">
        <v>1080597</v>
      </c>
      <c r="LF13" s="10">
        <v>1.7150000000000001</v>
      </c>
      <c r="LG13" s="9">
        <v>1522.0849000000001</v>
      </c>
      <c r="LH13" s="10">
        <v>18.96</v>
      </c>
      <c r="LI13" s="9">
        <v>143396</v>
      </c>
      <c r="LJ13" s="9">
        <v>87109</v>
      </c>
      <c r="LK13" s="9">
        <v>29824</v>
      </c>
      <c r="LL13" s="9">
        <v>1784871</v>
      </c>
      <c r="LM13" s="10">
        <v>5.37</v>
      </c>
      <c r="LN13" s="9">
        <v>87109</v>
      </c>
      <c r="LO13" s="9">
        <v>29824</v>
      </c>
      <c r="LP13" s="9">
        <v>0</v>
      </c>
      <c r="LQ13" s="9">
        <v>1784871</v>
      </c>
      <c r="LR13" s="10">
        <v>0</v>
      </c>
      <c r="LS13" s="10">
        <v>11.3195</v>
      </c>
      <c r="LT13" s="10">
        <v>2.3856000000000002</v>
      </c>
      <c r="LU13" s="10">
        <v>8.1509</v>
      </c>
      <c r="LV13" s="10">
        <v>38.350999999999999</v>
      </c>
      <c r="LW13" s="10">
        <v>684.68389999999999</v>
      </c>
      <c r="MB13" s="5" t="s">
        <v>8</v>
      </c>
      <c r="MC13" s="7"/>
      <c r="MD13" s="13">
        <v>1.2060927509585293</v>
      </c>
      <c r="ME13" s="13">
        <v>0.9996834720092922</v>
      </c>
      <c r="MF13" s="13">
        <v>0.10384595270796577</v>
      </c>
      <c r="MG13" s="13">
        <v>5.8532158213571987E-2</v>
      </c>
      <c r="MH13" s="13">
        <v>707.62574529072344</v>
      </c>
      <c r="MI13" s="13">
        <v>0.70636597900872033</v>
      </c>
      <c r="MJ13" s="13">
        <v>2.4055999254585632</v>
      </c>
      <c r="MK13" s="13">
        <v>3.4055999254585632</v>
      </c>
      <c r="ML13" s="13">
        <v>0.58989156904714724</v>
      </c>
      <c r="MM13" s="13">
        <v>6.7953038458538106</v>
      </c>
      <c r="MN13" s="13"/>
      <c r="MO13" s="13">
        <v>2.0768148602517602</v>
      </c>
      <c r="MP13" s="13">
        <v>175.74989807023684</v>
      </c>
      <c r="MQ13" s="13">
        <v>1.3621073707115772</v>
      </c>
      <c r="MR13" s="13">
        <v>267.96712788458132</v>
      </c>
      <c r="MS13" s="13">
        <v>2.8256674279151142</v>
      </c>
      <c r="MU13" s="5" t="s">
        <v>8</v>
      </c>
      <c r="MV13" s="7"/>
      <c r="MW13" s="14">
        <v>0.57949444932513372</v>
      </c>
      <c r="MX13" s="14">
        <v>0.17015928529746635</v>
      </c>
      <c r="MY13" s="14">
        <v>1.8270535249098004E-2</v>
      </c>
      <c r="MZ13" s="14">
        <v>1.0288215901974453</v>
      </c>
      <c r="NA13" s="12">
        <v>435351</v>
      </c>
      <c r="NB13" s="12">
        <v>423155</v>
      </c>
      <c r="NC13" s="23">
        <v>0.21499899745592227</v>
      </c>
      <c r="ND13" s="23">
        <v>0.59491508862059717</v>
      </c>
      <c r="NE13" s="23">
        <v>1.165687117914427E-2</v>
      </c>
      <c r="NF13" s="23">
        <v>0.69762645246748967</v>
      </c>
      <c r="NG13" s="23">
        <v>0</v>
      </c>
      <c r="NH13" s="12">
        <v>-12196</v>
      </c>
      <c r="NI13" s="12">
        <v>423155</v>
      </c>
      <c r="NJ13" s="12">
        <v>311489</v>
      </c>
      <c r="NK13" s="12">
        <v>-412302</v>
      </c>
      <c r="NL13" s="12">
        <v>63197</v>
      </c>
      <c r="NM13" s="12">
        <v>12819</v>
      </c>
      <c r="NN13" s="12">
        <v>12601</v>
      </c>
      <c r="NP13" s="13">
        <v>3.4055999254585632</v>
      </c>
      <c r="NQ13" s="13">
        <v>0.16539241294966447</v>
      </c>
      <c r="NR13" s="12">
        <v>423155</v>
      </c>
      <c r="NS13" s="12">
        <v>2558491</v>
      </c>
      <c r="NT13" s="12">
        <v>550073</v>
      </c>
      <c r="NU13" s="12">
        <v>876388</v>
      </c>
      <c r="NV13" s="12">
        <v>75458</v>
      </c>
      <c r="NW13" s="12">
        <v>310662</v>
      </c>
      <c r="NX13" s="12">
        <v>149984</v>
      </c>
      <c r="NY13" s="12">
        <v>1132030</v>
      </c>
      <c r="OC13" s="5" t="s">
        <v>8</v>
      </c>
      <c r="OD13" s="7"/>
      <c r="OE13" s="9">
        <v>2646900</v>
      </c>
      <c r="OF13" s="9">
        <v>1631400</v>
      </c>
      <c r="OG13" s="9">
        <v>1015500</v>
      </c>
      <c r="OH13" s="9">
        <v>275400</v>
      </c>
      <c r="OI13" s="9">
        <v>467800</v>
      </c>
      <c r="OJ13" s="9">
        <v>98000</v>
      </c>
      <c r="OK13" s="9">
        <v>369500</v>
      </c>
      <c r="OL13" s="9">
        <v>71500</v>
      </c>
      <c r="OM13" s="9">
        <v>298300</v>
      </c>
      <c r="ON13" s="9">
        <v>55600</v>
      </c>
      <c r="OO13" s="9">
        <v>1162900</v>
      </c>
      <c r="OP13" s="9" t="s">
        <v>842</v>
      </c>
      <c r="OQ13" s="9">
        <v>1473900</v>
      </c>
      <c r="OR13" s="9">
        <v>8257600</v>
      </c>
      <c r="OS13" s="9">
        <v>22329100</v>
      </c>
      <c r="OT13" s="9">
        <v>697200</v>
      </c>
      <c r="OU13" s="9" t="s">
        <v>842</v>
      </c>
      <c r="OV13" s="9">
        <v>2997400</v>
      </c>
      <c r="OW13" s="9">
        <v>7978500</v>
      </c>
      <c r="OX13" s="9">
        <v>22329100</v>
      </c>
      <c r="OY13" s="12">
        <v>11353200</v>
      </c>
      <c r="OZ13" s="10">
        <v>0.47639999999999999</v>
      </c>
      <c r="PA13" s="9">
        <v>27761.0226</v>
      </c>
      <c r="PB13" s="10">
        <v>86.55</v>
      </c>
      <c r="PC13" s="9">
        <v>3500</v>
      </c>
      <c r="PD13" s="9">
        <v>766300</v>
      </c>
      <c r="PE13" s="9">
        <v>253500</v>
      </c>
      <c r="PF13" s="9">
        <v>5155900</v>
      </c>
      <c r="PG13" s="10">
        <v>0.93</v>
      </c>
      <c r="PH13" s="9">
        <v>766300</v>
      </c>
      <c r="PI13" s="9">
        <v>253500</v>
      </c>
      <c r="PJ13" s="9">
        <v>-120200</v>
      </c>
      <c r="PK13" s="9">
        <v>5155900</v>
      </c>
      <c r="PL13" s="10">
        <v>0.40500000000000003</v>
      </c>
      <c r="PM13" s="10">
        <v>7.0278</v>
      </c>
      <c r="PN13" s="10">
        <v>1.8176000000000001</v>
      </c>
      <c r="PO13" s="10">
        <v>5.7609000000000004</v>
      </c>
      <c r="PP13" s="10">
        <v>19.3505</v>
      </c>
      <c r="PQ13" s="10">
        <v>79.295500000000004</v>
      </c>
      <c r="PV13" s="5" t="s">
        <v>8</v>
      </c>
      <c r="PW13" s="7"/>
      <c r="PX13" s="13">
        <v>0.49172616267431773</v>
      </c>
      <c r="PY13" s="13" t="s">
        <v>842</v>
      </c>
      <c r="PZ13" s="13">
        <v>1.8549409488223128E-2</v>
      </c>
      <c r="QA13" s="13">
        <v>-6.8229350936670083E-2</v>
      </c>
      <c r="QB13" s="13" t="s">
        <v>842</v>
      </c>
      <c r="QC13" s="13">
        <v>0.64268600167494438</v>
      </c>
      <c r="QD13" s="13">
        <v>1.7986588957824152</v>
      </c>
      <c r="QE13" s="13">
        <v>2.7986588957824154</v>
      </c>
      <c r="QF13" s="13">
        <v>0.58728409813932558</v>
      </c>
      <c r="QG13" s="13">
        <v>7.8193877551020412</v>
      </c>
      <c r="QH13" s="13"/>
      <c r="QI13" s="13" t="s">
        <v>842</v>
      </c>
      <c r="QJ13" s="13" t="s">
        <v>842</v>
      </c>
      <c r="QK13" s="13">
        <v>2.2761200447157965</v>
      </c>
      <c r="QL13" s="13">
        <v>160.36061052552043</v>
      </c>
      <c r="QM13" s="13">
        <v>-1.7373810305218247</v>
      </c>
      <c r="QO13" s="5" t="s">
        <v>8</v>
      </c>
      <c r="QP13" s="7"/>
      <c r="QQ13" s="14">
        <v>3.7387980196778844E-2</v>
      </c>
      <c r="QR13" s="14">
        <v>1.335924869340905E-2</v>
      </c>
      <c r="QS13" s="14">
        <v>2.095023982157812E-2</v>
      </c>
      <c r="QT13" s="14">
        <v>0.11269787298349013</v>
      </c>
      <c r="QU13" s="12">
        <v>298300</v>
      </c>
      <c r="QV13" s="12">
        <v>2646900</v>
      </c>
      <c r="QW13" s="23">
        <v>0.36981338253668977</v>
      </c>
      <c r="QX13" s="23">
        <v>1.2432665266401244</v>
      </c>
      <c r="QY13" s="23">
        <v>1.1352898235934274E-2</v>
      </c>
      <c r="QZ13" s="23">
        <v>0.23090496258245966</v>
      </c>
      <c r="RA13" s="23">
        <v>0.43548387096774194</v>
      </c>
      <c r="RB13" s="12">
        <v>2348600</v>
      </c>
      <c r="RC13" s="12">
        <v>2646900</v>
      </c>
      <c r="RD13" s="12">
        <v>1631400</v>
      </c>
      <c r="RE13" s="12">
        <v>272300</v>
      </c>
      <c r="RF13" s="12">
        <v>275400</v>
      </c>
      <c r="RG13" s="12">
        <v>98000</v>
      </c>
      <c r="RH13" s="12">
        <v>71500</v>
      </c>
      <c r="RJ13" s="13">
        <v>2.7986588957824154</v>
      </c>
      <c r="RK13" s="13">
        <v>0.1185403800421871</v>
      </c>
      <c r="RL13" s="12">
        <v>2646900</v>
      </c>
      <c r="RM13" s="12">
        <v>22329100</v>
      </c>
      <c r="RN13" s="12">
        <v>8257600</v>
      </c>
      <c r="RO13" s="12">
        <v>1473900</v>
      </c>
      <c r="RP13" s="12">
        <v>55600</v>
      </c>
      <c r="RQ13" s="12">
        <v>1162900</v>
      </c>
      <c r="RR13" s="12" t="s">
        <v>842</v>
      </c>
      <c r="RS13" s="12">
        <v>12597600</v>
      </c>
      <c r="RW13" s="5" t="s">
        <v>8</v>
      </c>
      <c r="RX13" s="7"/>
      <c r="RY13" s="9">
        <v>3846000</v>
      </c>
      <c r="RZ13" s="9">
        <v>2314000</v>
      </c>
      <c r="SA13" s="9">
        <v>1532000</v>
      </c>
      <c r="SB13" s="9">
        <v>445000</v>
      </c>
      <c r="SC13" s="9">
        <v>655000</v>
      </c>
      <c r="SD13" s="9">
        <v>110000</v>
      </c>
      <c r="SE13" s="9">
        <v>531000</v>
      </c>
      <c r="SF13" s="9">
        <v>84000</v>
      </c>
      <c r="SG13" s="9">
        <v>447000</v>
      </c>
      <c r="SH13" s="9">
        <v>3561000</v>
      </c>
      <c r="SI13" s="9">
        <v>1949000</v>
      </c>
      <c r="SJ13" s="9">
        <v>106000</v>
      </c>
      <c r="SK13" s="9">
        <v>6209000</v>
      </c>
      <c r="SL13" s="9">
        <v>12893000</v>
      </c>
      <c r="SM13" s="9">
        <v>27743000</v>
      </c>
      <c r="SN13" s="9">
        <v>1065000</v>
      </c>
      <c r="SO13" s="9" t="s">
        <v>842</v>
      </c>
      <c r="SP13" s="9">
        <v>3144000</v>
      </c>
      <c r="SQ13" s="9">
        <v>7070000</v>
      </c>
      <c r="SR13" s="9">
        <v>27743000</v>
      </c>
      <c r="SS13" s="12">
        <v>17529000</v>
      </c>
      <c r="ST13" s="10">
        <v>0.53820000000000001</v>
      </c>
      <c r="SU13" s="9">
        <v>48346.527199999997</v>
      </c>
      <c r="SV13" s="10">
        <v>113.96</v>
      </c>
      <c r="SW13" s="9">
        <v>6000</v>
      </c>
      <c r="SX13" s="9">
        <v>1091000</v>
      </c>
      <c r="SY13" s="9">
        <v>369000</v>
      </c>
      <c r="SZ13" s="9">
        <v>10592000</v>
      </c>
      <c r="TA13" s="10">
        <v>1.05</v>
      </c>
      <c r="TB13" s="9">
        <v>1091000</v>
      </c>
      <c r="TC13" s="9">
        <v>369000</v>
      </c>
      <c r="TD13" s="9">
        <v>-218000</v>
      </c>
      <c r="TE13" s="9">
        <v>10592000</v>
      </c>
      <c r="TF13" s="10">
        <v>0.51249999999999996</v>
      </c>
      <c r="TG13" s="10">
        <v>6.8483999999999998</v>
      </c>
      <c r="TH13" s="10">
        <v>2.0217000000000001</v>
      </c>
      <c r="TI13" s="10">
        <v>5.7680999999999996</v>
      </c>
      <c r="TJ13" s="10">
        <v>15.8192</v>
      </c>
      <c r="TK13" s="10">
        <v>79.334900000000005</v>
      </c>
      <c r="TP13" s="5" t="s">
        <v>8</v>
      </c>
      <c r="TQ13" s="7"/>
      <c r="TR13" s="13">
        <v>1.9748727735368956</v>
      </c>
      <c r="TS13" s="13">
        <v>1.9411577608142494</v>
      </c>
      <c r="TT13" s="13">
        <v>1.1326335877862594</v>
      </c>
      <c r="TU13" s="13">
        <v>0.11047831885520672</v>
      </c>
      <c r="TV13" s="13">
        <v>807.39217107647698</v>
      </c>
      <c r="TW13" s="13">
        <v>0.74516094149875645</v>
      </c>
      <c r="TX13" s="13">
        <v>2.9240452616690242</v>
      </c>
      <c r="TY13" s="13">
        <v>3.9240452616690242</v>
      </c>
      <c r="TZ13" s="13">
        <v>0.71258994268059672</v>
      </c>
      <c r="UA13" s="13">
        <v>9.918181818181818</v>
      </c>
      <c r="UB13" s="13"/>
      <c r="UC13" s="13">
        <v>21.830188679245282</v>
      </c>
      <c r="UD13" s="13">
        <v>16.719965427830598</v>
      </c>
      <c r="UE13" s="13">
        <v>1.9733196511031299</v>
      </c>
      <c r="UF13" s="13">
        <v>184.96749869994798</v>
      </c>
      <c r="UG13" s="13">
        <v>1.2548123980424144</v>
      </c>
      <c r="UI13" s="5" t="s">
        <v>8</v>
      </c>
      <c r="UJ13" s="7"/>
      <c r="UK13" s="14">
        <v>6.3224893917963224E-2</v>
      </c>
      <c r="UL13" s="14">
        <v>1.6112172439894747E-2</v>
      </c>
      <c r="UM13" s="14">
        <v>2.3609559168078435E-2</v>
      </c>
      <c r="UN13" s="14">
        <v>0.11622464898595944</v>
      </c>
      <c r="UO13" s="12">
        <v>447000</v>
      </c>
      <c r="UP13" s="12">
        <v>3846000</v>
      </c>
      <c r="UQ13" s="23">
        <v>0.46472984176188586</v>
      </c>
      <c r="UR13" s="23">
        <v>1.7426567854954402</v>
      </c>
      <c r="US13" s="23">
        <v>1.3300652416825867E-2</v>
      </c>
      <c r="UT13" s="23">
        <v>0.38179000108135386</v>
      </c>
      <c r="UU13" s="23">
        <v>0.48809523809523803</v>
      </c>
      <c r="UV13" s="12">
        <v>3399000</v>
      </c>
      <c r="UW13" s="12">
        <v>3846000</v>
      </c>
      <c r="UX13" s="12">
        <v>2314000</v>
      </c>
      <c r="UY13" s="12">
        <v>446000</v>
      </c>
      <c r="UZ13" s="12">
        <v>445000</v>
      </c>
      <c r="VA13" s="12">
        <v>110000</v>
      </c>
      <c r="VB13" s="12">
        <v>84000</v>
      </c>
      <c r="VD13" s="13">
        <v>3.9240452616690242</v>
      </c>
      <c r="VE13" s="13">
        <v>0.13862956421439643</v>
      </c>
      <c r="VF13" s="12">
        <v>3846000</v>
      </c>
      <c r="VG13" s="12">
        <v>27743000</v>
      </c>
      <c r="VH13" s="12">
        <v>12893000</v>
      </c>
      <c r="VI13" s="12">
        <v>6209000</v>
      </c>
      <c r="VJ13" s="12">
        <v>3561000</v>
      </c>
      <c r="VK13" s="12">
        <v>1949000</v>
      </c>
      <c r="VL13" s="12">
        <v>106000</v>
      </c>
      <c r="VM13" s="12">
        <v>8641000</v>
      </c>
    </row>
    <row r="14" spans="1:588" x14ac:dyDescent="0.25">
      <c r="A14" s="5" t="s">
        <v>9</v>
      </c>
      <c r="B14" s="7"/>
      <c r="C14" s="9">
        <v>439482</v>
      </c>
      <c r="D14" s="9">
        <v>380520</v>
      </c>
      <c r="E14" s="9">
        <v>58962</v>
      </c>
      <c r="F14" s="9">
        <v>46426</v>
      </c>
      <c r="G14" s="9">
        <v>7691</v>
      </c>
      <c r="H14" s="9">
        <v>1320</v>
      </c>
      <c r="I14" s="9">
        <v>6273</v>
      </c>
      <c r="J14" s="9">
        <v>1770</v>
      </c>
      <c r="K14" s="9">
        <v>3883</v>
      </c>
      <c r="L14" s="9">
        <v>10326</v>
      </c>
      <c r="M14" s="9">
        <v>158767</v>
      </c>
      <c r="N14" s="9">
        <v>183566</v>
      </c>
      <c r="O14" s="9">
        <v>386339</v>
      </c>
      <c r="P14" s="9">
        <v>454022</v>
      </c>
      <c r="Q14" s="9">
        <v>1197247</v>
      </c>
      <c r="R14" s="9">
        <v>92476</v>
      </c>
      <c r="S14" s="9">
        <v>1411</v>
      </c>
      <c r="T14" s="9">
        <v>182758</v>
      </c>
      <c r="U14" s="9">
        <v>684948</v>
      </c>
      <c r="V14" s="9">
        <v>1197247</v>
      </c>
      <c r="W14" s="12">
        <v>329541</v>
      </c>
      <c r="X14" s="10">
        <v>1.1358999999999999</v>
      </c>
      <c r="Y14" s="9">
        <v>447.3177</v>
      </c>
      <c r="Z14" s="10">
        <v>16.48</v>
      </c>
      <c r="AA14" s="9">
        <v>27099</v>
      </c>
      <c r="AB14" s="9">
        <v>22076</v>
      </c>
      <c r="AC14" s="9" t="s">
        <v>842</v>
      </c>
      <c r="AD14" s="9">
        <v>661418</v>
      </c>
      <c r="AE14" s="10">
        <v>0.14000000000000001</v>
      </c>
      <c r="AF14" s="9">
        <v>22076</v>
      </c>
      <c r="AG14" s="9" t="s">
        <v>842</v>
      </c>
      <c r="AH14" s="9">
        <v>-5081</v>
      </c>
      <c r="AI14" s="9">
        <v>661418</v>
      </c>
      <c r="AJ14" s="10">
        <v>0.1875</v>
      </c>
      <c r="AK14" s="10">
        <v>9.11</v>
      </c>
      <c r="AL14" s="10">
        <v>1.1667000000000001</v>
      </c>
      <c r="AM14" s="10">
        <v>6.1464999999999996</v>
      </c>
      <c r="AN14" s="10">
        <v>28.216200000000001</v>
      </c>
      <c r="AO14" s="10">
        <v>68.441500000000005</v>
      </c>
      <c r="AT14" s="5" t="s">
        <v>9</v>
      </c>
      <c r="AU14" s="7"/>
      <c r="AV14" s="13">
        <v>2.1139375567690606</v>
      </c>
      <c r="AW14" s="13">
        <v>1.1095164096783725</v>
      </c>
      <c r="AX14" s="13">
        <v>5.6500946606988477E-2</v>
      </c>
      <c r="AY14" s="13">
        <v>0.17004093557970912</v>
      </c>
      <c r="AZ14" s="13">
        <v>173.35247314648691</v>
      </c>
      <c r="BA14" s="13">
        <v>0.42789750151806605</v>
      </c>
      <c r="BB14" s="13">
        <v>0.74793852964020624</v>
      </c>
      <c r="BC14" s="13">
        <v>1.7479385296402064</v>
      </c>
      <c r="BD14" s="13">
        <v>0.3248344733161227</v>
      </c>
      <c r="BE14" s="13">
        <v>16.724242424242423</v>
      </c>
      <c r="BF14" s="13"/>
      <c r="BG14" s="13">
        <v>2.0729328960700784</v>
      </c>
      <c r="BH14" s="13">
        <v>176.07902344160621</v>
      </c>
      <c r="BI14" s="13">
        <v>2.7680941253535054</v>
      </c>
      <c r="BJ14" s="13">
        <v>131.85967798453635</v>
      </c>
      <c r="BK14" s="13">
        <v>2.1587574478954323</v>
      </c>
      <c r="BM14" s="5" t="s">
        <v>9</v>
      </c>
      <c r="BN14" s="7"/>
      <c r="BO14" s="14">
        <v>5.6690434894327742E-3</v>
      </c>
      <c r="BP14" s="14">
        <v>3.2432739443072314E-3</v>
      </c>
      <c r="BQ14" s="14">
        <v>6.4239041734913517E-3</v>
      </c>
      <c r="BR14" s="14">
        <v>8.835401677429338E-3</v>
      </c>
      <c r="BS14" s="12">
        <v>3883</v>
      </c>
      <c r="BT14" s="12">
        <v>439482</v>
      </c>
      <c r="BU14" s="23">
        <v>0.37922166436833837</v>
      </c>
      <c r="BV14" s="23">
        <v>0.37362190091100667</v>
      </c>
      <c r="BW14" s="23" t="s">
        <v>842</v>
      </c>
      <c r="BX14" s="23">
        <v>0.55244907692397638</v>
      </c>
      <c r="BY14" s="23">
        <v>1.3392857142857142</v>
      </c>
      <c r="BZ14" s="12">
        <v>435599</v>
      </c>
      <c r="CA14" s="12">
        <v>439482</v>
      </c>
      <c r="CB14" s="12">
        <v>380520</v>
      </c>
      <c r="CC14" s="12">
        <v>5563</v>
      </c>
      <c r="CD14" s="12">
        <v>46426</v>
      </c>
      <c r="CE14" s="12">
        <v>1320</v>
      </c>
      <c r="CF14" s="12">
        <v>1770</v>
      </c>
      <c r="CH14" s="13">
        <v>1.7479385296402064</v>
      </c>
      <c r="CI14" s="13">
        <v>0.36707713612980447</v>
      </c>
      <c r="CJ14" s="12">
        <v>439482</v>
      </c>
      <c r="CK14" s="12">
        <v>1197247</v>
      </c>
      <c r="CL14" s="12">
        <v>454022</v>
      </c>
      <c r="CM14" s="12">
        <v>386339</v>
      </c>
      <c r="CN14" s="12">
        <v>10326</v>
      </c>
      <c r="CO14" s="12">
        <v>158767</v>
      </c>
      <c r="CP14" s="12">
        <v>183566</v>
      </c>
      <c r="CQ14" s="12">
        <v>356886</v>
      </c>
      <c r="CU14" s="5" t="s">
        <v>9</v>
      </c>
      <c r="CV14" s="7"/>
      <c r="CW14" s="9">
        <v>871005</v>
      </c>
      <c r="CX14" s="9">
        <v>615768</v>
      </c>
      <c r="CY14" s="9">
        <v>255237</v>
      </c>
      <c r="CZ14" s="9">
        <v>123021</v>
      </c>
      <c r="DA14" s="9">
        <v>52307</v>
      </c>
      <c r="DB14" s="9">
        <v>20235</v>
      </c>
      <c r="DC14" s="9">
        <v>34898</v>
      </c>
      <c r="DD14" s="9">
        <v>10747</v>
      </c>
      <c r="DE14" s="9">
        <v>24151</v>
      </c>
      <c r="DF14" s="9">
        <v>371991</v>
      </c>
      <c r="DG14" s="9">
        <v>644738</v>
      </c>
      <c r="DH14" s="9">
        <v>214744</v>
      </c>
      <c r="DI14" s="9">
        <v>1400908</v>
      </c>
      <c r="DJ14" s="9">
        <v>1588151</v>
      </c>
      <c r="DK14" s="9">
        <v>4108904</v>
      </c>
      <c r="DL14" s="9">
        <v>298375</v>
      </c>
      <c r="DM14" s="9" t="s">
        <v>842</v>
      </c>
      <c r="DN14" s="9">
        <v>720100</v>
      </c>
      <c r="DO14" s="9">
        <v>1269813</v>
      </c>
      <c r="DP14" s="9">
        <v>4108904</v>
      </c>
      <c r="DQ14" s="12">
        <v>2118991</v>
      </c>
      <c r="DR14" s="10">
        <v>2.5533000000000001</v>
      </c>
      <c r="DS14" s="9">
        <v>4785.6259</v>
      </c>
      <c r="DT14" s="10">
        <v>85.75</v>
      </c>
      <c r="DU14" s="9">
        <v>558</v>
      </c>
      <c r="DV14" s="9">
        <v>143700</v>
      </c>
      <c r="DW14" s="9">
        <v>68802</v>
      </c>
      <c r="DX14" s="9">
        <v>834894</v>
      </c>
      <c r="DY14" s="10">
        <v>0.43</v>
      </c>
      <c r="DZ14" s="9">
        <v>143700</v>
      </c>
      <c r="EA14" s="9">
        <v>68802</v>
      </c>
      <c r="EB14" s="9">
        <v>0</v>
      </c>
      <c r="EC14" s="9">
        <v>834894</v>
      </c>
      <c r="ED14" s="10">
        <v>0</v>
      </c>
      <c r="EE14" s="10">
        <v>9.3340999999999994</v>
      </c>
      <c r="EF14" s="10">
        <v>1.9165000000000001</v>
      </c>
      <c r="EG14" s="10">
        <v>7.3689</v>
      </c>
      <c r="EH14" s="10">
        <v>30.795500000000001</v>
      </c>
      <c r="EI14" s="10">
        <v>65.934100000000001</v>
      </c>
      <c r="EN14" s="5" t="s">
        <v>9</v>
      </c>
      <c r="EO14" s="7"/>
      <c r="EP14" s="13">
        <v>1.9454353562005278</v>
      </c>
      <c r="EQ14" s="13">
        <v>1.6472212192751008</v>
      </c>
      <c r="ER14" s="13">
        <v>0.51658241910845715</v>
      </c>
      <c r="ES14" s="13">
        <v>0.16569089956835203</v>
      </c>
      <c r="ET14" s="13">
        <v>586.02640266706737</v>
      </c>
      <c r="EU14" s="13">
        <v>0.69096065520148442</v>
      </c>
      <c r="EV14" s="13">
        <v>2.2358339377530392</v>
      </c>
      <c r="EW14" s="13">
        <v>3.2358339377530392</v>
      </c>
      <c r="EX14" s="13">
        <v>0.6252916958313316</v>
      </c>
      <c r="EY14" s="13">
        <v>7.1015567086730913</v>
      </c>
      <c r="EZ14" s="13"/>
      <c r="FA14" s="13">
        <v>2.8674514771076258</v>
      </c>
      <c r="FB14" s="13">
        <v>127.29073287341986</v>
      </c>
      <c r="FC14" s="13">
        <v>1.3509441044269146</v>
      </c>
      <c r="FD14" s="13">
        <v>270.1814226095143</v>
      </c>
      <c r="FE14" s="13">
        <v>1.2793695138717525</v>
      </c>
      <c r="FG14" s="5" t="s">
        <v>9</v>
      </c>
      <c r="FH14" s="7"/>
      <c r="FI14" s="14">
        <v>1.9019335917965875E-2</v>
      </c>
      <c r="FJ14" s="14">
        <v>5.8777231105910481E-3</v>
      </c>
      <c r="FK14" s="14">
        <v>1.2730158699254108E-2</v>
      </c>
      <c r="FL14" s="14">
        <v>2.7727739794834703E-2</v>
      </c>
      <c r="FM14" s="12">
        <v>24151</v>
      </c>
      <c r="FN14" s="12">
        <v>871005</v>
      </c>
      <c r="FO14" s="23">
        <v>0.38651450605806315</v>
      </c>
      <c r="FP14" s="23">
        <v>1.1646964494668166</v>
      </c>
      <c r="FQ14" s="23">
        <v>1.6744611215058811E-2</v>
      </c>
      <c r="FR14" s="23">
        <v>0.20319141065354654</v>
      </c>
      <c r="FS14" s="23">
        <v>0</v>
      </c>
      <c r="FT14" s="12">
        <v>846854</v>
      </c>
      <c r="FU14" s="12">
        <v>871005</v>
      </c>
      <c r="FV14" s="12">
        <v>615768</v>
      </c>
      <c r="FW14" s="12">
        <v>77083</v>
      </c>
      <c r="FX14" s="12">
        <v>123021</v>
      </c>
      <c r="FY14" s="12">
        <v>20235</v>
      </c>
      <c r="FZ14" s="12">
        <v>10747</v>
      </c>
      <c r="GB14" s="13">
        <v>3.2358339377530392</v>
      </c>
      <c r="GC14" s="13">
        <v>0.2119798856337359</v>
      </c>
      <c r="GD14" s="12">
        <v>871005</v>
      </c>
      <c r="GE14" s="12">
        <v>4108904</v>
      </c>
      <c r="GF14" s="12">
        <v>1588151</v>
      </c>
      <c r="GG14" s="12">
        <v>1400908</v>
      </c>
      <c r="GH14" s="12">
        <v>371991</v>
      </c>
      <c r="GI14" s="12">
        <v>644738</v>
      </c>
      <c r="GJ14" s="12">
        <v>214744</v>
      </c>
      <c r="GK14" s="12">
        <v>1119845</v>
      </c>
      <c r="GO14" s="5" t="s">
        <v>9</v>
      </c>
      <c r="GP14" s="7"/>
      <c r="GQ14" s="9">
        <v>193619</v>
      </c>
      <c r="GR14" s="9">
        <v>130949</v>
      </c>
      <c r="GS14" s="9">
        <v>62670</v>
      </c>
      <c r="GT14" s="9">
        <v>25358</v>
      </c>
      <c r="GU14" s="9">
        <v>14604</v>
      </c>
      <c r="GV14" s="9">
        <v>6253</v>
      </c>
      <c r="GW14" s="9">
        <v>8910</v>
      </c>
      <c r="GX14" s="9">
        <v>-156</v>
      </c>
      <c r="GY14" s="9">
        <v>9066</v>
      </c>
      <c r="GZ14" s="9">
        <v>3471</v>
      </c>
      <c r="HA14" s="9">
        <v>80205</v>
      </c>
      <c r="HB14" s="9">
        <v>7679</v>
      </c>
      <c r="HC14" s="9">
        <v>102813</v>
      </c>
      <c r="HD14" s="9">
        <v>443825</v>
      </c>
      <c r="HE14" s="9">
        <v>932182</v>
      </c>
      <c r="HF14" s="9">
        <v>64396</v>
      </c>
      <c r="HG14" s="9" t="s">
        <v>842</v>
      </c>
      <c r="HH14" s="9">
        <v>130589</v>
      </c>
      <c r="HI14" s="9">
        <v>122753</v>
      </c>
      <c r="HJ14" s="9">
        <v>932182</v>
      </c>
      <c r="HK14" s="12">
        <v>678840</v>
      </c>
      <c r="HL14" s="10">
        <v>1.1204000000000001</v>
      </c>
      <c r="HM14" s="9">
        <v>2199.3575000000001</v>
      </c>
      <c r="HN14" s="10">
        <v>46.03</v>
      </c>
      <c r="HO14" s="9">
        <v>478</v>
      </c>
      <c r="HP14" s="9">
        <v>40512</v>
      </c>
      <c r="HQ14" s="9" t="s">
        <v>842</v>
      </c>
      <c r="HR14" s="9">
        <v>-357016</v>
      </c>
      <c r="HS14" s="10">
        <v>0.19</v>
      </c>
      <c r="HT14" s="9">
        <v>40512</v>
      </c>
      <c r="HU14" s="9" t="s">
        <v>842</v>
      </c>
      <c r="HV14" s="9">
        <v>0</v>
      </c>
      <c r="HW14" s="9">
        <v>-357016</v>
      </c>
      <c r="HX14" s="10">
        <v>0</v>
      </c>
      <c r="HY14" s="10">
        <v>7.0621</v>
      </c>
      <c r="HZ14" s="10">
        <v>3.0914999999999999</v>
      </c>
      <c r="IA14" s="10">
        <v>6.2186000000000003</v>
      </c>
      <c r="IB14" s="10" t="s">
        <v>842</v>
      </c>
      <c r="IC14" s="10">
        <v>106.29300000000001</v>
      </c>
      <c r="IH14" s="5" t="s">
        <v>9</v>
      </c>
      <c r="II14" s="7"/>
      <c r="IJ14" s="13">
        <v>0.78730214642887231</v>
      </c>
      <c r="IK14" s="13">
        <v>0.72849933761649144</v>
      </c>
      <c r="IL14" s="13">
        <v>2.6579574083575187E-2</v>
      </c>
      <c r="IM14" s="13">
        <v>-2.9796756427392934E-2</v>
      </c>
      <c r="IN14" s="13">
        <v>222.15198295661742</v>
      </c>
      <c r="IO14" s="13">
        <v>0.86831648755285984</v>
      </c>
      <c r="IP14" s="13">
        <v>6.5939651169421518</v>
      </c>
      <c r="IQ14" s="13">
        <v>7.5939651169421518</v>
      </c>
      <c r="IR14" s="13">
        <v>0.84686368269183987</v>
      </c>
      <c r="IS14" s="13">
        <v>6.4788101711178632</v>
      </c>
      <c r="IT14" s="13"/>
      <c r="IU14" s="13">
        <v>17.052871467639015</v>
      </c>
      <c r="IV14" s="13">
        <v>21.40401988560432</v>
      </c>
      <c r="IW14" s="13">
        <v>2.4140514930490617</v>
      </c>
      <c r="IX14" s="13">
        <v>151.19810039303994</v>
      </c>
      <c r="IY14" s="13">
        <v>-6.9707301267281103</v>
      </c>
      <c r="JA14" s="5" t="s">
        <v>9</v>
      </c>
      <c r="JB14" s="7"/>
      <c r="JC14" s="14">
        <v>7.3855628783003266E-2</v>
      </c>
      <c r="JD14" s="14">
        <v>9.7255686121379727E-3</v>
      </c>
      <c r="JE14" s="14">
        <v>1.5666468565151439E-2</v>
      </c>
      <c r="JF14" s="14">
        <v>4.6823917074254075E-2</v>
      </c>
      <c r="JG14" s="12">
        <v>9066</v>
      </c>
      <c r="JH14" s="12">
        <v>193619</v>
      </c>
      <c r="JI14" s="23">
        <v>0.47611410647277036</v>
      </c>
      <c r="JJ14" s="23">
        <v>2.3593649094275579</v>
      </c>
      <c r="JK14" s="23" t="s">
        <v>842</v>
      </c>
      <c r="JL14" s="23">
        <v>-0.38298958787017984</v>
      </c>
      <c r="JM14" s="23">
        <v>0</v>
      </c>
      <c r="JN14" s="12">
        <v>184553</v>
      </c>
      <c r="JO14" s="12">
        <v>193619</v>
      </c>
      <c r="JP14" s="12">
        <v>130949</v>
      </c>
      <c r="JQ14" s="12">
        <v>22149</v>
      </c>
      <c r="JR14" s="12">
        <v>25358</v>
      </c>
      <c r="JS14" s="12">
        <v>6253</v>
      </c>
      <c r="JT14" s="12">
        <v>-156</v>
      </c>
      <c r="JV14" s="13">
        <v>7.5939651169421518</v>
      </c>
      <c r="JW14" s="13">
        <v>0.20770514770720738</v>
      </c>
      <c r="JX14" s="12">
        <v>193619</v>
      </c>
      <c r="JY14" s="12">
        <v>932182</v>
      </c>
      <c r="JZ14" s="12">
        <v>443825</v>
      </c>
      <c r="KA14" s="12">
        <v>102813</v>
      </c>
      <c r="KB14" s="12">
        <v>3471</v>
      </c>
      <c r="KC14" s="12">
        <v>80205</v>
      </c>
      <c r="KD14" s="12">
        <v>7679</v>
      </c>
      <c r="KE14" s="12">
        <v>385544</v>
      </c>
      <c r="KI14" s="5" t="s">
        <v>9</v>
      </c>
      <c r="KJ14" s="7"/>
      <c r="KK14" s="9">
        <v>399787</v>
      </c>
      <c r="KL14" s="9">
        <v>315426</v>
      </c>
      <c r="KM14" s="9">
        <v>84361</v>
      </c>
      <c r="KN14" s="9">
        <v>65866</v>
      </c>
      <c r="KO14" s="9">
        <v>19911</v>
      </c>
      <c r="KP14" s="9">
        <v>12157</v>
      </c>
      <c r="KQ14" s="9">
        <v>6722</v>
      </c>
      <c r="KR14" s="9">
        <v>2400</v>
      </c>
      <c r="KS14" s="9">
        <v>39229</v>
      </c>
      <c r="KT14" s="9">
        <v>57259</v>
      </c>
      <c r="KU14" s="9">
        <v>309990</v>
      </c>
      <c r="KV14" s="9">
        <v>156991</v>
      </c>
      <c r="KW14" s="9">
        <v>652812</v>
      </c>
      <c r="KX14" s="9">
        <v>561786</v>
      </c>
      <c r="KY14" s="9">
        <v>2367467</v>
      </c>
      <c r="KZ14" s="9">
        <v>176755</v>
      </c>
      <c r="LA14" s="9">
        <v>3647</v>
      </c>
      <c r="LB14" s="9">
        <v>464894</v>
      </c>
      <c r="LC14" s="9">
        <v>789659</v>
      </c>
      <c r="LD14" s="9">
        <v>2367467</v>
      </c>
      <c r="LE14" s="12">
        <v>1112914</v>
      </c>
      <c r="LF14" s="10">
        <v>1.9226000000000001</v>
      </c>
      <c r="LG14" s="9">
        <v>1808.7795000000001</v>
      </c>
      <c r="LH14" s="10">
        <v>23.01</v>
      </c>
      <c r="LI14" s="9">
        <v>143400</v>
      </c>
      <c r="LJ14" s="9">
        <v>61051</v>
      </c>
      <c r="LK14" s="9">
        <v>30122</v>
      </c>
      <c r="LL14" s="9">
        <v>1824100</v>
      </c>
      <c r="LM14" s="10">
        <v>0.49</v>
      </c>
      <c r="LN14" s="9">
        <v>61051</v>
      </c>
      <c r="LO14" s="9">
        <v>30122</v>
      </c>
      <c r="LP14" s="9">
        <v>0</v>
      </c>
      <c r="LQ14" s="9">
        <v>1824100</v>
      </c>
      <c r="LR14" s="10">
        <v>0</v>
      </c>
      <c r="LS14" s="10">
        <v>10.588100000000001</v>
      </c>
      <c r="LT14" s="10">
        <v>1.9292</v>
      </c>
      <c r="LU14" s="10">
        <v>7.8593000000000002</v>
      </c>
      <c r="LV14" s="10">
        <v>35.703699999999998</v>
      </c>
      <c r="LW14" s="10">
        <v>892.3501</v>
      </c>
      <c r="MB14" s="5" t="s">
        <v>9</v>
      </c>
      <c r="MC14" s="7"/>
      <c r="MD14" s="13">
        <v>1.4042168752446795</v>
      </c>
      <c r="ME14" s="13">
        <v>1.0665248422220979</v>
      </c>
      <c r="MF14" s="13">
        <v>0.12316571089323587</v>
      </c>
      <c r="MG14" s="13">
        <v>7.9375129621658935E-2</v>
      </c>
      <c r="MH14" s="13">
        <v>474.63535820316184</v>
      </c>
      <c r="MI14" s="13">
        <v>0.66645406250646788</v>
      </c>
      <c r="MJ14" s="13">
        <v>1.9980877821945928</v>
      </c>
      <c r="MK14" s="13">
        <v>2.998087782194593</v>
      </c>
      <c r="ML14" s="13">
        <v>0.58495206228617769</v>
      </c>
      <c r="MM14" s="13">
        <v>5.0218803981245372</v>
      </c>
      <c r="MN14" s="13"/>
      <c r="MO14" s="13">
        <v>2.0091979795020096</v>
      </c>
      <c r="MP14" s="13">
        <v>181.66452670356915</v>
      </c>
      <c r="MQ14" s="13">
        <v>1.2896770863576243</v>
      </c>
      <c r="MR14" s="13">
        <v>283.01658132955799</v>
      </c>
      <c r="MS14" s="13">
        <v>2.1274545280388253</v>
      </c>
      <c r="MU14" s="5" t="s">
        <v>9</v>
      </c>
      <c r="MV14" s="7"/>
      <c r="MW14" s="14">
        <v>4.9678405488951562E-2</v>
      </c>
      <c r="MX14" s="14">
        <v>1.657003033199618E-2</v>
      </c>
      <c r="MY14" s="14">
        <v>8.4102545040754522E-3</v>
      </c>
      <c r="MZ14" s="14">
        <v>9.8124751430136548E-2</v>
      </c>
      <c r="NA14" s="12">
        <v>39229</v>
      </c>
      <c r="NB14" s="12">
        <v>399787</v>
      </c>
      <c r="NC14" s="23">
        <v>0.23729412067834527</v>
      </c>
      <c r="ND14" s="23">
        <v>0.76401466208399105</v>
      </c>
      <c r="NE14" s="23">
        <v>1.2723303006969052E-2</v>
      </c>
      <c r="NF14" s="23">
        <v>0.77048592440781649</v>
      </c>
      <c r="NG14" s="23">
        <v>0</v>
      </c>
      <c r="NH14" s="12">
        <v>360558</v>
      </c>
      <c r="NI14" s="12">
        <v>399787</v>
      </c>
      <c r="NJ14" s="12">
        <v>315426</v>
      </c>
      <c r="NK14" s="12">
        <v>-35291</v>
      </c>
      <c r="NL14" s="12">
        <v>65866</v>
      </c>
      <c r="NM14" s="12">
        <v>12157</v>
      </c>
      <c r="NN14" s="12">
        <v>2400</v>
      </c>
      <c r="NP14" s="13">
        <v>2.998087782194593</v>
      </c>
      <c r="NQ14" s="13">
        <v>0.16886697892726699</v>
      </c>
      <c r="NR14" s="12">
        <v>399787</v>
      </c>
      <c r="NS14" s="12">
        <v>2367467</v>
      </c>
      <c r="NT14" s="12">
        <v>561786</v>
      </c>
      <c r="NU14" s="12">
        <v>652812</v>
      </c>
      <c r="NV14" s="12">
        <v>57259</v>
      </c>
      <c r="NW14" s="12">
        <v>309990</v>
      </c>
      <c r="NX14" s="12">
        <v>156991</v>
      </c>
      <c r="NY14" s="12">
        <v>1152869</v>
      </c>
      <c r="OC14" s="5" t="s">
        <v>9</v>
      </c>
      <c r="OD14" s="7"/>
      <c r="OE14" s="9">
        <v>2576700</v>
      </c>
      <c r="OF14" s="9">
        <v>1544000</v>
      </c>
      <c r="OG14" s="9">
        <v>1032700</v>
      </c>
      <c r="OH14" s="9">
        <v>285700</v>
      </c>
      <c r="OI14" s="9">
        <v>459200</v>
      </c>
      <c r="OJ14" s="9">
        <v>95100</v>
      </c>
      <c r="OK14" s="9">
        <v>285000</v>
      </c>
      <c r="OL14" s="9">
        <v>-5000</v>
      </c>
      <c r="OM14" s="9">
        <v>289300</v>
      </c>
      <c r="ON14" s="9">
        <v>47100</v>
      </c>
      <c r="OO14" s="9">
        <v>1125900</v>
      </c>
      <c r="OP14" s="9" t="s">
        <v>842</v>
      </c>
      <c r="OQ14" s="9">
        <v>1606000</v>
      </c>
      <c r="OR14" s="9">
        <v>8383500</v>
      </c>
      <c r="OS14" s="9">
        <v>22683800</v>
      </c>
      <c r="OT14" s="9">
        <v>777900</v>
      </c>
      <c r="OU14" s="9" t="s">
        <v>842</v>
      </c>
      <c r="OV14" s="9">
        <v>3064600</v>
      </c>
      <c r="OW14" s="9">
        <v>8120900</v>
      </c>
      <c r="OX14" s="9">
        <v>22683800</v>
      </c>
      <c r="OY14" s="12">
        <v>11498300</v>
      </c>
      <c r="OZ14" s="10">
        <v>0.39329999999999998</v>
      </c>
      <c r="PA14" s="9">
        <v>28604.9414</v>
      </c>
      <c r="PB14" s="10">
        <v>89.63</v>
      </c>
      <c r="PC14" s="9">
        <v>3500</v>
      </c>
      <c r="PD14" s="9">
        <v>749500</v>
      </c>
      <c r="PE14" s="9">
        <v>242400</v>
      </c>
      <c r="PF14" s="9">
        <v>5317300</v>
      </c>
      <c r="PG14" s="10">
        <v>0.9</v>
      </c>
      <c r="PH14" s="9">
        <v>749500</v>
      </c>
      <c r="PI14" s="9">
        <v>242400</v>
      </c>
      <c r="PJ14" s="9">
        <v>-129300</v>
      </c>
      <c r="PK14" s="9">
        <v>5317300</v>
      </c>
      <c r="PL14" s="10">
        <v>0.40500000000000003</v>
      </c>
      <c r="PM14" s="10">
        <v>6.6223999999999998</v>
      </c>
      <c r="PN14" s="10">
        <v>2.1503999999999999</v>
      </c>
      <c r="PO14" s="10">
        <v>5.5555000000000003</v>
      </c>
      <c r="PP14" s="10" t="s">
        <v>842</v>
      </c>
      <c r="PQ14" s="10">
        <v>82.822699999999998</v>
      </c>
      <c r="PV14" s="5" t="s">
        <v>9</v>
      </c>
      <c r="PW14" s="7"/>
      <c r="PX14" s="13">
        <v>0.52404881550610194</v>
      </c>
      <c r="PY14" s="13" t="s">
        <v>842</v>
      </c>
      <c r="PZ14" s="13">
        <v>1.5369053057495268E-2</v>
      </c>
      <c r="QA14" s="13">
        <v>-6.4301395709713535E-2</v>
      </c>
      <c r="QB14" s="13" t="s">
        <v>842</v>
      </c>
      <c r="QC14" s="13">
        <v>0.64199560920128018</v>
      </c>
      <c r="QD14" s="13">
        <v>1.7932618305852799</v>
      </c>
      <c r="QE14" s="13">
        <v>2.7932618305852799</v>
      </c>
      <c r="QF14" s="13">
        <v>0.58607384602838031</v>
      </c>
      <c r="QG14" s="13">
        <v>7.8811777076761302</v>
      </c>
      <c r="QH14" s="13"/>
      <c r="QI14" s="13" t="s">
        <v>842</v>
      </c>
      <c r="QJ14" s="13" t="s">
        <v>842</v>
      </c>
      <c r="QK14" s="13">
        <v>2.2885691446842524</v>
      </c>
      <c r="QL14" s="13">
        <v>159.48829898707652</v>
      </c>
      <c r="QM14" s="13">
        <v>-1.7665569724393253</v>
      </c>
      <c r="QO14" s="5" t="s">
        <v>9</v>
      </c>
      <c r="QP14" s="7"/>
      <c r="QQ14" s="14">
        <v>3.5624130330382101E-2</v>
      </c>
      <c r="QR14" s="14">
        <v>1.2753595076662641E-2</v>
      </c>
      <c r="QS14" s="14">
        <v>2.0243521808515328E-2</v>
      </c>
      <c r="QT14" s="14">
        <v>0.11227539100399736</v>
      </c>
      <c r="QU14" s="12">
        <v>289300</v>
      </c>
      <c r="QV14" s="12">
        <v>2576700</v>
      </c>
      <c r="QW14" s="23">
        <v>0.36958093441134199</v>
      </c>
      <c r="QX14" s="23">
        <v>1.2610295188636824</v>
      </c>
      <c r="QY14" s="23">
        <v>1.068604025780513E-2</v>
      </c>
      <c r="QZ14" s="23">
        <v>0.23440957864202647</v>
      </c>
      <c r="RA14" s="23">
        <v>0.45</v>
      </c>
      <c r="RB14" s="12">
        <v>2287400</v>
      </c>
      <c r="RC14" s="12">
        <v>2576700</v>
      </c>
      <c r="RD14" s="12">
        <v>1544000</v>
      </c>
      <c r="RE14" s="12">
        <v>367600</v>
      </c>
      <c r="RF14" s="12">
        <v>285700</v>
      </c>
      <c r="RG14" s="12">
        <v>95100</v>
      </c>
      <c r="RH14" s="12">
        <v>-5000</v>
      </c>
      <c r="RJ14" s="13">
        <v>2.7932618305852799</v>
      </c>
      <c r="RK14" s="13">
        <v>0.11359207892857458</v>
      </c>
      <c r="RL14" s="12">
        <v>2576700</v>
      </c>
      <c r="RM14" s="12">
        <v>22683800</v>
      </c>
      <c r="RN14" s="12">
        <v>8383500</v>
      </c>
      <c r="RO14" s="12">
        <v>1606000</v>
      </c>
      <c r="RP14" s="12">
        <v>47100</v>
      </c>
      <c r="RQ14" s="12">
        <v>1125900</v>
      </c>
      <c r="RR14" s="12" t="s">
        <v>842</v>
      </c>
      <c r="RS14" s="12">
        <v>12694300</v>
      </c>
      <c r="RW14" s="5" t="s">
        <v>9</v>
      </c>
      <c r="RX14" s="7"/>
      <c r="RY14" s="9">
        <v>3729000</v>
      </c>
      <c r="RZ14" s="9">
        <v>2329000</v>
      </c>
      <c r="SA14" s="9">
        <v>1400000</v>
      </c>
      <c r="SB14" s="9">
        <v>425000</v>
      </c>
      <c r="SC14" s="9">
        <v>573000</v>
      </c>
      <c r="SD14" s="9" t="s">
        <v>842</v>
      </c>
      <c r="SE14" s="9">
        <v>435000</v>
      </c>
      <c r="SF14" s="9">
        <v>74000</v>
      </c>
      <c r="SG14" s="9">
        <v>361000</v>
      </c>
      <c r="SH14" s="9">
        <v>3125000</v>
      </c>
      <c r="SI14" s="9">
        <v>1846000</v>
      </c>
      <c r="SJ14" s="9">
        <v>116000</v>
      </c>
      <c r="SK14" s="9">
        <v>5635000</v>
      </c>
      <c r="SL14" s="9">
        <v>12900000</v>
      </c>
      <c r="SM14" s="9">
        <v>27178000</v>
      </c>
      <c r="SN14" s="9">
        <v>1031000</v>
      </c>
      <c r="SO14" s="9" t="s">
        <v>842</v>
      </c>
      <c r="SP14" s="9">
        <v>3070000</v>
      </c>
      <c r="SQ14" s="9">
        <v>6745000</v>
      </c>
      <c r="SR14" s="9">
        <v>27178000</v>
      </c>
      <c r="SS14" s="12">
        <v>17363000</v>
      </c>
      <c r="ST14" s="10">
        <v>0.80520000000000003</v>
      </c>
      <c r="SU14" s="9">
        <v>39210.932399999998</v>
      </c>
      <c r="SV14" s="10">
        <v>92.56</v>
      </c>
      <c r="SW14" s="9">
        <v>6000</v>
      </c>
      <c r="SX14" s="9">
        <v>975000</v>
      </c>
      <c r="SY14" s="9">
        <v>240000</v>
      </c>
      <c r="SZ14" s="9">
        <v>10718000</v>
      </c>
      <c r="TA14" s="10">
        <v>0.85</v>
      </c>
      <c r="TB14" s="9">
        <v>975000</v>
      </c>
      <c r="TC14" s="9">
        <v>240000</v>
      </c>
      <c r="TD14" s="9">
        <v>-236000</v>
      </c>
      <c r="TE14" s="9">
        <v>10718000</v>
      </c>
      <c r="TF14" s="10">
        <v>0.54500000000000004</v>
      </c>
      <c r="TG14" s="10">
        <v>6.9065000000000003</v>
      </c>
      <c r="TH14" s="10">
        <v>0.7107</v>
      </c>
      <c r="TI14" s="10">
        <v>5.3193000000000001</v>
      </c>
      <c r="TJ14" s="10">
        <v>17.011500000000002</v>
      </c>
      <c r="TK14" s="10">
        <v>81.039500000000004</v>
      </c>
      <c r="TP14" s="5" t="s">
        <v>9</v>
      </c>
      <c r="TQ14" s="7"/>
      <c r="TR14" s="13">
        <v>1.8355048859934853</v>
      </c>
      <c r="TS14" s="13">
        <v>1.7977198697068404</v>
      </c>
      <c r="TT14" s="13">
        <v>1.0179153094462541</v>
      </c>
      <c r="TU14" s="13">
        <v>9.4377805578041069E-2</v>
      </c>
      <c r="TV14" s="13">
        <v>731.45787944807557</v>
      </c>
      <c r="TW14" s="13">
        <v>0.75182132607255869</v>
      </c>
      <c r="TX14" s="13">
        <v>3.0293550778354335</v>
      </c>
      <c r="TY14" s="13">
        <v>4.0293550778354339</v>
      </c>
      <c r="TZ14" s="13">
        <v>0.72021735523477681</v>
      </c>
      <c r="UA14" s="13" t="s">
        <v>842</v>
      </c>
      <c r="UB14" s="13"/>
      <c r="UC14" s="13">
        <v>20.077586206896552</v>
      </c>
      <c r="UD14" s="13">
        <v>18.179476170030057</v>
      </c>
      <c r="UE14" s="13">
        <v>2.0200433369447452</v>
      </c>
      <c r="UF14" s="13">
        <v>180.68919281308663</v>
      </c>
      <c r="UG14" s="13">
        <v>1.4538011695906432</v>
      </c>
      <c r="UI14" s="5" t="s">
        <v>9</v>
      </c>
      <c r="UJ14" s="7"/>
      <c r="UK14" s="14">
        <v>5.3521126760563378E-2</v>
      </c>
      <c r="UL14" s="14">
        <v>1.3282802266539112E-2</v>
      </c>
      <c r="UM14" s="14">
        <v>2.1083229082346014E-2</v>
      </c>
      <c r="UN14" s="14">
        <v>9.6808795923840174E-2</v>
      </c>
      <c r="UO14" s="12">
        <v>361000</v>
      </c>
      <c r="UP14" s="12">
        <v>3729000</v>
      </c>
      <c r="UQ14" s="23">
        <v>0.47464861284862758</v>
      </c>
      <c r="UR14" s="23">
        <v>1.4427453234233572</v>
      </c>
      <c r="US14" s="23">
        <v>8.8306718669512105E-3</v>
      </c>
      <c r="UT14" s="23">
        <v>0.39436308779159612</v>
      </c>
      <c r="UU14" s="23">
        <v>0.64117647058823535</v>
      </c>
      <c r="UV14" s="12">
        <v>3368000</v>
      </c>
      <c r="UW14" s="12">
        <v>3729000</v>
      </c>
      <c r="UX14" s="12">
        <v>2329000</v>
      </c>
      <c r="UY14" s="12" t="s">
        <v>842</v>
      </c>
      <c r="UZ14" s="12">
        <v>425000</v>
      </c>
      <c r="VA14" s="12" t="s">
        <v>842</v>
      </c>
      <c r="VB14" s="12">
        <v>74000</v>
      </c>
      <c r="VD14" s="13">
        <v>4.0293550778354339</v>
      </c>
      <c r="VE14" s="13">
        <v>0.13720656413275442</v>
      </c>
      <c r="VF14" s="12">
        <v>3729000</v>
      </c>
      <c r="VG14" s="12">
        <v>27178000</v>
      </c>
      <c r="VH14" s="12">
        <v>12900000</v>
      </c>
      <c r="VI14" s="12">
        <v>5635000</v>
      </c>
      <c r="VJ14" s="12">
        <v>3125000</v>
      </c>
      <c r="VK14" s="12">
        <v>1846000</v>
      </c>
      <c r="VL14" s="12">
        <v>116000</v>
      </c>
      <c r="VM14" s="12">
        <v>8643000</v>
      </c>
    </row>
    <row r="15" spans="1:588" x14ac:dyDescent="0.25">
      <c r="A15" s="5" t="s">
        <v>10</v>
      </c>
      <c r="B15" s="7"/>
      <c r="C15" s="9">
        <v>402683</v>
      </c>
      <c r="D15" s="9">
        <v>356217</v>
      </c>
      <c r="E15" s="9">
        <v>46466</v>
      </c>
      <c r="F15" s="9">
        <v>45544</v>
      </c>
      <c r="G15" s="9">
        <v>-3706</v>
      </c>
      <c r="H15" s="9">
        <v>2656</v>
      </c>
      <c r="I15" s="9">
        <v>-6452</v>
      </c>
      <c r="J15" s="9">
        <v>-1804</v>
      </c>
      <c r="K15" s="9">
        <v>-4995</v>
      </c>
      <c r="L15" s="9">
        <v>307655</v>
      </c>
      <c r="M15" s="9">
        <v>134538</v>
      </c>
      <c r="N15" s="9">
        <v>161543</v>
      </c>
      <c r="O15" s="9">
        <v>653227</v>
      </c>
      <c r="P15" s="9">
        <v>459312</v>
      </c>
      <c r="Q15" s="9">
        <v>1474096</v>
      </c>
      <c r="R15" s="9">
        <v>68480</v>
      </c>
      <c r="S15" s="9">
        <v>1401</v>
      </c>
      <c r="T15" s="9">
        <v>165268</v>
      </c>
      <c r="U15" s="9">
        <v>674347</v>
      </c>
      <c r="V15" s="9">
        <v>1474096</v>
      </c>
      <c r="W15" s="12">
        <v>634481</v>
      </c>
      <c r="X15" s="10">
        <v>1.3765000000000001</v>
      </c>
      <c r="Y15" s="9">
        <v>425.46159999999998</v>
      </c>
      <c r="Z15" s="10">
        <v>15.7</v>
      </c>
      <c r="AA15" s="9">
        <v>27099</v>
      </c>
      <c r="AB15" s="9">
        <v>17037</v>
      </c>
      <c r="AC15" s="9" t="s">
        <v>842</v>
      </c>
      <c r="AD15" s="9">
        <v>651162</v>
      </c>
      <c r="AE15" s="10">
        <v>-0.18</v>
      </c>
      <c r="AF15" s="9">
        <v>17037</v>
      </c>
      <c r="AG15" s="9" t="s">
        <v>842</v>
      </c>
      <c r="AH15" s="9">
        <v>-5069</v>
      </c>
      <c r="AI15" s="9">
        <v>651162</v>
      </c>
      <c r="AJ15" s="10">
        <v>0.1875</v>
      </c>
      <c r="AK15" s="10">
        <v>9.3725000000000005</v>
      </c>
      <c r="AL15" s="10">
        <v>0.69610000000000005</v>
      </c>
      <c r="AM15" s="10">
        <v>4.4463999999999997</v>
      </c>
      <c r="AN15" s="10" t="s">
        <v>842</v>
      </c>
      <c r="AO15" s="10">
        <v>52.197499999999998</v>
      </c>
      <c r="AT15" s="5" t="s">
        <v>10</v>
      </c>
      <c r="AU15" s="7"/>
      <c r="AV15" s="13">
        <v>3.9525316455696204</v>
      </c>
      <c r="AW15" s="13">
        <v>2.9750707941041217</v>
      </c>
      <c r="AX15" s="13">
        <v>1.861552145605925</v>
      </c>
      <c r="AY15" s="13">
        <v>0.33102253855922548</v>
      </c>
      <c r="AZ15" s="13">
        <v>446.69507493260915</v>
      </c>
      <c r="BA15" s="13">
        <v>0.54253522158665379</v>
      </c>
      <c r="BB15" s="13">
        <v>1.1859606404417904</v>
      </c>
      <c r="BC15" s="13">
        <v>2.1859606404417904</v>
      </c>
      <c r="BD15" s="13">
        <v>0.48477034415522896</v>
      </c>
      <c r="BE15" s="13">
        <v>6.4145331325301207</v>
      </c>
      <c r="BF15" s="13"/>
      <c r="BG15" s="13">
        <v>2.2050909045888711</v>
      </c>
      <c r="BH15" s="13">
        <v>165.5260557469183</v>
      </c>
      <c r="BI15" s="13">
        <v>2.993080022001219</v>
      </c>
      <c r="BJ15" s="13">
        <v>121.94795906457436</v>
      </c>
      <c r="BK15" s="13">
        <v>0.82523941560663905</v>
      </c>
      <c r="BM15" s="5" t="s">
        <v>10</v>
      </c>
      <c r="BN15" s="7"/>
      <c r="BO15" s="14">
        <v>-7.4071657470115536E-3</v>
      </c>
      <c r="BP15" s="14">
        <v>-3.3885174371275683E-3</v>
      </c>
      <c r="BQ15" s="14">
        <v>-2.5140832076065603E-3</v>
      </c>
      <c r="BR15" s="14">
        <v>-1.240429817002456E-2</v>
      </c>
      <c r="BS15" s="12">
        <v>-4995</v>
      </c>
      <c r="BT15" s="12">
        <v>402683</v>
      </c>
      <c r="BU15" s="23">
        <v>0.31158893314953706</v>
      </c>
      <c r="BV15" s="23">
        <v>0.28862543552116005</v>
      </c>
      <c r="BW15" s="23" t="s">
        <v>842</v>
      </c>
      <c r="BX15" s="23">
        <v>0.4417364947737461</v>
      </c>
      <c r="BY15" s="23">
        <v>-1.0416666666666667</v>
      </c>
      <c r="BZ15" s="12">
        <v>407678</v>
      </c>
      <c r="CA15" s="12">
        <v>402683</v>
      </c>
      <c r="CB15" s="12">
        <v>356217</v>
      </c>
      <c r="CC15" s="12">
        <v>5065</v>
      </c>
      <c r="CD15" s="12">
        <v>45544</v>
      </c>
      <c r="CE15" s="12">
        <v>2656</v>
      </c>
      <c r="CF15" s="12">
        <v>-1804</v>
      </c>
      <c r="CH15" s="13">
        <v>2.1859606404417904</v>
      </c>
      <c r="CI15" s="13">
        <v>0.27317284627324134</v>
      </c>
      <c r="CJ15" s="12">
        <v>402683</v>
      </c>
      <c r="CK15" s="12">
        <v>1474096</v>
      </c>
      <c r="CL15" s="12">
        <v>459312</v>
      </c>
      <c r="CM15" s="12">
        <v>653227</v>
      </c>
      <c r="CN15" s="12">
        <v>307655</v>
      </c>
      <c r="CO15" s="12">
        <v>134538</v>
      </c>
      <c r="CP15" s="12">
        <v>161543</v>
      </c>
      <c r="CQ15" s="12">
        <v>361557</v>
      </c>
      <c r="CU15" s="5" t="s">
        <v>10</v>
      </c>
      <c r="CV15" s="7"/>
      <c r="CW15" s="9">
        <v>858563</v>
      </c>
      <c r="CX15" s="9">
        <v>606666</v>
      </c>
      <c r="CY15" s="9">
        <v>251897</v>
      </c>
      <c r="CZ15" s="9">
        <v>129307</v>
      </c>
      <c r="DA15" s="9">
        <v>45496</v>
      </c>
      <c r="DB15" s="9">
        <v>19785</v>
      </c>
      <c r="DC15" s="9">
        <v>21270</v>
      </c>
      <c r="DD15" s="9">
        <v>9698</v>
      </c>
      <c r="DE15" s="9">
        <v>11572</v>
      </c>
      <c r="DF15" s="9">
        <v>432205</v>
      </c>
      <c r="DG15" s="9">
        <v>658482</v>
      </c>
      <c r="DH15" s="9">
        <v>216532</v>
      </c>
      <c r="DI15" s="9">
        <v>1486476</v>
      </c>
      <c r="DJ15" s="9">
        <v>1547119</v>
      </c>
      <c r="DK15" s="9">
        <v>4132021</v>
      </c>
      <c r="DL15" s="9">
        <v>267892</v>
      </c>
      <c r="DM15" s="9" t="s">
        <v>842</v>
      </c>
      <c r="DN15" s="9">
        <v>658412</v>
      </c>
      <c r="DO15" s="9">
        <v>1205805</v>
      </c>
      <c r="DP15" s="9">
        <v>4132021</v>
      </c>
      <c r="DQ15" s="12">
        <v>2267804</v>
      </c>
      <c r="DR15" s="10">
        <v>2.355</v>
      </c>
      <c r="DS15" s="9">
        <v>2866.2999</v>
      </c>
      <c r="DT15" s="10">
        <v>51.34</v>
      </c>
      <c r="DU15" s="9">
        <v>556</v>
      </c>
      <c r="DV15" s="9">
        <v>120029</v>
      </c>
      <c r="DW15" s="9">
        <v>65366</v>
      </c>
      <c r="DX15" s="9">
        <v>846466</v>
      </c>
      <c r="DY15" s="10">
        <v>0.21</v>
      </c>
      <c r="DZ15" s="9">
        <v>120029</v>
      </c>
      <c r="EA15" s="9">
        <v>65366</v>
      </c>
      <c r="EB15" s="9">
        <v>0</v>
      </c>
      <c r="EC15" s="9">
        <v>846466</v>
      </c>
      <c r="ED15" s="10">
        <v>0</v>
      </c>
      <c r="EE15" s="10">
        <v>12.941800000000001</v>
      </c>
      <c r="EF15" s="10">
        <v>0.66900000000000004</v>
      </c>
      <c r="EG15" s="10">
        <v>8.0799000000000003</v>
      </c>
      <c r="EH15" s="10">
        <v>45.594700000000003</v>
      </c>
      <c r="EI15" s="10">
        <v>66.645300000000006</v>
      </c>
      <c r="EN15" s="5" t="s">
        <v>10</v>
      </c>
      <c r="EO15" s="7"/>
      <c r="EP15" s="13">
        <v>2.2576684507572766</v>
      </c>
      <c r="EQ15" s="13">
        <v>1.9287983815604819</v>
      </c>
      <c r="ER15" s="13">
        <v>0.65643548416493014</v>
      </c>
      <c r="ES15" s="13">
        <v>0.20040169205335598</v>
      </c>
      <c r="ET15" s="13">
        <v>629.81870258827428</v>
      </c>
      <c r="EU15" s="13">
        <v>0.70818033112610024</v>
      </c>
      <c r="EV15" s="13">
        <v>2.426773815003255</v>
      </c>
      <c r="EW15" s="13">
        <v>3.426773815003255</v>
      </c>
      <c r="EX15" s="13">
        <v>0.6528668022221269</v>
      </c>
      <c r="EY15" s="13">
        <v>6.0666666666666664</v>
      </c>
      <c r="EZ15" s="13"/>
      <c r="FA15" s="13">
        <v>2.8017383111964973</v>
      </c>
      <c r="FB15" s="13">
        <v>130.27626403985062</v>
      </c>
      <c r="FC15" s="13">
        <v>1.3038518896492235</v>
      </c>
      <c r="FD15" s="13">
        <v>279.9397714553271</v>
      </c>
      <c r="FE15" s="13">
        <v>1.0368316941685667</v>
      </c>
      <c r="FG15" s="5" t="s">
        <v>10</v>
      </c>
      <c r="FH15" s="7"/>
      <c r="FI15" s="14">
        <v>9.5969082894829597E-3</v>
      </c>
      <c r="FJ15" s="14">
        <v>2.8005665992501005E-3</v>
      </c>
      <c r="FK15" s="14">
        <v>1.1010592637355909E-2</v>
      </c>
      <c r="FL15" s="14">
        <v>1.3478335311444821E-2</v>
      </c>
      <c r="FM15" s="12">
        <v>11572</v>
      </c>
      <c r="FN15" s="12">
        <v>858563</v>
      </c>
      <c r="FO15" s="23">
        <v>0.37442186281241069</v>
      </c>
      <c r="FP15" s="23">
        <v>0.69367989659297469</v>
      </c>
      <c r="FQ15" s="23">
        <v>1.5819377491063089E-2</v>
      </c>
      <c r="FR15" s="23">
        <v>0.20485520281721706</v>
      </c>
      <c r="FS15" s="23">
        <v>0</v>
      </c>
      <c r="FT15" s="12">
        <v>846991</v>
      </c>
      <c r="FU15" s="12">
        <v>858563</v>
      </c>
      <c r="FV15" s="12">
        <v>606666</v>
      </c>
      <c r="FW15" s="12">
        <v>81535</v>
      </c>
      <c r="FX15" s="12">
        <v>129307</v>
      </c>
      <c r="FY15" s="12">
        <v>19785</v>
      </c>
      <c r="FZ15" s="12">
        <v>9698</v>
      </c>
      <c r="GB15" s="13">
        <v>3.426773815003255</v>
      </c>
      <c r="GC15" s="13">
        <v>0.20778282588592845</v>
      </c>
      <c r="GD15" s="12">
        <v>858563</v>
      </c>
      <c r="GE15" s="12">
        <v>4132021</v>
      </c>
      <c r="GF15" s="12">
        <v>1547119</v>
      </c>
      <c r="GG15" s="12">
        <v>1486476</v>
      </c>
      <c r="GH15" s="12">
        <v>432205</v>
      </c>
      <c r="GI15" s="12">
        <v>658482</v>
      </c>
      <c r="GJ15" s="12">
        <v>216532</v>
      </c>
      <c r="GK15" s="12">
        <v>1098426</v>
      </c>
      <c r="GO15" s="5" t="s">
        <v>10</v>
      </c>
      <c r="GP15" s="7"/>
      <c r="GQ15" s="9">
        <v>182910</v>
      </c>
      <c r="GR15" s="9">
        <v>128518</v>
      </c>
      <c r="GS15" s="9">
        <v>54392</v>
      </c>
      <c r="GT15" s="9">
        <v>24352</v>
      </c>
      <c r="GU15" s="9">
        <v>7012</v>
      </c>
      <c r="GV15" s="9">
        <v>5952</v>
      </c>
      <c r="GW15" s="9">
        <v>1068</v>
      </c>
      <c r="GX15" s="9">
        <v>109</v>
      </c>
      <c r="GY15" s="9">
        <v>959</v>
      </c>
      <c r="GZ15" s="9">
        <v>26221</v>
      </c>
      <c r="HA15" s="9">
        <v>73509</v>
      </c>
      <c r="HB15" s="9">
        <v>7815</v>
      </c>
      <c r="HC15" s="9">
        <v>119554</v>
      </c>
      <c r="HD15" s="9">
        <v>454800</v>
      </c>
      <c r="HE15" s="9">
        <v>957640</v>
      </c>
      <c r="HF15" s="9">
        <v>53822</v>
      </c>
      <c r="HG15" s="9" t="s">
        <v>842</v>
      </c>
      <c r="HH15" s="9">
        <v>115153</v>
      </c>
      <c r="HI15" s="9">
        <v>117996</v>
      </c>
      <c r="HJ15" s="9">
        <v>957640</v>
      </c>
      <c r="HK15" s="12">
        <v>724491</v>
      </c>
      <c r="HL15" s="10">
        <v>1.1165</v>
      </c>
      <c r="HM15" s="9">
        <v>1866.7285999999999</v>
      </c>
      <c r="HN15" s="10">
        <v>39.06</v>
      </c>
      <c r="HO15" s="9">
        <v>483</v>
      </c>
      <c r="HP15" s="9">
        <v>34181</v>
      </c>
      <c r="HQ15" s="9" t="s">
        <v>842</v>
      </c>
      <c r="HR15" s="9">
        <v>-356246</v>
      </c>
      <c r="HS15" s="10">
        <v>0.02</v>
      </c>
      <c r="HT15" s="9">
        <v>34181</v>
      </c>
      <c r="HU15" s="9" t="s">
        <v>842</v>
      </c>
      <c r="HV15" s="9">
        <v>0</v>
      </c>
      <c r="HW15" s="9">
        <v>-356246</v>
      </c>
      <c r="HX15" s="10">
        <v>0</v>
      </c>
      <c r="HY15" s="10">
        <v>7.9071999999999996</v>
      </c>
      <c r="HZ15" s="10">
        <v>0.95950000000000002</v>
      </c>
      <c r="IA15" s="10">
        <v>6.1605999999999996</v>
      </c>
      <c r="IB15" s="10">
        <v>10.206</v>
      </c>
      <c r="IC15" s="10">
        <v>105.5146</v>
      </c>
      <c r="IH15" s="5" t="s">
        <v>10</v>
      </c>
      <c r="II15" s="7"/>
      <c r="IJ15" s="13">
        <v>1.0382187177060085</v>
      </c>
      <c r="IK15" s="13">
        <v>0.97035248756002879</v>
      </c>
      <c r="IL15" s="13">
        <v>0.22770574800482835</v>
      </c>
      <c r="IM15" s="13">
        <v>4.5956726953761328E-3</v>
      </c>
      <c r="IN15" s="13">
        <v>266.79358278275663</v>
      </c>
      <c r="IO15" s="13">
        <v>0.87678459546384868</v>
      </c>
      <c r="IP15" s="13">
        <v>7.1158683345198144</v>
      </c>
      <c r="IQ15" s="13">
        <v>8.1158683345198135</v>
      </c>
      <c r="IR15" s="13">
        <v>0.85994323948025309</v>
      </c>
      <c r="IS15" s="13">
        <v>5.742775537634409</v>
      </c>
      <c r="IT15" s="13"/>
      <c r="IU15" s="13">
        <v>16.445041586692259</v>
      </c>
      <c r="IV15" s="13">
        <v>22.195139980391851</v>
      </c>
      <c r="IW15" s="13">
        <v>2.4882667428478147</v>
      </c>
      <c r="IX15" s="13">
        <v>146.68845333770707</v>
      </c>
      <c r="IY15" s="13">
        <v>41.561008861622362</v>
      </c>
      <c r="JA15" s="5" t="s">
        <v>10</v>
      </c>
      <c r="JB15" s="7"/>
      <c r="JC15" s="14">
        <v>8.127394148954201E-3</v>
      </c>
      <c r="JD15" s="14">
        <v>1.0014201578881416E-3</v>
      </c>
      <c r="JE15" s="14">
        <v>7.3221669938599056E-3</v>
      </c>
      <c r="JF15" s="14">
        <v>5.2430156907768847E-3</v>
      </c>
      <c r="JG15" s="12">
        <v>959</v>
      </c>
      <c r="JH15" s="12">
        <v>182910</v>
      </c>
      <c r="JI15" s="23">
        <v>0.47491750553443884</v>
      </c>
      <c r="JJ15" s="23">
        <v>1.9493009899335867</v>
      </c>
      <c r="JK15" s="23" t="s">
        <v>842</v>
      </c>
      <c r="JL15" s="23">
        <v>-0.37200409339626583</v>
      </c>
      <c r="JM15" s="23">
        <v>0</v>
      </c>
      <c r="JN15" s="12">
        <v>181951</v>
      </c>
      <c r="JO15" s="12">
        <v>182910</v>
      </c>
      <c r="JP15" s="12">
        <v>128518</v>
      </c>
      <c r="JQ15" s="12">
        <v>23020</v>
      </c>
      <c r="JR15" s="12">
        <v>24352</v>
      </c>
      <c r="JS15" s="12">
        <v>5952</v>
      </c>
      <c r="JT15" s="12">
        <v>109</v>
      </c>
      <c r="JV15" s="13">
        <v>8.1158683345198135</v>
      </c>
      <c r="JW15" s="13">
        <v>0.19100079361764338</v>
      </c>
      <c r="JX15" s="12">
        <v>182910</v>
      </c>
      <c r="JY15" s="12">
        <v>957640</v>
      </c>
      <c r="JZ15" s="12">
        <v>454800</v>
      </c>
      <c r="KA15" s="12">
        <v>119554</v>
      </c>
      <c r="KB15" s="12">
        <v>26221</v>
      </c>
      <c r="KC15" s="12">
        <v>73509</v>
      </c>
      <c r="KD15" s="12">
        <v>7815</v>
      </c>
      <c r="KE15" s="12">
        <v>383286</v>
      </c>
      <c r="KI15" s="5" t="s">
        <v>10</v>
      </c>
      <c r="KJ15" s="7"/>
      <c r="KK15" s="9">
        <v>398841</v>
      </c>
      <c r="KL15" s="9">
        <v>316468</v>
      </c>
      <c r="KM15" s="9">
        <v>82373</v>
      </c>
      <c r="KN15" s="9">
        <v>72499</v>
      </c>
      <c r="KO15" s="9">
        <v>2881</v>
      </c>
      <c r="KP15" s="9">
        <v>12649</v>
      </c>
      <c r="KQ15" s="9">
        <v>-8474</v>
      </c>
      <c r="KR15" s="9">
        <v>-682</v>
      </c>
      <c r="KS15" s="9">
        <v>141</v>
      </c>
      <c r="KT15" s="9">
        <v>66488</v>
      </c>
      <c r="KU15" s="9">
        <v>320710</v>
      </c>
      <c r="KV15" s="9">
        <v>167890</v>
      </c>
      <c r="KW15" s="9">
        <v>680780</v>
      </c>
      <c r="KX15" s="9">
        <v>533349</v>
      </c>
      <c r="KY15" s="9">
        <v>2347170</v>
      </c>
      <c r="KZ15" s="9">
        <v>181760</v>
      </c>
      <c r="LA15" s="9">
        <v>4820</v>
      </c>
      <c r="LB15" s="9">
        <v>450750</v>
      </c>
      <c r="LC15" s="9">
        <v>758870</v>
      </c>
      <c r="LD15" s="9">
        <v>2347170</v>
      </c>
      <c r="LE15" s="12">
        <v>1137550</v>
      </c>
      <c r="LF15" s="10">
        <v>2.5712000000000002</v>
      </c>
      <c r="LG15" s="9">
        <v>549.096</v>
      </c>
      <c r="LH15" s="10">
        <v>6.97</v>
      </c>
      <c r="LI15" s="9">
        <v>144219</v>
      </c>
      <c r="LJ15" s="9">
        <v>43655</v>
      </c>
      <c r="LK15" s="9">
        <v>29933</v>
      </c>
      <c r="LL15" s="9">
        <v>1824241</v>
      </c>
      <c r="LM15" s="10">
        <v>0</v>
      </c>
      <c r="LN15" s="9">
        <v>43655</v>
      </c>
      <c r="LO15" s="9">
        <v>29933</v>
      </c>
      <c r="LP15" s="9">
        <v>0</v>
      </c>
      <c r="LQ15" s="9">
        <v>1824241</v>
      </c>
      <c r="LR15" s="10">
        <v>0</v>
      </c>
      <c r="LS15" s="10">
        <v>12.7532</v>
      </c>
      <c r="LT15" s="10">
        <v>0.50219999999999998</v>
      </c>
      <c r="LU15" s="10">
        <v>5.3269000000000002</v>
      </c>
      <c r="LV15" s="10" t="s">
        <v>842</v>
      </c>
      <c r="LW15" s="10">
        <v>1401.6615999999999</v>
      </c>
      <c r="MB15" s="5" t="s">
        <v>10</v>
      </c>
      <c r="MC15" s="7"/>
      <c r="MD15" s="13">
        <v>1.5103272323904604</v>
      </c>
      <c r="ME15" s="13">
        <v>1.1378591236827509</v>
      </c>
      <c r="MF15" s="13">
        <v>0.14750526899611757</v>
      </c>
      <c r="MG15" s="13">
        <v>9.8003127170166626E-2</v>
      </c>
      <c r="MH15" s="13">
        <v>481.2872300220842</v>
      </c>
      <c r="MI15" s="13">
        <v>0.67668724463928898</v>
      </c>
      <c r="MJ15" s="13">
        <v>2.092980352366018</v>
      </c>
      <c r="MK15" s="13">
        <v>3.092980352366018</v>
      </c>
      <c r="ML15" s="13">
        <v>0.59984075257590619</v>
      </c>
      <c r="MM15" s="13">
        <v>3.4512609692465808</v>
      </c>
      <c r="MN15" s="13"/>
      <c r="MO15" s="13">
        <v>1.8849723032938233</v>
      </c>
      <c r="MP15" s="13">
        <v>193.63679740131704</v>
      </c>
      <c r="MQ15" s="13">
        <v>1.2436188456861339</v>
      </c>
      <c r="MR15" s="13">
        <v>293.49828628450939</v>
      </c>
      <c r="MS15" s="13">
        <v>1.7338651480241707</v>
      </c>
      <c r="MU15" s="5" t="s">
        <v>10</v>
      </c>
      <c r="MV15" s="7"/>
      <c r="MW15" s="14">
        <v>1.8580257488107319E-4</v>
      </c>
      <c r="MX15" s="14">
        <v>6.0072342437914596E-5</v>
      </c>
      <c r="MY15" s="14">
        <v>1.2274355926498719E-3</v>
      </c>
      <c r="MZ15" s="14">
        <v>3.5352433676577886E-4</v>
      </c>
      <c r="NA15" s="12">
        <v>141</v>
      </c>
      <c r="NB15" s="12">
        <v>398841</v>
      </c>
      <c r="NC15" s="23">
        <v>0.22723066501361214</v>
      </c>
      <c r="ND15" s="23">
        <v>0.23393959534247627</v>
      </c>
      <c r="NE15" s="23">
        <v>1.2752804441092891E-2</v>
      </c>
      <c r="NF15" s="23">
        <v>0.77720872369704797</v>
      </c>
      <c r="NG15" s="23" t="e">
        <v>#DIV/0!</v>
      </c>
      <c r="NH15" s="12">
        <v>398700</v>
      </c>
      <c r="NI15" s="12">
        <v>398841</v>
      </c>
      <c r="NJ15" s="12">
        <v>316468</v>
      </c>
      <c r="NK15" s="12">
        <v>-2234</v>
      </c>
      <c r="NL15" s="12">
        <v>72499</v>
      </c>
      <c r="NM15" s="12">
        <v>12649</v>
      </c>
      <c r="NN15" s="12">
        <v>-682</v>
      </c>
      <c r="NP15" s="13">
        <v>3.092980352366018</v>
      </c>
      <c r="NQ15" s="13">
        <v>0.16992420659773258</v>
      </c>
      <c r="NR15" s="12">
        <v>398841</v>
      </c>
      <c r="NS15" s="12">
        <v>2347170</v>
      </c>
      <c r="NT15" s="12">
        <v>533349</v>
      </c>
      <c r="NU15" s="12">
        <v>680780</v>
      </c>
      <c r="NV15" s="12">
        <v>66488</v>
      </c>
      <c r="NW15" s="12">
        <v>320710</v>
      </c>
      <c r="NX15" s="12">
        <v>167890</v>
      </c>
      <c r="NY15" s="12">
        <v>1133041</v>
      </c>
      <c r="OC15" s="5" t="s">
        <v>10</v>
      </c>
      <c r="OD15" s="7"/>
      <c r="OE15" s="9">
        <v>2553900</v>
      </c>
      <c r="OF15" s="9">
        <v>1550000</v>
      </c>
      <c r="OG15" s="9">
        <v>1003900</v>
      </c>
      <c r="OH15" s="9">
        <v>277100</v>
      </c>
      <c r="OI15" s="9">
        <v>433100</v>
      </c>
      <c r="OJ15" s="9">
        <v>96700</v>
      </c>
      <c r="OK15" s="9">
        <v>322600</v>
      </c>
      <c r="OL15" s="9">
        <v>75800</v>
      </c>
      <c r="OM15" s="9">
        <v>246300</v>
      </c>
      <c r="ON15" s="9">
        <v>281600</v>
      </c>
      <c r="OO15" s="9">
        <v>1095300</v>
      </c>
      <c r="OP15" s="9" t="s">
        <v>842</v>
      </c>
      <c r="OQ15" s="9">
        <v>1753900</v>
      </c>
      <c r="OR15" s="9">
        <v>8442000</v>
      </c>
      <c r="OS15" s="9">
        <v>22908900</v>
      </c>
      <c r="OT15" s="9">
        <v>660600</v>
      </c>
      <c r="OU15" s="9" t="s">
        <v>842</v>
      </c>
      <c r="OV15" s="9">
        <v>1980600</v>
      </c>
      <c r="OW15" s="9">
        <v>8120200</v>
      </c>
      <c r="OX15" s="9">
        <v>22908900</v>
      </c>
      <c r="OY15" s="12">
        <v>12808100</v>
      </c>
      <c r="OZ15" s="10">
        <v>0.65280000000000005</v>
      </c>
      <c r="PA15" s="9">
        <v>23955.658299999999</v>
      </c>
      <c r="PB15" s="10">
        <v>75.06</v>
      </c>
      <c r="PC15" s="9">
        <v>3500</v>
      </c>
      <c r="PD15" s="9">
        <v>722600</v>
      </c>
      <c r="PE15" s="9">
        <v>253800</v>
      </c>
      <c r="PF15" s="9">
        <v>5433600</v>
      </c>
      <c r="PG15" s="10">
        <v>0.77</v>
      </c>
      <c r="PH15" s="9">
        <v>722600</v>
      </c>
      <c r="PI15" s="9">
        <v>253800</v>
      </c>
      <c r="PJ15" s="9">
        <v>-129200</v>
      </c>
      <c r="PK15" s="9">
        <v>5433600</v>
      </c>
      <c r="PL15" s="10">
        <v>0.40500000000000003</v>
      </c>
      <c r="PM15" s="10">
        <v>8.2133000000000003</v>
      </c>
      <c r="PN15" s="10">
        <v>0.76559999999999995</v>
      </c>
      <c r="PO15" s="10">
        <v>6.1329000000000002</v>
      </c>
      <c r="PP15" s="10">
        <v>23.496600000000001</v>
      </c>
      <c r="PQ15" s="10">
        <v>83.127799999999993</v>
      </c>
      <c r="PV15" s="5" t="s">
        <v>10</v>
      </c>
      <c r="PW15" s="7"/>
      <c r="PX15" s="13">
        <v>0.88553973543370701</v>
      </c>
      <c r="PY15" s="13" t="s">
        <v>842</v>
      </c>
      <c r="PZ15" s="13">
        <v>0.14217913763506007</v>
      </c>
      <c r="QA15" s="13">
        <v>-9.8957173849464619E-3</v>
      </c>
      <c r="QB15" s="13" t="s">
        <v>842</v>
      </c>
      <c r="QC15" s="13">
        <v>0.64554387159575533</v>
      </c>
      <c r="QD15" s="13">
        <v>1.8212236151818921</v>
      </c>
      <c r="QE15" s="13">
        <v>2.8212236151818919</v>
      </c>
      <c r="QF15" s="13">
        <v>0.6119990634690825</v>
      </c>
      <c r="QG15" s="13">
        <v>7.4725956566701139</v>
      </c>
      <c r="QH15" s="13"/>
      <c r="QI15" s="13" t="s">
        <v>842</v>
      </c>
      <c r="QJ15" s="13" t="s">
        <v>842</v>
      </c>
      <c r="QK15" s="13">
        <v>2.3316899479594633</v>
      </c>
      <c r="QL15" s="13">
        <v>156.53882297662398</v>
      </c>
      <c r="QM15" s="13">
        <v>-11.265549183943538</v>
      </c>
      <c r="QO15" s="5" t="s">
        <v>10</v>
      </c>
      <c r="QP15" s="7"/>
      <c r="QQ15" s="14">
        <v>3.0331765227457452E-2</v>
      </c>
      <c r="QR15" s="14">
        <v>1.0751280070191062E-2</v>
      </c>
      <c r="QS15" s="14">
        <v>1.8905316274461018E-2</v>
      </c>
      <c r="QT15" s="14">
        <v>9.6440737695289561E-2</v>
      </c>
      <c r="QU15" s="12">
        <v>246300</v>
      </c>
      <c r="QV15" s="12">
        <v>2553900</v>
      </c>
      <c r="QW15" s="23">
        <v>0.36850307085892381</v>
      </c>
      <c r="QX15" s="23">
        <v>1.0456922113239833</v>
      </c>
      <c r="QY15" s="23">
        <v>1.1078663750769352E-2</v>
      </c>
      <c r="QZ15" s="23">
        <v>0.23718292890535991</v>
      </c>
      <c r="RA15" s="23">
        <v>0.52597402597402598</v>
      </c>
      <c r="RB15" s="12">
        <v>2307600</v>
      </c>
      <c r="RC15" s="12">
        <v>2553900</v>
      </c>
      <c r="RD15" s="12">
        <v>1550000</v>
      </c>
      <c r="RE15" s="12">
        <v>308000</v>
      </c>
      <c r="RF15" s="12">
        <v>277100</v>
      </c>
      <c r="RG15" s="12">
        <v>96700</v>
      </c>
      <c r="RH15" s="12">
        <v>75800</v>
      </c>
      <c r="RJ15" s="13">
        <v>2.8212236151818919</v>
      </c>
      <c r="RK15" s="13">
        <v>0.11148069091051949</v>
      </c>
      <c r="RL15" s="12">
        <v>2553900</v>
      </c>
      <c r="RM15" s="12">
        <v>22908900</v>
      </c>
      <c r="RN15" s="12">
        <v>8442000</v>
      </c>
      <c r="RO15" s="12">
        <v>1753900</v>
      </c>
      <c r="RP15" s="12">
        <v>281600</v>
      </c>
      <c r="RQ15" s="12">
        <v>1095300</v>
      </c>
      <c r="RR15" s="12" t="s">
        <v>842</v>
      </c>
      <c r="RS15" s="12">
        <v>12713000</v>
      </c>
      <c r="RW15" s="5" t="s">
        <v>10</v>
      </c>
      <c r="RX15" s="7"/>
      <c r="RY15" s="9">
        <v>3561000</v>
      </c>
      <c r="RZ15" s="9">
        <v>2180000</v>
      </c>
      <c r="SA15" s="9">
        <v>1381000</v>
      </c>
      <c r="SB15" s="9">
        <v>377000</v>
      </c>
      <c r="SC15" s="9">
        <v>527000</v>
      </c>
      <c r="SD15" s="9" t="s">
        <v>842</v>
      </c>
      <c r="SE15" s="9">
        <v>395000</v>
      </c>
      <c r="SF15" s="9">
        <v>88000</v>
      </c>
      <c r="SG15" s="9">
        <v>307000</v>
      </c>
      <c r="SH15" s="9">
        <v>2663000</v>
      </c>
      <c r="SI15" s="9">
        <v>1888000</v>
      </c>
      <c r="SJ15" s="9">
        <v>118000</v>
      </c>
      <c r="SK15" s="9">
        <v>5106000</v>
      </c>
      <c r="SL15" s="9">
        <v>12917000</v>
      </c>
      <c r="SM15" s="9">
        <v>26619000</v>
      </c>
      <c r="SN15" s="9">
        <v>904000</v>
      </c>
      <c r="SO15" s="9" t="s">
        <v>842</v>
      </c>
      <c r="SP15" s="9">
        <v>5772000</v>
      </c>
      <c r="SQ15" s="9">
        <v>6893000</v>
      </c>
      <c r="SR15" s="9">
        <v>26619000</v>
      </c>
      <c r="SS15" s="12">
        <v>13954000</v>
      </c>
      <c r="ST15" s="10">
        <v>0.73170000000000002</v>
      </c>
      <c r="SU15" s="9">
        <v>44866.3554</v>
      </c>
      <c r="SV15" s="10">
        <v>105.91</v>
      </c>
      <c r="SW15" s="9">
        <v>6000</v>
      </c>
      <c r="SX15" s="9">
        <v>941000</v>
      </c>
      <c r="SY15" s="9">
        <v>242000</v>
      </c>
      <c r="SZ15" s="9">
        <v>10795000</v>
      </c>
      <c r="TA15" s="10">
        <v>0.72</v>
      </c>
      <c r="TB15" s="9">
        <v>941000</v>
      </c>
      <c r="TC15" s="9">
        <v>242000</v>
      </c>
      <c r="TD15" s="9">
        <v>-230000</v>
      </c>
      <c r="TE15" s="9">
        <v>10795000</v>
      </c>
      <c r="TF15" s="10">
        <v>0.54500000000000004</v>
      </c>
      <c r="TG15" s="10">
        <v>6.8807999999999998</v>
      </c>
      <c r="TH15" s="10">
        <v>0.57520000000000004</v>
      </c>
      <c r="TI15" s="10">
        <v>5.4783999999999997</v>
      </c>
      <c r="TJ15" s="10">
        <v>22.278500000000001</v>
      </c>
      <c r="TK15" s="10">
        <v>81.477699999999999</v>
      </c>
      <c r="TP15" s="5" t="s">
        <v>10</v>
      </c>
      <c r="TQ15" s="7"/>
      <c r="TR15" s="13">
        <v>0.88461538461538458</v>
      </c>
      <c r="TS15" s="13">
        <v>0.8641718641718642</v>
      </c>
      <c r="TT15" s="13">
        <v>0.46136521136521136</v>
      </c>
      <c r="TU15" s="13">
        <v>-2.5019722754423532E-2</v>
      </c>
      <c r="TV15" s="13">
        <v>712.01407899882668</v>
      </c>
      <c r="TW15" s="13">
        <v>0.74104962620684478</v>
      </c>
      <c r="TX15" s="13">
        <v>2.8617437980559988</v>
      </c>
      <c r="TY15" s="13">
        <v>3.8617437980559988</v>
      </c>
      <c r="TZ15" s="13">
        <v>0.66935290449465146</v>
      </c>
      <c r="UA15" s="13" t="s">
        <v>842</v>
      </c>
      <c r="UB15" s="13"/>
      <c r="UC15" s="13">
        <v>18.474576271186439</v>
      </c>
      <c r="UD15" s="13">
        <v>19.756880733944957</v>
      </c>
      <c r="UE15" s="13">
        <v>1.8861228813559323</v>
      </c>
      <c r="UF15" s="13">
        <v>193.51867452962651</v>
      </c>
      <c r="UG15" s="13">
        <v>-5.3468468468468471</v>
      </c>
      <c r="UI15" s="5" t="s">
        <v>10</v>
      </c>
      <c r="UJ15" s="7"/>
      <c r="UK15" s="14">
        <v>4.4537937037574353E-2</v>
      </c>
      <c r="UL15" s="14">
        <v>1.1533115443855893E-2</v>
      </c>
      <c r="UM15" s="14">
        <v>1.97978887260979E-2</v>
      </c>
      <c r="UN15" s="14">
        <v>8.621173827576524E-2</v>
      </c>
      <c r="UO15" s="12">
        <v>307000</v>
      </c>
      <c r="UP15" s="12">
        <v>3561000</v>
      </c>
      <c r="UQ15" s="23">
        <v>0.48525489312145459</v>
      </c>
      <c r="UR15" s="23">
        <v>1.6855011608249746</v>
      </c>
      <c r="US15" s="23">
        <v>9.0912506104662092E-3</v>
      </c>
      <c r="UT15" s="23">
        <v>0.40553739809910216</v>
      </c>
      <c r="UU15" s="23">
        <v>0.75694444444444453</v>
      </c>
      <c r="UV15" s="12">
        <v>3254000</v>
      </c>
      <c r="UW15" s="12">
        <v>3561000</v>
      </c>
      <c r="UX15" s="12">
        <v>2180000</v>
      </c>
      <c r="UY15" s="12" t="s">
        <v>842</v>
      </c>
      <c r="UZ15" s="12">
        <v>377000</v>
      </c>
      <c r="VA15" s="12" t="s">
        <v>842</v>
      </c>
      <c r="VB15" s="12">
        <v>88000</v>
      </c>
      <c r="VD15" s="13">
        <v>3.8617437980559988</v>
      </c>
      <c r="VE15" s="13">
        <v>0.13377662571847176</v>
      </c>
      <c r="VF15" s="12">
        <v>3561000</v>
      </c>
      <c r="VG15" s="12">
        <v>26619000</v>
      </c>
      <c r="VH15" s="12">
        <v>12917000</v>
      </c>
      <c r="VI15" s="12">
        <v>5106000</v>
      </c>
      <c r="VJ15" s="12">
        <v>2663000</v>
      </c>
      <c r="VK15" s="12">
        <v>1888000</v>
      </c>
      <c r="VL15" s="12">
        <v>118000</v>
      </c>
      <c r="VM15" s="12">
        <v>8596000</v>
      </c>
    </row>
    <row r="16" spans="1:588" x14ac:dyDescent="0.25">
      <c r="A16" s="5" t="s">
        <v>11</v>
      </c>
      <c r="B16" s="7"/>
      <c r="C16" s="9">
        <v>464594</v>
      </c>
      <c r="D16" s="9">
        <v>402228</v>
      </c>
      <c r="E16" s="9">
        <v>62366</v>
      </c>
      <c r="F16" s="9">
        <v>49132</v>
      </c>
      <c r="G16" s="9">
        <v>10779</v>
      </c>
      <c r="H16" s="9">
        <v>3270</v>
      </c>
      <c r="I16" s="9">
        <v>7367</v>
      </c>
      <c r="J16" s="9">
        <v>2734</v>
      </c>
      <c r="K16" s="9">
        <v>3962</v>
      </c>
      <c r="L16" s="9">
        <v>17887</v>
      </c>
      <c r="M16" s="9">
        <v>139147</v>
      </c>
      <c r="N16" s="9">
        <v>157269</v>
      </c>
      <c r="O16" s="9">
        <v>362631</v>
      </c>
      <c r="P16" s="9">
        <v>487004</v>
      </c>
      <c r="Q16" s="9">
        <v>1229927</v>
      </c>
      <c r="R16" s="9">
        <v>106676</v>
      </c>
      <c r="S16" s="9">
        <v>2184</v>
      </c>
      <c r="T16" s="9">
        <v>223664</v>
      </c>
      <c r="U16" s="9">
        <v>680436</v>
      </c>
      <c r="V16" s="9">
        <v>1229927</v>
      </c>
      <c r="W16" s="12">
        <v>325827</v>
      </c>
      <c r="X16" s="10">
        <v>1.5525</v>
      </c>
      <c r="Y16" s="9">
        <v>534.94349999999997</v>
      </c>
      <c r="Z16" s="10">
        <v>19.739999999999998</v>
      </c>
      <c r="AA16" s="9">
        <v>27099</v>
      </c>
      <c r="AB16" s="9">
        <v>25737</v>
      </c>
      <c r="AC16" s="9" t="s">
        <v>842</v>
      </c>
      <c r="AD16" s="9">
        <v>649863</v>
      </c>
      <c r="AE16" s="10">
        <v>0.14000000000000001</v>
      </c>
      <c r="AF16" s="9">
        <v>25737</v>
      </c>
      <c r="AG16" s="9" t="s">
        <v>842</v>
      </c>
      <c r="AH16" s="9">
        <v>-5081</v>
      </c>
      <c r="AI16" s="9">
        <v>649863</v>
      </c>
      <c r="AJ16" s="10">
        <v>0.1875</v>
      </c>
      <c r="AK16" s="10">
        <v>9.1364000000000001</v>
      </c>
      <c r="AL16" s="10">
        <v>0.56820000000000004</v>
      </c>
      <c r="AM16" s="10">
        <v>6.4135</v>
      </c>
      <c r="AN16" s="10">
        <v>37.111400000000003</v>
      </c>
      <c r="AO16" s="10">
        <v>213.77</v>
      </c>
      <c r="AT16" s="5" t="s">
        <v>11</v>
      </c>
      <c r="AU16" s="7"/>
      <c r="AV16" s="13">
        <v>1.6213203734172688</v>
      </c>
      <c r="AW16" s="13">
        <v>0.9181719007082052</v>
      </c>
      <c r="AX16" s="13">
        <v>7.9972637527720158E-2</v>
      </c>
      <c r="AY16" s="13">
        <v>0.11298800660527007</v>
      </c>
      <c r="AZ16" s="13">
        <v>166.06950106345266</v>
      </c>
      <c r="BA16" s="13">
        <v>0.44676716585618498</v>
      </c>
      <c r="BB16" s="13">
        <v>0.80755721331616792</v>
      </c>
      <c r="BC16" s="13">
        <v>1.8075572133161679</v>
      </c>
      <c r="BD16" s="13">
        <v>0.3237990465713238</v>
      </c>
      <c r="BE16" s="13">
        <v>7.8706422018348627</v>
      </c>
      <c r="BF16" s="13"/>
      <c r="BG16" s="13">
        <v>2.5575796883047519</v>
      </c>
      <c r="BH16" s="13">
        <v>142.71305080700498</v>
      </c>
      <c r="BI16" s="13">
        <v>3.3388718405714819</v>
      </c>
      <c r="BJ16" s="13">
        <v>109.31836183850847</v>
      </c>
      <c r="BK16" s="13">
        <v>3.3431965862398987</v>
      </c>
      <c r="BM16" s="5" t="s">
        <v>11</v>
      </c>
      <c r="BN16" s="7"/>
      <c r="BO16" s="14">
        <v>5.8227371861571111E-3</v>
      </c>
      <c r="BP16" s="14">
        <v>3.2213293959722812E-3</v>
      </c>
      <c r="BQ16" s="14">
        <v>8.7639347701123724E-3</v>
      </c>
      <c r="BR16" s="14">
        <v>8.5278759519063965E-3</v>
      </c>
      <c r="BS16" s="12">
        <v>3962</v>
      </c>
      <c r="BT16" s="12">
        <v>464594</v>
      </c>
      <c r="BU16" s="23">
        <v>0.39596171154873422</v>
      </c>
      <c r="BV16" s="23">
        <v>0.43493922810052954</v>
      </c>
      <c r="BW16" s="23" t="s">
        <v>842</v>
      </c>
      <c r="BX16" s="23">
        <v>0.52837526129599566</v>
      </c>
      <c r="BY16" s="23">
        <v>1.3392857142857142</v>
      </c>
      <c r="BZ16" s="12">
        <v>460632</v>
      </c>
      <c r="CA16" s="12">
        <v>464594</v>
      </c>
      <c r="CB16" s="12">
        <v>402228</v>
      </c>
      <c r="CC16" s="12">
        <v>3268</v>
      </c>
      <c r="CD16" s="12">
        <v>49132</v>
      </c>
      <c r="CE16" s="12">
        <v>3270</v>
      </c>
      <c r="CF16" s="12">
        <v>2734</v>
      </c>
      <c r="CH16" s="13">
        <v>1.8075572133161679</v>
      </c>
      <c r="CI16" s="13">
        <v>0.37774111796879001</v>
      </c>
      <c r="CJ16" s="12">
        <v>464594</v>
      </c>
      <c r="CK16" s="12">
        <v>1229927</v>
      </c>
      <c r="CL16" s="12">
        <v>487004</v>
      </c>
      <c r="CM16" s="12">
        <v>362631</v>
      </c>
      <c r="CN16" s="12">
        <v>17887</v>
      </c>
      <c r="CO16" s="12">
        <v>139147</v>
      </c>
      <c r="CP16" s="12">
        <v>157269</v>
      </c>
      <c r="CQ16" s="12">
        <v>380292</v>
      </c>
      <c r="CU16" s="5" t="s">
        <v>11</v>
      </c>
      <c r="CV16" s="7"/>
      <c r="CW16" s="9">
        <v>710000</v>
      </c>
      <c r="CX16" s="9">
        <v>470681</v>
      </c>
      <c r="CY16" s="9">
        <v>239319</v>
      </c>
      <c r="CZ16" s="9">
        <v>103839</v>
      </c>
      <c r="DA16" s="9">
        <v>60220</v>
      </c>
      <c r="DB16" s="9">
        <v>19322</v>
      </c>
      <c r="DC16" s="9">
        <v>40882</v>
      </c>
      <c r="DD16" s="9">
        <v>11859</v>
      </c>
      <c r="DE16" s="9">
        <v>29023</v>
      </c>
      <c r="DF16" s="9">
        <v>447366</v>
      </c>
      <c r="DG16" s="9">
        <v>572373</v>
      </c>
      <c r="DH16" s="9">
        <v>219808</v>
      </c>
      <c r="DI16" s="9">
        <v>1431804</v>
      </c>
      <c r="DJ16" s="9">
        <v>1553808</v>
      </c>
      <c r="DK16" s="9">
        <v>4077629</v>
      </c>
      <c r="DL16" s="9">
        <v>188340</v>
      </c>
      <c r="DM16" s="9" t="s">
        <v>842</v>
      </c>
      <c r="DN16" s="9">
        <v>604940</v>
      </c>
      <c r="DO16" s="9">
        <v>1253971</v>
      </c>
      <c r="DP16" s="9">
        <v>4077629</v>
      </c>
      <c r="DQ16" s="12">
        <v>2218718</v>
      </c>
      <c r="DR16" s="10">
        <v>1.8247</v>
      </c>
      <c r="DS16" s="9">
        <v>3333.6408000000001</v>
      </c>
      <c r="DT16" s="10">
        <v>59.98</v>
      </c>
      <c r="DU16" s="9">
        <v>556</v>
      </c>
      <c r="DV16" s="9">
        <v>132714</v>
      </c>
      <c r="DW16" s="9">
        <v>63656</v>
      </c>
      <c r="DX16" s="9">
        <v>875489</v>
      </c>
      <c r="DY16" s="10">
        <v>0.52</v>
      </c>
      <c r="DZ16" s="9">
        <v>132714</v>
      </c>
      <c r="EA16" s="9">
        <v>63656</v>
      </c>
      <c r="EB16" s="9">
        <v>0</v>
      </c>
      <c r="EC16" s="9">
        <v>875489</v>
      </c>
      <c r="ED16" s="10">
        <v>0</v>
      </c>
      <c r="EE16" s="10">
        <v>12.3802</v>
      </c>
      <c r="EF16" s="10">
        <v>0.65539999999999998</v>
      </c>
      <c r="EG16" s="10">
        <v>8.2883999999999993</v>
      </c>
      <c r="EH16" s="10">
        <v>29.007899999999999</v>
      </c>
      <c r="EI16" s="10">
        <v>66.8887</v>
      </c>
      <c r="EN16" s="5" t="s">
        <v>11</v>
      </c>
      <c r="EO16" s="7"/>
      <c r="EP16" s="13">
        <v>2.366852911032499</v>
      </c>
      <c r="EQ16" s="13">
        <v>2.0034978675571131</v>
      </c>
      <c r="ER16" s="13">
        <v>0.73952127483717389</v>
      </c>
      <c r="ES16" s="13">
        <v>0.20278058646335897</v>
      </c>
      <c r="ET16" s="13">
        <v>769.99676251479491</v>
      </c>
      <c r="EU16" s="13">
        <v>0.69247545571213076</v>
      </c>
      <c r="EV16" s="13">
        <v>2.2517729676364127</v>
      </c>
      <c r="EW16" s="13">
        <v>3.2517729676364127</v>
      </c>
      <c r="EX16" s="13">
        <v>0.6389048947371907</v>
      </c>
      <c r="EY16" s="13">
        <v>6.8685436290239101</v>
      </c>
      <c r="EZ16" s="13"/>
      <c r="FA16" s="13">
        <v>2.1413278861551901</v>
      </c>
      <c r="FB16" s="13">
        <v>170.45497906225233</v>
      </c>
      <c r="FC16" s="13">
        <v>1.2404498465161704</v>
      </c>
      <c r="FD16" s="13">
        <v>294.24809154929579</v>
      </c>
      <c r="FE16" s="13">
        <v>0.85866599585905301</v>
      </c>
      <c r="FG16" s="5" t="s">
        <v>11</v>
      </c>
      <c r="FH16" s="7"/>
      <c r="FI16" s="14">
        <v>2.314487336628997E-2</v>
      </c>
      <c r="FJ16" s="14">
        <v>7.1176166345687649E-3</v>
      </c>
      <c r="FK16" s="14">
        <v>1.4768386236217174E-2</v>
      </c>
      <c r="FL16" s="14">
        <v>4.0877464788732394E-2</v>
      </c>
      <c r="FM16" s="12">
        <v>29023</v>
      </c>
      <c r="FN16" s="12">
        <v>710000</v>
      </c>
      <c r="FO16" s="23">
        <v>0.38105673664769402</v>
      </c>
      <c r="FP16" s="23">
        <v>0.8175439207441384</v>
      </c>
      <c r="FQ16" s="23">
        <v>1.5611032784002664E-2</v>
      </c>
      <c r="FR16" s="23">
        <v>0.21470540846163297</v>
      </c>
      <c r="FS16" s="23">
        <v>0</v>
      </c>
      <c r="FT16" s="12">
        <v>680977</v>
      </c>
      <c r="FU16" s="12">
        <v>710000</v>
      </c>
      <c r="FV16" s="12">
        <v>470681</v>
      </c>
      <c r="FW16" s="12">
        <v>75276</v>
      </c>
      <c r="FX16" s="12">
        <v>103839</v>
      </c>
      <c r="FY16" s="12">
        <v>19322</v>
      </c>
      <c r="FZ16" s="12">
        <v>11859</v>
      </c>
      <c r="GB16" s="13">
        <v>3.2517729676364127</v>
      </c>
      <c r="GC16" s="13">
        <v>0.17412079421644294</v>
      </c>
      <c r="GD16" s="12">
        <v>710000</v>
      </c>
      <c r="GE16" s="12">
        <v>4077629</v>
      </c>
      <c r="GF16" s="12">
        <v>1553808</v>
      </c>
      <c r="GG16" s="12">
        <v>1431804</v>
      </c>
      <c r="GH16" s="12">
        <v>447366</v>
      </c>
      <c r="GI16" s="12">
        <v>572373</v>
      </c>
      <c r="GJ16" s="12">
        <v>219808</v>
      </c>
      <c r="GK16" s="12">
        <v>1092017</v>
      </c>
      <c r="GO16" s="5" t="s">
        <v>11</v>
      </c>
      <c r="GP16" s="7"/>
      <c r="GQ16" s="9">
        <v>188767</v>
      </c>
      <c r="GR16" s="9">
        <v>123462</v>
      </c>
      <c r="GS16" s="9">
        <v>65305</v>
      </c>
      <c r="GT16" s="9">
        <v>24874</v>
      </c>
      <c r="GU16" s="9">
        <v>17444</v>
      </c>
      <c r="GV16" s="9">
        <v>5511</v>
      </c>
      <c r="GW16" s="9">
        <v>12470</v>
      </c>
      <c r="GX16" s="9">
        <v>357</v>
      </c>
      <c r="GY16" s="9">
        <v>12113</v>
      </c>
      <c r="GZ16" s="9">
        <v>3073</v>
      </c>
      <c r="HA16" s="9">
        <v>73700</v>
      </c>
      <c r="HB16" s="9">
        <v>7938</v>
      </c>
      <c r="HC16" s="9">
        <v>98079</v>
      </c>
      <c r="HD16" s="9">
        <v>480388</v>
      </c>
      <c r="HE16" s="9">
        <v>966971</v>
      </c>
      <c r="HF16" s="9">
        <v>57443</v>
      </c>
      <c r="HG16" s="9" t="s">
        <v>842</v>
      </c>
      <c r="HH16" s="9">
        <v>128956</v>
      </c>
      <c r="HI16" s="9">
        <v>130745</v>
      </c>
      <c r="HJ16" s="9">
        <v>966971</v>
      </c>
      <c r="HK16" s="12">
        <v>707270</v>
      </c>
      <c r="HL16" s="10">
        <v>1.1492</v>
      </c>
      <c r="HM16" s="9">
        <v>2517.9007000000001</v>
      </c>
      <c r="HN16" s="10">
        <v>52.12</v>
      </c>
      <c r="HO16" s="9">
        <v>484</v>
      </c>
      <c r="HP16" s="9">
        <v>45281</v>
      </c>
      <c r="HQ16" s="9" t="s">
        <v>842</v>
      </c>
      <c r="HR16" s="9">
        <v>-344133</v>
      </c>
      <c r="HS16" s="10">
        <v>0.25</v>
      </c>
      <c r="HT16" s="9">
        <v>45281</v>
      </c>
      <c r="HU16" s="9" t="s">
        <v>842</v>
      </c>
      <c r="HV16" s="9">
        <v>0</v>
      </c>
      <c r="HW16" s="9">
        <v>-344133</v>
      </c>
      <c r="HX16" s="10">
        <v>0</v>
      </c>
      <c r="HY16" s="10">
        <v>7.8962000000000003</v>
      </c>
      <c r="HZ16" s="10">
        <v>1.0270999999999999</v>
      </c>
      <c r="IA16" s="10">
        <v>6.5519999999999996</v>
      </c>
      <c r="IB16" s="10">
        <v>2.8628999999999998</v>
      </c>
      <c r="IC16" s="10">
        <v>98.606200000000001</v>
      </c>
      <c r="IH16" s="5" t="s">
        <v>11</v>
      </c>
      <c r="II16" s="7"/>
      <c r="IJ16" s="13">
        <v>0.76056174198951576</v>
      </c>
      <c r="IK16" s="13">
        <v>0.69900586246471663</v>
      </c>
      <c r="IL16" s="13">
        <v>2.3829833431558051E-2</v>
      </c>
      <c r="IM16" s="13">
        <v>-3.1931671166973985E-2</v>
      </c>
      <c r="IN16" s="13">
        <v>221.80364173228347</v>
      </c>
      <c r="IO16" s="13">
        <v>0.86478911983916784</v>
      </c>
      <c r="IP16" s="13">
        <v>6.3958545259856976</v>
      </c>
      <c r="IQ16" s="13">
        <v>7.3958545259856976</v>
      </c>
      <c r="IR16" s="13">
        <v>0.84398250627972049</v>
      </c>
      <c r="IS16" s="13">
        <v>8.2164761386318279</v>
      </c>
      <c r="IT16" s="13"/>
      <c r="IU16" s="13">
        <v>15.553287981859411</v>
      </c>
      <c r="IV16" s="13">
        <v>23.467706662778831</v>
      </c>
      <c r="IW16" s="13">
        <v>2.5612890094979646</v>
      </c>
      <c r="IX16" s="13">
        <v>142.50637028717944</v>
      </c>
      <c r="IY16" s="13">
        <v>-6.1135149140136669</v>
      </c>
      <c r="JA16" s="5" t="s">
        <v>11</v>
      </c>
      <c r="JB16" s="7"/>
      <c r="JC16" s="14">
        <v>9.2645990286435428E-2</v>
      </c>
      <c r="JD16" s="14">
        <v>1.2526745890000838E-2</v>
      </c>
      <c r="JE16" s="14">
        <v>1.8039837802788294E-2</v>
      </c>
      <c r="JF16" s="14">
        <v>6.416905497253228E-2</v>
      </c>
      <c r="JG16" s="12">
        <v>12113</v>
      </c>
      <c r="JH16" s="12">
        <v>188767</v>
      </c>
      <c r="JI16" s="23">
        <v>0.49679669814296396</v>
      </c>
      <c r="JJ16" s="23">
        <v>2.6039050809176287</v>
      </c>
      <c r="JK16" s="23" t="s">
        <v>842</v>
      </c>
      <c r="JL16" s="23">
        <v>-0.35588761193458751</v>
      </c>
      <c r="JM16" s="23">
        <v>0</v>
      </c>
      <c r="JN16" s="12">
        <v>176654</v>
      </c>
      <c r="JO16" s="12">
        <v>188767</v>
      </c>
      <c r="JP16" s="12">
        <v>123462</v>
      </c>
      <c r="JQ16" s="12">
        <v>22450</v>
      </c>
      <c r="JR16" s="12">
        <v>24874</v>
      </c>
      <c r="JS16" s="12">
        <v>5511</v>
      </c>
      <c r="JT16" s="12">
        <v>357</v>
      </c>
      <c r="JV16" s="13">
        <v>7.3958545259856976</v>
      </c>
      <c r="JW16" s="13">
        <v>0.19521474790867566</v>
      </c>
      <c r="JX16" s="12">
        <v>188767</v>
      </c>
      <c r="JY16" s="12">
        <v>966971</v>
      </c>
      <c r="JZ16" s="12">
        <v>480388</v>
      </c>
      <c r="KA16" s="12">
        <v>98079</v>
      </c>
      <c r="KB16" s="12">
        <v>3073</v>
      </c>
      <c r="KC16" s="12">
        <v>73700</v>
      </c>
      <c r="KD16" s="12">
        <v>7938</v>
      </c>
      <c r="KE16" s="12">
        <v>388504</v>
      </c>
      <c r="KI16" s="5" t="s">
        <v>11</v>
      </c>
      <c r="KJ16" s="7"/>
      <c r="KK16" s="9">
        <v>447281</v>
      </c>
      <c r="KL16" s="9">
        <v>364142</v>
      </c>
      <c r="KM16" s="9">
        <v>83139</v>
      </c>
      <c r="KN16" s="9">
        <v>80771</v>
      </c>
      <c r="KO16" s="9">
        <v>1868</v>
      </c>
      <c r="KP16" s="9">
        <v>14953</v>
      </c>
      <c r="KQ16" s="9">
        <v>-11978</v>
      </c>
      <c r="KR16" s="9">
        <v>-2375</v>
      </c>
      <c r="KS16" s="9">
        <v>-10602</v>
      </c>
      <c r="KT16" s="9">
        <v>81784</v>
      </c>
      <c r="KU16" s="9">
        <v>406565</v>
      </c>
      <c r="KV16" s="9">
        <v>173573</v>
      </c>
      <c r="KW16" s="9">
        <v>798086</v>
      </c>
      <c r="KX16" s="9">
        <v>634352</v>
      </c>
      <c r="KY16" s="9">
        <v>2926274</v>
      </c>
      <c r="KZ16" s="9">
        <v>211615</v>
      </c>
      <c r="LA16" s="9">
        <v>2719</v>
      </c>
      <c r="LB16" s="9">
        <v>512984</v>
      </c>
      <c r="LC16" s="9">
        <v>764516</v>
      </c>
      <c r="LD16" s="9">
        <v>2926274</v>
      </c>
      <c r="LE16" s="12">
        <v>1648774</v>
      </c>
      <c r="LF16" s="10">
        <v>3.2147999999999999</v>
      </c>
      <c r="LG16" s="9">
        <v>1065.7329999999999</v>
      </c>
      <c r="LH16" s="10">
        <v>13.51</v>
      </c>
      <c r="LI16" s="9">
        <v>144245</v>
      </c>
      <c r="LJ16" s="9">
        <v>51418</v>
      </c>
      <c r="LK16" s="9">
        <v>31579</v>
      </c>
      <c r="LL16" s="9">
        <v>1813639</v>
      </c>
      <c r="LM16" s="10">
        <v>-0.13</v>
      </c>
      <c r="LN16" s="9">
        <v>51418</v>
      </c>
      <c r="LO16" s="9">
        <v>31579</v>
      </c>
      <c r="LP16" s="9">
        <v>0</v>
      </c>
      <c r="LQ16" s="9">
        <v>1813639</v>
      </c>
      <c r="LR16" s="10">
        <v>0</v>
      </c>
      <c r="LS16" s="10">
        <v>13.0305</v>
      </c>
      <c r="LT16" s="10">
        <v>0.4168</v>
      </c>
      <c r="LU16" s="10">
        <v>5.9888000000000003</v>
      </c>
      <c r="LV16" s="10" t="s">
        <v>842</v>
      </c>
      <c r="LW16" s="10">
        <v>2426.5122999999999</v>
      </c>
      <c r="MB16" s="5" t="s">
        <v>11</v>
      </c>
      <c r="MC16" s="7"/>
      <c r="MD16" s="13">
        <v>1.5557717199756718</v>
      </c>
      <c r="ME16" s="13">
        <v>1.2174122389782138</v>
      </c>
      <c r="MF16" s="13">
        <v>0.15942797436177347</v>
      </c>
      <c r="MG16" s="13">
        <v>9.7428333778723383E-2</v>
      </c>
      <c r="MH16" s="13">
        <v>512.34116557619132</v>
      </c>
      <c r="MI16" s="13">
        <v>0.7387408014423803</v>
      </c>
      <c r="MJ16" s="13">
        <v>2.8276164266019284</v>
      </c>
      <c r="MK16" s="13">
        <v>3.8276164266019284</v>
      </c>
      <c r="ML16" s="13">
        <v>0.68320591391834384</v>
      </c>
      <c r="MM16" s="13">
        <v>3.4386410753694912</v>
      </c>
      <c r="MN16" s="13"/>
      <c r="MO16" s="13">
        <v>2.0979184550592547</v>
      </c>
      <c r="MP16" s="13">
        <v>173.98197681124395</v>
      </c>
      <c r="MQ16" s="13">
        <v>1.1001463480624254</v>
      </c>
      <c r="MR16" s="13">
        <v>331.77404137443801</v>
      </c>
      <c r="MS16" s="13">
        <v>1.5688455359836129</v>
      </c>
      <c r="MU16" s="5" t="s">
        <v>11</v>
      </c>
      <c r="MV16" s="7"/>
      <c r="MW16" s="14">
        <v>-1.3867597277231608E-2</v>
      </c>
      <c r="MX16" s="14">
        <v>-3.6230373505693587E-3</v>
      </c>
      <c r="MY16" s="14">
        <v>6.3835443980980592E-4</v>
      </c>
      <c r="MZ16" s="14">
        <v>-2.3703220123367636E-2</v>
      </c>
      <c r="NA16" s="12">
        <v>-10602</v>
      </c>
      <c r="NB16" s="12">
        <v>447281</v>
      </c>
      <c r="NC16" s="23">
        <v>0.21677805974423447</v>
      </c>
      <c r="ND16" s="23">
        <v>0.36419453543994856</v>
      </c>
      <c r="NE16" s="23">
        <v>1.079153900147423E-2</v>
      </c>
      <c r="NF16" s="23">
        <v>0.61977757380204312</v>
      </c>
      <c r="NG16" s="23">
        <v>0</v>
      </c>
      <c r="NH16" s="12">
        <v>457883</v>
      </c>
      <c r="NI16" s="12">
        <v>447281</v>
      </c>
      <c r="NJ16" s="12">
        <v>364142</v>
      </c>
      <c r="NK16" s="12">
        <v>392</v>
      </c>
      <c r="NL16" s="12">
        <v>80771</v>
      </c>
      <c r="NM16" s="12">
        <v>14953</v>
      </c>
      <c r="NN16" s="12">
        <v>-2375</v>
      </c>
      <c r="NP16" s="13">
        <v>3.8276164266019284</v>
      </c>
      <c r="NQ16" s="13">
        <v>0.15285000652707162</v>
      </c>
      <c r="NR16" s="12">
        <v>447281</v>
      </c>
      <c r="NS16" s="12">
        <v>2926274</v>
      </c>
      <c r="NT16" s="12">
        <v>634352</v>
      </c>
      <c r="NU16" s="12">
        <v>798086</v>
      </c>
      <c r="NV16" s="12">
        <v>81784</v>
      </c>
      <c r="NW16" s="12">
        <v>406565</v>
      </c>
      <c r="NX16" s="12">
        <v>173573</v>
      </c>
      <c r="NY16" s="12">
        <v>1493836</v>
      </c>
      <c r="OC16" s="5" t="s">
        <v>11</v>
      </c>
      <c r="OD16" s="7"/>
      <c r="OE16" s="9">
        <v>2454400</v>
      </c>
      <c r="OF16" s="9">
        <v>1467900</v>
      </c>
      <c r="OG16" s="9">
        <v>986500</v>
      </c>
      <c r="OH16" s="9">
        <v>262100</v>
      </c>
      <c r="OI16" s="9">
        <v>395400</v>
      </c>
      <c r="OJ16" s="9">
        <v>91800</v>
      </c>
      <c r="OK16" s="9">
        <v>300100</v>
      </c>
      <c r="OL16" s="9">
        <v>73800</v>
      </c>
      <c r="OM16" s="9">
        <v>225500</v>
      </c>
      <c r="ON16" s="9">
        <v>269700</v>
      </c>
      <c r="OO16" s="9">
        <v>1066500</v>
      </c>
      <c r="OP16" s="9" t="s">
        <v>842</v>
      </c>
      <c r="OQ16" s="9">
        <v>1568800</v>
      </c>
      <c r="OR16" s="9">
        <v>8499100</v>
      </c>
      <c r="OS16" s="9">
        <v>22826300</v>
      </c>
      <c r="OT16" s="9">
        <v>657400</v>
      </c>
      <c r="OU16" s="9" t="s">
        <v>842</v>
      </c>
      <c r="OV16" s="9">
        <v>2066100</v>
      </c>
      <c r="OW16" s="9">
        <v>8230900</v>
      </c>
      <c r="OX16" s="9">
        <v>22826300</v>
      </c>
      <c r="OY16" s="12">
        <v>12529300</v>
      </c>
      <c r="OZ16" s="10">
        <v>0.57310000000000005</v>
      </c>
      <c r="PA16" s="9">
        <v>26117.515100000001</v>
      </c>
      <c r="PB16" s="10">
        <v>82.05</v>
      </c>
      <c r="PC16" s="9">
        <v>3500</v>
      </c>
      <c r="PD16" s="9">
        <v>685300</v>
      </c>
      <c r="PE16" s="9">
        <v>263900</v>
      </c>
      <c r="PF16" s="9">
        <v>5529200</v>
      </c>
      <c r="PG16" s="10">
        <v>0.71</v>
      </c>
      <c r="PH16" s="9">
        <v>685300</v>
      </c>
      <c r="PI16" s="9">
        <v>263900</v>
      </c>
      <c r="PJ16" s="9">
        <v>-128700</v>
      </c>
      <c r="PK16" s="9">
        <v>5529200</v>
      </c>
      <c r="PL16" s="10">
        <v>0.40500000000000003</v>
      </c>
      <c r="PM16" s="10">
        <v>7.8124000000000002</v>
      </c>
      <c r="PN16" s="10">
        <v>0.74660000000000004</v>
      </c>
      <c r="PO16" s="10">
        <v>6.0145</v>
      </c>
      <c r="PP16" s="10">
        <v>24.591799999999999</v>
      </c>
      <c r="PQ16" s="10">
        <v>82.947100000000006</v>
      </c>
      <c r="PV16" s="5" t="s">
        <v>11</v>
      </c>
      <c r="PW16" s="7"/>
      <c r="PX16" s="13">
        <v>0.75930497071777747</v>
      </c>
      <c r="PY16" s="13" t="s">
        <v>842</v>
      </c>
      <c r="PZ16" s="13">
        <v>0.13053579207201974</v>
      </c>
      <c r="QA16" s="13">
        <v>-2.1786272851929571E-2</v>
      </c>
      <c r="QB16" s="13" t="s">
        <v>842</v>
      </c>
      <c r="QC16" s="13">
        <v>0.63941155596833477</v>
      </c>
      <c r="QD16" s="13">
        <v>1.7732447241492424</v>
      </c>
      <c r="QE16" s="13">
        <v>2.7732447241492424</v>
      </c>
      <c r="QF16" s="13">
        <v>0.60352501420988236</v>
      </c>
      <c r="QG16" s="13">
        <v>7.4651416122004361</v>
      </c>
      <c r="QH16" s="13"/>
      <c r="QI16" s="13" t="s">
        <v>842</v>
      </c>
      <c r="QJ16" s="13" t="s">
        <v>842</v>
      </c>
      <c r="QK16" s="13">
        <v>2.3013595874355368</v>
      </c>
      <c r="QL16" s="13">
        <v>158.60189863103</v>
      </c>
      <c r="QM16" s="13">
        <v>-4.9354514377639251</v>
      </c>
      <c r="QO16" s="5" t="s">
        <v>11</v>
      </c>
      <c r="QP16" s="7"/>
      <c r="QQ16" s="14">
        <v>2.7396760986040408E-2</v>
      </c>
      <c r="QR16" s="14">
        <v>9.8789554154637416E-3</v>
      </c>
      <c r="QS16" s="14">
        <v>1.7322124041127998E-2</v>
      </c>
      <c r="QT16" s="14">
        <v>9.1875814863102992E-2</v>
      </c>
      <c r="QU16" s="12">
        <v>225500</v>
      </c>
      <c r="QV16" s="12">
        <v>2454400</v>
      </c>
      <c r="QW16" s="23">
        <v>0.37233804865440301</v>
      </c>
      <c r="QX16" s="23">
        <v>1.1441852205569891</v>
      </c>
      <c r="QY16" s="23">
        <v>1.1561225428562666E-2</v>
      </c>
      <c r="QZ16" s="23">
        <v>0.24222935824027547</v>
      </c>
      <c r="RA16" s="23">
        <v>0.57042253521126762</v>
      </c>
      <c r="RB16" s="12">
        <v>2228900</v>
      </c>
      <c r="RC16" s="12">
        <v>2454400</v>
      </c>
      <c r="RD16" s="12">
        <v>1467900</v>
      </c>
      <c r="RE16" s="12">
        <v>333300</v>
      </c>
      <c r="RF16" s="12">
        <v>262100</v>
      </c>
      <c r="RG16" s="12">
        <v>91800</v>
      </c>
      <c r="RH16" s="12">
        <v>73800</v>
      </c>
      <c r="RJ16" s="13">
        <v>2.7732447241492424</v>
      </c>
      <c r="RK16" s="13">
        <v>0.10752509167057298</v>
      </c>
      <c r="RL16" s="12">
        <v>2454400</v>
      </c>
      <c r="RM16" s="12">
        <v>22826300</v>
      </c>
      <c r="RN16" s="12">
        <v>8499100</v>
      </c>
      <c r="RO16" s="12">
        <v>1568800</v>
      </c>
      <c r="RP16" s="12">
        <v>269700</v>
      </c>
      <c r="RQ16" s="12">
        <v>1066500</v>
      </c>
      <c r="RR16" s="12" t="s">
        <v>842</v>
      </c>
      <c r="RS16" s="12">
        <v>12758400</v>
      </c>
      <c r="RW16" s="5" t="s">
        <v>11</v>
      </c>
      <c r="RX16" s="7"/>
      <c r="RY16" s="9">
        <v>3861000</v>
      </c>
      <c r="RZ16" s="9">
        <v>2332000</v>
      </c>
      <c r="SA16" s="9">
        <v>1529000</v>
      </c>
      <c r="SB16" s="9">
        <v>416000</v>
      </c>
      <c r="SC16" s="9">
        <v>680000</v>
      </c>
      <c r="SD16" s="9" t="s">
        <v>842</v>
      </c>
      <c r="SE16" s="9">
        <v>516000</v>
      </c>
      <c r="SF16" s="9">
        <v>126000</v>
      </c>
      <c r="SG16" s="9">
        <v>390000</v>
      </c>
      <c r="SH16" s="9">
        <v>703000</v>
      </c>
      <c r="SI16" s="9">
        <v>1927000</v>
      </c>
      <c r="SJ16" s="9">
        <v>117000</v>
      </c>
      <c r="SK16" s="9">
        <v>3357000</v>
      </c>
      <c r="SL16" s="9">
        <v>12846000</v>
      </c>
      <c r="SM16" s="9">
        <v>24772000</v>
      </c>
      <c r="SN16" s="9">
        <v>884000</v>
      </c>
      <c r="SO16" s="9" t="s">
        <v>842</v>
      </c>
      <c r="SP16" s="9">
        <v>2806000</v>
      </c>
      <c r="SQ16" s="9">
        <v>7157000</v>
      </c>
      <c r="SR16" s="9">
        <v>24772000</v>
      </c>
      <c r="SS16" s="12">
        <v>14809000</v>
      </c>
      <c r="ST16" s="10">
        <v>0.86860000000000004</v>
      </c>
      <c r="SU16" s="9">
        <v>47809.932500000003</v>
      </c>
      <c r="SV16" s="10">
        <v>113.17</v>
      </c>
      <c r="SW16" s="9">
        <v>6000</v>
      </c>
      <c r="SX16" s="9">
        <v>1099000</v>
      </c>
      <c r="SY16" s="9">
        <v>395000</v>
      </c>
      <c r="SZ16" s="9">
        <v>10952000</v>
      </c>
      <c r="TA16" s="10">
        <v>0.92</v>
      </c>
      <c r="TB16" s="9">
        <v>1099000</v>
      </c>
      <c r="TC16" s="9">
        <v>395000</v>
      </c>
      <c r="TD16" s="9">
        <v>-230000</v>
      </c>
      <c r="TE16" s="9">
        <v>10952000</v>
      </c>
      <c r="TF16" s="10">
        <v>0.54500000000000004</v>
      </c>
      <c r="TG16" s="10">
        <v>6.8243999999999998</v>
      </c>
      <c r="TH16" s="10">
        <v>0.72170000000000001</v>
      </c>
      <c r="TI16" s="10">
        <v>5.7324999999999999</v>
      </c>
      <c r="TJ16" s="10">
        <v>24.418600000000001</v>
      </c>
      <c r="TK16" s="10">
        <v>80.181100000000001</v>
      </c>
      <c r="TP16" s="5" t="s">
        <v>11</v>
      </c>
      <c r="TQ16" s="7"/>
      <c r="TR16" s="13">
        <v>1.1963649322879544</v>
      </c>
      <c r="TS16" s="13">
        <v>1.1546685673556665</v>
      </c>
      <c r="TT16" s="13">
        <v>0.25053456878118319</v>
      </c>
      <c r="TU16" s="13">
        <v>2.2242854836105282E-2</v>
      </c>
      <c r="TV16" s="13">
        <v>430.34934497816596</v>
      </c>
      <c r="TW16" s="13">
        <v>0.71108509607621506</v>
      </c>
      <c r="TX16" s="13">
        <v>2.461226770993433</v>
      </c>
      <c r="TY16" s="13">
        <v>3.461226770993433</v>
      </c>
      <c r="TZ16" s="13">
        <v>0.67417827551670761</v>
      </c>
      <c r="UA16" s="13" t="s">
        <v>842</v>
      </c>
      <c r="UB16" s="13"/>
      <c r="UC16" s="13">
        <v>19.931623931623932</v>
      </c>
      <c r="UD16" s="13">
        <v>18.312607204116638</v>
      </c>
      <c r="UE16" s="13">
        <v>2.0036325895173843</v>
      </c>
      <c r="UF16" s="13">
        <v>182.16912716912719</v>
      </c>
      <c r="UG16" s="13">
        <v>7.0072595281306711</v>
      </c>
      <c r="UI16" s="5" t="s">
        <v>11</v>
      </c>
      <c r="UJ16" s="7"/>
      <c r="UK16" s="14">
        <v>5.4492105630850912E-2</v>
      </c>
      <c r="UL16" s="14">
        <v>1.5743581462942031E-2</v>
      </c>
      <c r="UM16" s="14">
        <v>2.7450347166155336E-2</v>
      </c>
      <c r="UN16" s="14">
        <v>0.10101010101010101</v>
      </c>
      <c r="UO16" s="12">
        <v>390000</v>
      </c>
      <c r="UP16" s="12">
        <v>3861000</v>
      </c>
      <c r="UQ16" s="23">
        <v>0.51856935249475211</v>
      </c>
      <c r="UR16" s="23">
        <v>1.9299988898756661</v>
      </c>
      <c r="US16" s="23">
        <v>1.5945422250928466E-2</v>
      </c>
      <c r="UT16" s="23">
        <v>0.44211206200549008</v>
      </c>
      <c r="UU16" s="23">
        <v>0.59239130434782605</v>
      </c>
      <c r="UV16" s="12">
        <v>3471000</v>
      </c>
      <c r="UW16" s="12">
        <v>3861000</v>
      </c>
      <c r="UX16" s="12">
        <v>2332000</v>
      </c>
      <c r="UY16" s="12" t="s">
        <v>842</v>
      </c>
      <c r="UZ16" s="12">
        <v>416000</v>
      </c>
      <c r="VA16" s="12" t="s">
        <v>842</v>
      </c>
      <c r="VB16" s="12">
        <v>126000</v>
      </c>
      <c r="VD16" s="13">
        <v>3.461226770993433</v>
      </c>
      <c r="VE16" s="13">
        <v>0.1558614564831261</v>
      </c>
      <c r="VF16" s="12">
        <v>3861000</v>
      </c>
      <c r="VG16" s="12">
        <v>24772000</v>
      </c>
      <c r="VH16" s="12">
        <v>12846000</v>
      </c>
      <c r="VI16" s="12">
        <v>3357000</v>
      </c>
      <c r="VJ16" s="12">
        <v>703000</v>
      </c>
      <c r="VK16" s="12">
        <v>1927000</v>
      </c>
      <c r="VL16" s="12">
        <v>117000</v>
      </c>
      <c r="VM16" s="12">
        <v>8569000</v>
      </c>
    </row>
    <row r="17" spans="1:585" x14ac:dyDescent="0.25">
      <c r="A17" s="5" t="s">
        <v>12</v>
      </c>
      <c r="B17" s="7"/>
      <c r="C17" s="9">
        <v>492107</v>
      </c>
      <c r="D17" s="9">
        <v>420094</v>
      </c>
      <c r="E17" s="9">
        <v>72013</v>
      </c>
      <c r="F17" s="9">
        <v>49906</v>
      </c>
      <c r="G17" s="9">
        <v>22770</v>
      </c>
      <c r="H17" s="9">
        <v>1780</v>
      </c>
      <c r="I17" s="9">
        <v>20825</v>
      </c>
      <c r="J17" s="9">
        <v>5719</v>
      </c>
      <c r="K17" s="9">
        <v>14104</v>
      </c>
      <c r="L17" s="9">
        <v>7258</v>
      </c>
      <c r="M17" s="9">
        <v>166215</v>
      </c>
      <c r="N17" s="9">
        <v>185347</v>
      </c>
      <c r="O17" s="9">
        <v>401030</v>
      </c>
      <c r="P17" s="9">
        <v>495376</v>
      </c>
      <c r="Q17" s="9">
        <v>1277533</v>
      </c>
      <c r="R17" s="9">
        <v>116507</v>
      </c>
      <c r="S17" s="9">
        <v>2171</v>
      </c>
      <c r="T17" s="9">
        <v>213420</v>
      </c>
      <c r="U17" s="9">
        <v>688548</v>
      </c>
      <c r="V17" s="9">
        <v>1277533</v>
      </c>
      <c r="W17" s="12">
        <v>375565</v>
      </c>
      <c r="X17" s="10">
        <v>1.7398</v>
      </c>
      <c r="Y17" s="9">
        <v>694.50239999999997</v>
      </c>
      <c r="Z17" s="10">
        <v>25.62</v>
      </c>
      <c r="AA17" s="9">
        <v>27454</v>
      </c>
      <c r="AB17" s="9">
        <v>37596</v>
      </c>
      <c r="AC17" s="9" t="s">
        <v>842</v>
      </c>
      <c r="AD17" s="9">
        <v>658710</v>
      </c>
      <c r="AE17" s="10">
        <v>0.5</v>
      </c>
      <c r="AF17" s="9">
        <v>37596</v>
      </c>
      <c r="AG17" s="9" t="s">
        <v>842</v>
      </c>
      <c r="AH17" s="9">
        <v>-5680</v>
      </c>
      <c r="AI17" s="9">
        <v>658710</v>
      </c>
      <c r="AJ17" s="10">
        <v>0.1875</v>
      </c>
      <c r="AK17" s="10">
        <v>9.4482999999999997</v>
      </c>
      <c r="AL17" s="10">
        <v>0.7591</v>
      </c>
      <c r="AM17" s="10">
        <v>6.9273999999999996</v>
      </c>
      <c r="AN17" s="10">
        <v>27.462199999999999</v>
      </c>
      <c r="AO17" s="10">
        <v>60.521900000000002</v>
      </c>
      <c r="AT17" s="5" t="s">
        <v>12</v>
      </c>
      <c r="AU17" s="7"/>
      <c r="AV17" s="13">
        <v>1.8790647549433044</v>
      </c>
      <c r="AW17" s="13">
        <v>1.0106035048261643</v>
      </c>
      <c r="AX17" s="13">
        <v>3.4008059225939462E-2</v>
      </c>
      <c r="AY17" s="13">
        <v>0.14685334938510394</v>
      </c>
      <c r="AZ17" s="13">
        <v>167.49850000000001</v>
      </c>
      <c r="BA17" s="13">
        <v>0.46103310051482038</v>
      </c>
      <c r="BB17" s="13">
        <v>0.8554015115867013</v>
      </c>
      <c r="BC17" s="13">
        <v>1.8554015115867013</v>
      </c>
      <c r="BD17" s="13">
        <v>0.35293714107430318</v>
      </c>
      <c r="BE17" s="13">
        <v>21.121348314606742</v>
      </c>
      <c r="BF17" s="13"/>
      <c r="BG17" s="13">
        <v>2.2665271086124945</v>
      </c>
      <c r="BH17" s="13">
        <v>161.03932691254815</v>
      </c>
      <c r="BI17" s="13">
        <v>2.9606654032427882</v>
      </c>
      <c r="BJ17" s="13">
        <v>123.28309696874865</v>
      </c>
      <c r="BK17" s="13">
        <v>2.6230318213314856</v>
      </c>
      <c r="BM17" s="5" t="s">
        <v>12</v>
      </c>
      <c r="BN17" s="7"/>
      <c r="BO17" s="14">
        <v>2.0483684507107712E-2</v>
      </c>
      <c r="BP17" s="14">
        <v>1.1040027928828453E-2</v>
      </c>
      <c r="BQ17" s="14">
        <v>1.7823414346243894E-2</v>
      </c>
      <c r="BR17" s="14">
        <v>2.866043360488674E-2</v>
      </c>
      <c r="BS17" s="12">
        <v>14104</v>
      </c>
      <c r="BT17" s="12">
        <v>492107</v>
      </c>
      <c r="BU17" s="23">
        <v>0.38775984651668488</v>
      </c>
      <c r="BV17" s="23">
        <v>0.54362775756086146</v>
      </c>
      <c r="BW17" s="23" t="s">
        <v>842</v>
      </c>
      <c r="BX17" s="23">
        <v>0.51561094703620181</v>
      </c>
      <c r="BY17" s="23">
        <v>0.375</v>
      </c>
      <c r="BZ17" s="12">
        <v>478003</v>
      </c>
      <c r="CA17" s="12">
        <v>492107</v>
      </c>
      <c r="CB17" s="12">
        <v>420094</v>
      </c>
      <c r="CC17" s="12">
        <v>504</v>
      </c>
      <c r="CD17" s="12">
        <v>49906</v>
      </c>
      <c r="CE17" s="12">
        <v>1780</v>
      </c>
      <c r="CF17" s="12">
        <v>5719</v>
      </c>
      <c r="CH17" s="13">
        <v>1.8554015115867013</v>
      </c>
      <c r="CI17" s="13">
        <v>0.38520100850623817</v>
      </c>
      <c r="CJ17" s="12">
        <v>492107</v>
      </c>
      <c r="CK17" s="12">
        <v>1277533</v>
      </c>
      <c r="CL17" s="12">
        <v>495376</v>
      </c>
      <c r="CM17" s="12">
        <v>401030</v>
      </c>
      <c r="CN17" s="12">
        <v>7258</v>
      </c>
      <c r="CO17" s="12">
        <v>166215</v>
      </c>
      <c r="CP17" s="12">
        <v>185347</v>
      </c>
      <c r="CQ17" s="12">
        <v>381127</v>
      </c>
      <c r="CU17" s="5" t="s">
        <v>12</v>
      </c>
      <c r="CV17" s="7"/>
      <c r="CW17" s="9">
        <v>779344</v>
      </c>
      <c r="CX17" s="9">
        <v>511629</v>
      </c>
      <c r="CY17" s="9">
        <v>267715</v>
      </c>
      <c r="CZ17" s="9">
        <v>106544</v>
      </c>
      <c r="DA17" s="9">
        <v>83879</v>
      </c>
      <c r="DB17" s="9">
        <v>18643</v>
      </c>
      <c r="DC17" s="9">
        <v>68622</v>
      </c>
      <c r="DD17" s="9">
        <v>13712</v>
      </c>
      <c r="DE17" s="9">
        <v>54910</v>
      </c>
      <c r="DF17" s="9">
        <v>475706</v>
      </c>
      <c r="DG17" s="9">
        <v>602069</v>
      </c>
      <c r="DH17" s="9">
        <v>220884</v>
      </c>
      <c r="DI17" s="9">
        <v>1493659</v>
      </c>
      <c r="DJ17" s="9">
        <v>1539333</v>
      </c>
      <c r="DK17" s="9">
        <v>4106187</v>
      </c>
      <c r="DL17" s="9">
        <v>213776</v>
      </c>
      <c r="DM17" s="9" t="s">
        <v>842</v>
      </c>
      <c r="DN17" s="9">
        <v>641061</v>
      </c>
      <c r="DO17" s="9">
        <v>1304715</v>
      </c>
      <c r="DP17" s="9">
        <v>4106187</v>
      </c>
      <c r="DQ17" s="12">
        <v>2160411</v>
      </c>
      <c r="DR17" s="10">
        <v>1.6785000000000001</v>
      </c>
      <c r="DS17" s="9">
        <v>3117.4059999999999</v>
      </c>
      <c r="DT17" s="10">
        <v>56.03</v>
      </c>
      <c r="DU17" s="9">
        <v>552</v>
      </c>
      <c r="DV17" s="9">
        <v>158349</v>
      </c>
      <c r="DW17" s="9">
        <v>64913</v>
      </c>
      <c r="DX17" s="9">
        <v>930399</v>
      </c>
      <c r="DY17" s="10">
        <v>0.99</v>
      </c>
      <c r="DZ17" s="9">
        <v>158349</v>
      </c>
      <c r="EA17" s="9">
        <v>64913</v>
      </c>
      <c r="EB17" s="9">
        <v>0</v>
      </c>
      <c r="EC17" s="9">
        <v>930399</v>
      </c>
      <c r="ED17" s="10">
        <v>0</v>
      </c>
      <c r="EE17" s="10">
        <v>12.2441</v>
      </c>
      <c r="EF17" s="10">
        <v>0.7369</v>
      </c>
      <c r="EG17" s="10">
        <v>8.1567000000000007</v>
      </c>
      <c r="EH17" s="10">
        <v>19.9819</v>
      </c>
      <c r="EI17" s="10">
        <v>72.224599999999995</v>
      </c>
      <c r="EN17" s="5" t="s">
        <v>12</v>
      </c>
      <c r="EO17" s="7"/>
      <c r="EP17" s="13">
        <v>2.3299795183297691</v>
      </c>
      <c r="EQ17" s="13">
        <v>1.9854194842612483</v>
      </c>
      <c r="ER17" s="13">
        <v>0.7420604279467945</v>
      </c>
      <c r="ES17" s="13">
        <v>0.20763740180366846</v>
      </c>
      <c r="ET17" s="13">
        <v>751.50948844417337</v>
      </c>
      <c r="EU17" s="13">
        <v>0.68225631224296412</v>
      </c>
      <c r="EV17" s="13">
        <v>2.1471907657994276</v>
      </c>
      <c r="EW17" s="13">
        <v>3.1471907657994276</v>
      </c>
      <c r="EX17" s="13">
        <v>0.62347256636555204</v>
      </c>
      <c r="EY17" s="13">
        <v>8.4937510057394192</v>
      </c>
      <c r="EZ17" s="13"/>
      <c r="FA17" s="13">
        <v>2.3162791329385559</v>
      </c>
      <c r="FB17" s="13">
        <v>157.58031698750463</v>
      </c>
      <c r="FC17" s="13">
        <v>1.294442995736369</v>
      </c>
      <c r="FD17" s="13">
        <v>281.9745645055329</v>
      </c>
      <c r="FE17" s="13">
        <v>0.91408143110821283</v>
      </c>
      <c r="FG17" s="5" t="s">
        <v>12</v>
      </c>
      <c r="FH17" s="7"/>
      <c r="FI17" s="14">
        <v>4.2085819508475029E-2</v>
      </c>
      <c r="FJ17" s="14">
        <v>1.3372503492899861E-2</v>
      </c>
      <c r="FK17" s="14">
        <v>2.0427467136786514E-2</v>
      </c>
      <c r="FL17" s="14">
        <v>7.0456691781806233E-2</v>
      </c>
      <c r="FM17" s="12">
        <v>54910</v>
      </c>
      <c r="FN17" s="12">
        <v>779344</v>
      </c>
      <c r="FO17" s="23">
        <v>0.37488136804290695</v>
      </c>
      <c r="FP17" s="23">
        <v>0.75919727961731898</v>
      </c>
      <c r="FQ17" s="23">
        <v>1.5808583486334158E-2</v>
      </c>
      <c r="FR17" s="23">
        <v>0.22658466358205312</v>
      </c>
      <c r="FS17" s="23">
        <v>0</v>
      </c>
      <c r="FT17" s="12">
        <v>724434</v>
      </c>
      <c r="FU17" s="12">
        <v>779344</v>
      </c>
      <c r="FV17" s="12">
        <v>511629</v>
      </c>
      <c r="FW17" s="12">
        <v>73906</v>
      </c>
      <c r="FX17" s="12">
        <v>106544</v>
      </c>
      <c r="FY17" s="12">
        <v>18643</v>
      </c>
      <c r="FZ17" s="12">
        <v>13712</v>
      </c>
      <c r="GB17" s="13">
        <v>3.1471907657994276</v>
      </c>
      <c r="GC17" s="13">
        <v>0.18979749339228827</v>
      </c>
      <c r="GD17" s="12">
        <v>779344</v>
      </c>
      <c r="GE17" s="12">
        <v>4106187</v>
      </c>
      <c r="GF17" s="12">
        <v>1539333</v>
      </c>
      <c r="GG17" s="12">
        <v>1493659</v>
      </c>
      <c r="GH17" s="12">
        <v>475706</v>
      </c>
      <c r="GI17" s="12">
        <v>602069</v>
      </c>
      <c r="GJ17" s="12">
        <v>220884</v>
      </c>
      <c r="GK17" s="12">
        <v>1073195</v>
      </c>
      <c r="GO17" s="5" t="s">
        <v>12</v>
      </c>
      <c r="GP17" s="7"/>
      <c r="GQ17" s="9">
        <v>202667</v>
      </c>
      <c r="GR17" s="9">
        <v>130406</v>
      </c>
      <c r="GS17" s="9">
        <v>72261</v>
      </c>
      <c r="GT17" s="9">
        <v>25014</v>
      </c>
      <c r="GU17" s="9">
        <v>20633</v>
      </c>
      <c r="GV17" s="9">
        <v>5406</v>
      </c>
      <c r="GW17" s="9">
        <v>15491</v>
      </c>
      <c r="GX17" s="9">
        <v>374</v>
      </c>
      <c r="GY17" s="9">
        <v>15117</v>
      </c>
      <c r="GZ17" s="9">
        <v>21127</v>
      </c>
      <c r="HA17" s="9">
        <v>73604</v>
      </c>
      <c r="HB17" s="9">
        <v>8059</v>
      </c>
      <c r="HC17" s="9">
        <v>115747</v>
      </c>
      <c r="HD17" s="9">
        <v>492022</v>
      </c>
      <c r="HE17" s="9">
        <v>994255</v>
      </c>
      <c r="HF17" s="9">
        <v>55825</v>
      </c>
      <c r="HG17" s="9" t="s">
        <v>842</v>
      </c>
      <c r="HH17" s="9">
        <v>137549</v>
      </c>
      <c r="HI17" s="9">
        <v>147987</v>
      </c>
      <c r="HJ17" s="9">
        <v>994255</v>
      </c>
      <c r="HK17" s="12">
        <v>708719</v>
      </c>
      <c r="HL17" s="10">
        <v>1.1352</v>
      </c>
      <c r="HM17" s="9">
        <v>2701.5201999999999</v>
      </c>
      <c r="HN17" s="10">
        <v>55.85</v>
      </c>
      <c r="HO17" s="9">
        <v>484</v>
      </c>
      <c r="HP17" s="9">
        <v>48918</v>
      </c>
      <c r="HQ17" s="9" t="s">
        <v>842</v>
      </c>
      <c r="HR17" s="9">
        <v>-329016</v>
      </c>
      <c r="HS17" s="10">
        <v>0.31</v>
      </c>
      <c r="HT17" s="9">
        <v>48918</v>
      </c>
      <c r="HU17" s="9" t="s">
        <v>842</v>
      </c>
      <c r="HV17" s="9">
        <v>0</v>
      </c>
      <c r="HW17" s="9">
        <v>-329016</v>
      </c>
      <c r="HX17" s="10">
        <v>0</v>
      </c>
      <c r="HY17" s="10">
        <v>7.8803999999999998</v>
      </c>
      <c r="HZ17" s="10">
        <v>1.0634999999999999</v>
      </c>
      <c r="IA17" s="10">
        <v>6.6161000000000003</v>
      </c>
      <c r="IB17" s="10">
        <v>2.4142999999999999</v>
      </c>
      <c r="IC17" s="10">
        <v>98.197100000000006</v>
      </c>
      <c r="IH17" s="5" t="s">
        <v>12</v>
      </c>
      <c r="II17" s="7"/>
      <c r="IJ17" s="13">
        <v>0.8414964848890214</v>
      </c>
      <c r="IK17" s="13">
        <v>0.78290645515416324</v>
      </c>
      <c r="IL17" s="13">
        <v>0.1535961730001672</v>
      </c>
      <c r="IM17" s="13">
        <v>-2.1927976223403454E-2</v>
      </c>
      <c r="IN17" s="13">
        <v>252.90258653969889</v>
      </c>
      <c r="IO17" s="13">
        <v>0.85115790214783937</v>
      </c>
      <c r="IP17" s="13">
        <v>5.7185293302790106</v>
      </c>
      <c r="IQ17" s="13">
        <v>6.7185293302790106</v>
      </c>
      <c r="IR17" s="13">
        <v>0.82726046041465795</v>
      </c>
      <c r="IS17" s="13">
        <v>9.0488346281908996</v>
      </c>
      <c r="IT17" s="13"/>
      <c r="IU17" s="13">
        <v>16.181412085866732</v>
      </c>
      <c r="IV17" s="13">
        <v>22.556745855252061</v>
      </c>
      <c r="IW17" s="13">
        <v>2.7534780718439213</v>
      </c>
      <c r="IX17" s="13">
        <v>132.55961750062912</v>
      </c>
      <c r="IY17" s="13">
        <v>-9.2957985505916891</v>
      </c>
      <c r="JA17" s="5" t="s">
        <v>12</v>
      </c>
      <c r="JB17" s="7"/>
      <c r="JC17" s="14">
        <v>0.10215086460297189</v>
      </c>
      <c r="JD17" s="14">
        <v>1.5204348984918356E-2</v>
      </c>
      <c r="JE17" s="14">
        <v>2.0752221512589829E-2</v>
      </c>
      <c r="JF17" s="14">
        <v>7.4590337844839066E-2</v>
      </c>
      <c r="JG17" s="12">
        <v>15117</v>
      </c>
      <c r="JH17" s="12">
        <v>202667</v>
      </c>
      <c r="JI17" s="23">
        <v>0.49486499942167755</v>
      </c>
      <c r="JJ17" s="23">
        <v>2.717130112496291</v>
      </c>
      <c r="JK17" s="23" t="s">
        <v>842</v>
      </c>
      <c r="JL17" s="23">
        <v>-0.33091711884778052</v>
      </c>
      <c r="JM17" s="23">
        <v>0</v>
      </c>
      <c r="JN17" s="12">
        <v>187550</v>
      </c>
      <c r="JO17" s="12">
        <v>202667</v>
      </c>
      <c r="JP17" s="12">
        <v>130406</v>
      </c>
      <c r="JQ17" s="12">
        <v>26350</v>
      </c>
      <c r="JR17" s="12">
        <v>25014</v>
      </c>
      <c r="JS17" s="12">
        <v>5406</v>
      </c>
      <c r="JT17" s="12">
        <v>374</v>
      </c>
      <c r="JV17" s="13">
        <v>6.7185293302790106</v>
      </c>
      <c r="JW17" s="13">
        <v>0.20383804959492283</v>
      </c>
      <c r="JX17" s="12">
        <v>202667</v>
      </c>
      <c r="JY17" s="12">
        <v>994255</v>
      </c>
      <c r="JZ17" s="12">
        <v>492022</v>
      </c>
      <c r="KA17" s="12">
        <v>115747</v>
      </c>
      <c r="KB17" s="12">
        <v>21127</v>
      </c>
      <c r="KC17" s="12">
        <v>73604</v>
      </c>
      <c r="KD17" s="12">
        <v>8059</v>
      </c>
      <c r="KE17" s="12">
        <v>386486</v>
      </c>
      <c r="KI17" s="5" t="s">
        <v>12</v>
      </c>
      <c r="KJ17" s="7"/>
      <c r="KK17" s="9">
        <v>509398</v>
      </c>
      <c r="KL17" s="9">
        <v>412179</v>
      </c>
      <c r="KM17" s="9">
        <v>97219</v>
      </c>
      <c r="KN17" s="9">
        <v>87954</v>
      </c>
      <c r="KO17" s="9">
        <v>5064</v>
      </c>
      <c r="KP17" s="9">
        <v>15794</v>
      </c>
      <c r="KQ17" s="9">
        <v>-8267</v>
      </c>
      <c r="KR17" s="9">
        <v>-1654</v>
      </c>
      <c r="KS17" s="9">
        <v>-9578</v>
      </c>
      <c r="KT17" s="9">
        <v>83859</v>
      </c>
      <c r="KU17" s="9">
        <v>400994</v>
      </c>
      <c r="KV17" s="9">
        <v>170037</v>
      </c>
      <c r="KW17" s="9">
        <v>814973</v>
      </c>
      <c r="KX17" s="9">
        <v>640887</v>
      </c>
      <c r="KY17" s="9">
        <v>2945489</v>
      </c>
      <c r="KZ17" s="9">
        <v>230948</v>
      </c>
      <c r="LA17" s="9">
        <v>10246</v>
      </c>
      <c r="LB17" s="9">
        <v>539966</v>
      </c>
      <c r="LC17" s="9">
        <v>766414</v>
      </c>
      <c r="LD17" s="9">
        <v>2945489</v>
      </c>
      <c r="LE17" s="12">
        <v>1639109</v>
      </c>
      <c r="LF17" s="10">
        <v>3.4767999999999999</v>
      </c>
      <c r="LG17" s="9">
        <v>1097.5489</v>
      </c>
      <c r="LH17" s="10">
        <v>13.91</v>
      </c>
      <c r="LI17" s="9">
        <v>144268</v>
      </c>
      <c r="LJ17" s="9">
        <v>54972</v>
      </c>
      <c r="LK17" s="9">
        <v>32352</v>
      </c>
      <c r="LL17" s="9">
        <v>1804061</v>
      </c>
      <c r="LM17" s="10">
        <v>-0.12</v>
      </c>
      <c r="LN17" s="9">
        <v>54972</v>
      </c>
      <c r="LO17" s="9">
        <v>32352</v>
      </c>
      <c r="LP17" s="9">
        <v>0</v>
      </c>
      <c r="LQ17" s="9">
        <v>1804061</v>
      </c>
      <c r="LR17" s="10">
        <v>0</v>
      </c>
      <c r="LS17" s="10">
        <v>12.662699999999999</v>
      </c>
      <c r="LT17" s="10">
        <v>1.0810999999999999</v>
      </c>
      <c r="LU17" s="10">
        <v>6.2666000000000004</v>
      </c>
      <c r="LV17" s="10" t="s">
        <v>842</v>
      </c>
      <c r="LW17" s="10">
        <v>-87.239199999999997</v>
      </c>
      <c r="MB17" s="5" t="s">
        <v>12</v>
      </c>
      <c r="MC17" s="7"/>
      <c r="MD17" s="13">
        <v>1.5093042895293407</v>
      </c>
      <c r="ME17" s="13">
        <v>1.1944011289599716</v>
      </c>
      <c r="MF17" s="13">
        <v>0.15530422285847628</v>
      </c>
      <c r="MG17" s="13">
        <v>9.3365481928467567E-2</v>
      </c>
      <c r="MH17" s="13">
        <v>470.67807963081816</v>
      </c>
      <c r="MI17" s="13">
        <v>0.7398007597380265</v>
      </c>
      <c r="MJ17" s="13">
        <v>2.8432087618441209</v>
      </c>
      <c r="MK17" s="13">
        <v>3.8432087618441209</v>
      </c>
      <c r="ML17" s="13">
        <v>0.68139402533253679</v>
      </c>
      <c r="MM17" s="13">
        <v>3.48056223882487</v>
      </c>
      <c r="MN17" s="13"/>
      <c r="MO17" s="13">
        <v>2.4240547645512449</v>
      </c>
      <c r="MP17" s="13">
        <v>150.57415588858237</v>
      </c>
      <c r="MQ17" s="13">
        <v>1.2703382095492701</v>
      </c>
      <c r="MR17" s="13">
        <v>287.32505820596077</v>
      </c>
      <c r="MS17" s="13">
        <v>1.8523092139472814</v>
      </c>
      <c r="MU17" s="5" t="s">
        <v>12</v>
      </c>
      <c r="MV17" s="7"/>
      <c r="MW17" s="14">
        <v>-1.2497162108207836E-2</v>
      </c>
      <c r="MX17" s="14">
        <v>-3.2517520859864017E-3</v>
      </c>
      <c r="MY17" s="14">
        <v>1.7192391484062578E-3</v>
      </c>
      <c r="MZ17" s="14">
        <v>-1.880258658259357E-2</v>
      </c>
      <c r="NA17" s="12">
        <v>-9578</v>
      </c>
      <c r="NB17" s="12">
        <v>509398</v>
      </c>
      <c r="NC17" s="23">
        <v>0.21758254741402872</v>
      </c>
      <c r="ND17" s="23">
        <v>0.37262026780612656</v>
      </c>
      <c r="NE17" s="23">
        <v>1.0983575222993534E-2</v>
      </c>
      <c r="NF17" s="23">
        <v>0.61248268114394588</v>
      </c>
      <c r="NG17" s="23">
        <v>0</v>
      </c>
      <c r="NH17" s="12">
        <v>518976</v>
      </c>
      <c r="NI17" s="12">
        <v>509398</v>
      </c>
      <c r="NJ17" s="12">
        <v>412179</v>
      </c>
      <c r="NK17" s="12">
        <v>4703</v>
      </c>
      <c r="NL17" s="12">
        <v>87954</v>
      </c>
      <c r="NM17" s="12">
        <v>15794</v>
      </c>
      <c r="NN17" s="12">
        <v>-1654</v>
      </c>
      <c r="NP17" s="13">
        <v>3.8432087618441209</v>
      </c>
      <c r="NQ17" s="13">
        <v>0.17294174244072885</v>
      </c>
      <c r="NR17" s="12">
        <v>509398</v>
      </c>
      <c r="NS17" s="12">
        <v>2945489</v>
      </c>
      <c r="NT17" s="12">
        <v>640887</v>
      </c>
      <c r="NU17" s="12">
        <v>814973</v>
      </c>
      <c r="NV17" s="12">
        <v>83859</v>
      </c>
      <c r="NW17" s="12">
        <v>400994</v>
      </c>
      <c r="NX17" s="12">
        <v>170037</v>
      </c>
      <c r="NY17" s="12">
        <v>1489629</v>
      </c>
      <c r="OC17" s="5" t="s">
        <v>12</v>
      </c>
      <c r="OD17" s="7"/>
      <c r="OE17" s="9">
        <v>2572100</v>
      </c>
      <c r="OF17" s="9">
        <v>1535400</v>
      </c>
      <c r="OG17" s="9">
        <v>1036700</v>
      </c>
      <c r="OH17" s="9">
        <v>256100</v>
      </c>
      <c r="OI17" s="9">
        <v>447900</v>
      </c>
      <c r="OJ17" s="9">
        <v>88900</v>
      </c>
      <c r="OK17" s="9">
        <v>318700</v>
      </c>
      <c r="OL17" s="9">
        <v>58500</v>
      </c>
      <c r="OM17" s="9">
        <v>260000</v>
      </c>
      <c r="ON17" s="9">
        <v>406400</v>
      </c>
      <c r="OO17" s="9">
        <v>1097200</v>
      </c>
      <c r="OP17" s="9" t="s">
        <v>842</v>
      </c>
      <c r="OQ17" s="9">
        <v>1774300</v>
      </c>
      <c r="OR17" s="9">
        <v>8527500</v>
      </c>
      <c r="OS17" s="9">
        <v>23110100</v>
      </c>
      <c r="OT17" s="9">
        <v>646300</v>
      </c>
      <c r="OU17" s="9" t="s">
        <v>842</v>
      </c>
      <c r="OV17" s="9">
        <v>2190800</v>
      </c>
      <c r="OW17" s="9">
        <v>8374100</v>
      </c>
      <c r="OX17" s="9">
        <v>23110100</v>
      </c>
      <c r="OY17" s="12">
        <v>12545200</v>
      </c>
      <c r="OZ17" s="10">
        <v>0.7228</v>
      </c>
      <c r="PA17" s="9">
        <v>29731.3531</v>
      </c>
      <c r="PB17" s="10">
        <v>93.35</v>
      </c>
      <c r="PC17" s="9">
        <v>3500</v>
      </c>
      <c r="PD17" s="9">
        <v>739300</v>
      </c>
      <c r="PE17" s="9">
        <v>265400</v>
      </c>
      <c r="PF17" s="9">
        <v>5652800</v>
      </c>
      <c r="PG17" s="10">
        <v>0.81</v>
      </c>
      <c r="PH17" s="9">
        <v>739300</v>
      </c>
      <c r="PI17" s="9">
        <v>265400</v>
      </c>
      <c r="PJ17" s="9">
        <v>-129200</v>
      </c>
      <c r="PK17" s="9">
        <v>5652800</v>
      </c>
      <c r="PL17" s="10">
        <v>0.42499999999999999</v>
      </c>
      <c r="PM17" s="10">
        <v>7.7138999999999998</v>
      </c>
      <c r="PN17" s="10">
        <v>0.77249999999999996</v>
      </c>
      <c r="PO17" s="10">
        <v>6.0965999999999996</v>
      </c>
      <c r="PP17" s="10">
        <v>18.355799999999999</v>
      </c>
      <c r="PQ17" s="10">
        <v>83.259900000000002</v>
      </c>
      <c r="PV17" s="5" t="s">
        <v>12</v>
      </c>
      <c r="PW17" s="7"/>
      <c r="PX17" s="13">
        <v>0.80988679934270591</v>
      </c>
      <c r="PY17" s="13" t="s">
        <v>842</v>
      </c>
      <c r="PZ17" s="13">
        <v>0.18550301259813767</v>
      </c>
      <c r="QA17" s="13">
        <v>-1.8022423096395082E-2</v>
      </c>
      <c r="QB17" s="13" t="s">
        <v>842</v>
      </c>
      <c r="QC17" s="13">
        <v>0.63764328150895067</v>
      </c>
      <c r="QD17" s="13">
        <v>1.7597114913841487</v>
      </c>
      <c r="QE17" s="13">
        <v>2.7597114913841487</v>
      </c>
      <c r="QF17" s="13">
        <v>0.59969501847576157</v>
      </c>
      <c r="QG17" s="13">
        <v>8.316085489313835</v>
      </c>
      <c r="QH17" s="13"/>
      <c r="QI17" s="13" t="s">
        <v>842</v>
      </c>
      <c r="QJ17" s="13" t="s">
        <v>842</v>
      </c>
      <c r="QK17" s="13">
        <v>2.3442398833394096</v>
      </c>
      <c r="QL17" s="13">
        <v>155.70078923836553</v>
      </c>
      <c r="QM17" s="13">
        <v>-6.1755102040816325</v>
      </c>
      <c r="QO17" s="5" t="s">
        <v>12</v>
      </c>
      <c r="QP17" s="7"/>
      <c r="QQ17" s="14">
        <v>3.1048112632999367E-2</v>
      </c>
      <c r="QR17" s="14">
        <v>1.1250492209034145E-2</v>
      </c>
      <c r="QS17" s="14">
        <v>1.9381136386255361E-2</v>
      </c>
      <c r="QT17" s="14">
        <v>0.10108471676839936</v>
      </c>
      <c r="QU17" s="12">
        <v>260000</v>
      </c>
      <c r="QV17" s="12">
        <v>2572100</v>
      </c>
      <c r="QW17" s="23">
        <v>0.36899450889437951</v>
      </c>
      <c r="QX17" s="23">
        <v>1.2865090631368969</v>
      </c>
      <c r="QY17" s="23">
        <v>1.1484156277991008E-2</v>
      </c>
      <c r="QZ17" s="23">
        <v>0.24460300907395469</v>
      </c>
      <c r="RA17" s="23">
        <v>0.52469135802469136</v>
      </c>
      <c r="RB17" s="12">
        <v>2312100</v>
      </c>
      <c r="RC17" s="12">
        <v>2572100</v>
      </c>
      <c r="RD17" s="12">
        <v>1535400</v>
      </c>
      <c r="RE17" s="12">
        <v>373200</v>
      </c>
      <c r="RF17" s="12">
        <v>256100</v>
      </c>
      <c r="RG17" s="12">
        <v>88900</v>
      </c>
      <c r="RH17" s="12">
        <v>58500</v>
      </c>
      <c r="RJ17" s="13">
        <v>2.7597114913841487</v>
      </c>
      <c r="RK17" s="13">
        <v>0.11129765773406433</v>
      </c>
      <c r="RL17" s="12">
        <v>2572100</v>
      </c>
      <c r="RM17" s="12">
        <v>23110100</v>
      </c>
      <c r="RN17" s="12">
        <v>8527500</v>
      </c>
      <c r="RO17" s="12">
        <v>1774300</v>
      </c>
      <c r="RP17" s="12">
        <v>406400</v>
      </c>
      <c r="RQ17" s="12">
        <v>1097200</v>
      </c>
      <c r="RR17" s="12" t="s">
        <v>842</v>
      </c>
      <c r="RS17" s="12">
        <v>12808300</v>
      </c>
      <c r="RW17" s="5" t="s">
        <v>12</v>
      </c>
      <c r="RX17" s="7"/>
      <c r="RY17" s="9">
        <v>4067000</v>
      </c>
      <c r="RZ17" s="9">
        <v>2500000</v>
      </c>
      <c r="SA17" s="9">
        <v>1567000</v>
      </c>
      <c r="SB17" s="9">
        <v>510000</v>
      </c>
      <c r="SC17" s="9">
        <v>654000</v>
      </c>
      <c r="SD17" s="9">
        <v>97000</v>
      </c>
      <c r="SE17" s="9">
        <v>547000</v>
      </c>
      <c r="SF17" s="9">
        <v>109000</v>
      </c>
      <c r="SG17" s="9">
        <v>438000</v>
      </c>
      <c r="SH17" s="9">
        <v>553000</v>
      </c>
      <c r="SI17" s="9">
        <v>2097000</v>
      </c>
      <c r="SJ17" s="9">
        <v>124000</v>
      </c>
      <c r="SK17" s="9">
        <v>3540000</v>
      </c>
      <c r="SL17" s="9">
        <v>14148000</v>
      </c>
      <c r="SM17" s="9">
        <v>29345000</v>
      </c>
      <c r="SN17" s="9">
        <v>1121000</v>
      </c>
      <c r="SO17" s="9" t="s">
        <v>842</v>
      </c>
      <c r="SP17" s="9">
        <v>3553000</v>
      </c>
      <c r="SQ17" s="9">
        <v>7454000</v>
      </c>
      <c r="SR17" s="9">
        <v>29345000</v>
      </c>
      <c r="SS17" s="12">
        <v>18338000</v>
      </c>
      <c r="ST17" s="10">
        <v>0.8347</v>
      </c>
      <c r="SU17" s="9">
        <v>49837.948499999999</v>
      </c>
      <c r="SV17" s="10">
        <v>117.93</v>
      </c>
      <c r="SW17" s="9">
        <v>6000</v>
      </c>
      <c r="SX17" s="9">
        <v>1090000</v>
      </c>
      <c r="SY17" s="9">
        <v>401000</v>
      </c>
      <c r="SZ17" s="9">
        <v>11159000</v>
      </c>
      <c r="TA17" s="10">
        <v>1.03</v>
      </c>
      <c r="TB17" s="9">
        <v>1090000</v>
      </c>
      <c r="TC17" s="9">
        <v>401000</v>
      </c>
      <c r="TD17" s="9">
        <v>-231000</v>
      </c>
      <c r="TE17" s="9">
        <v>11159000</v>
      </c>
      <c r="TF17" s="10">
        <v>0.54500000000000004</v>
      </c>
      <c r="TG17" s="10">
        <v>7.0564999999999998</v>
      </c>
      <c r="TH17" s="10">
        <v>0.9264</v>
      </c>
      <c r="TI17" s="10">
        <v>5.6883999999999997</v>
      </c>
      <c r="TJ17" s="10">
        <v>19.9269</v>
      </c>
      <c r="TK17" s="10">
        <v>79.028000000000006</v>
      </c>
      <c r="TP17" s="5" t="s">
        <v>12</v>
      </c>
      <c r="TQ17" s="7"/>
      <c r="TR17" s="13">
        <v>0.99634112018012944</v>
      </c>
      <c r="TS17" s="13">
        <v>0.96144103574444129</v>
      </c>
      <c r="TT17" s="13">
        <v>0.15564311849141571</v>
      </c>
      <c r="TU17" s="13">
        <v>-4.4300562276367353E-4</v>
      </c>
      <c r="TV17" s="13">
        <v>414.23255813953483</v>
      </c>
      <c r="TW17" s="13">
        <v>0.74598739137842907</v>
      </c>
      <c r="TX17" s="13">
        <v>2.9368124496914407</v>
      </c>
      <c r="TY17" s="13">
        <v>3.9368124496914407</v>
      </c>
      <c r="TZ17" s="13">
        <v>0.71099565756823824</v>
      </c>
      <c r="UA17" s="13">
        <v>11.237113402061855</v>
      </c>
      <c r="UB17" s="13"/>
      <c r="UC17" s="13">
        <v>20.161290322580644</v>
      </c>
      <c r="UD17" s="13">
        <v>18.103999999999999</v>
      </c>
      <c r="UE17" s="13">
        <v>1.9394372913686218</v>
      </c>
      <c r="UF17" s="13">
        <v>188.19891812146545</v>
      </c>
      <c r="UG17" s="13">
        <v>-312.84615384615387</v>
      </c>
      <c r="UI17" s="5" t="s">
        <v>12</v>
      </c>
      <c r="UJ17" s="7"/>
      <c r="UK17" s="14">
        <v>5.876039710222699E-2</v>
      </c>
      <c r="UL17" s="14">
        <v>1.4925881751576078E-2</v>
      </c>
      <c r="UM17" s="14">
        <v>2.22865905605725E-2</v>
      </c>
      <c r="UN17" s="14">
        <v>0.10769609048438653</v>
      </c>
      <c r="UO17" s="12">
        <v>438000</v>
      </c>
      <c r="UP17" s="12">
        <v>4067000</v>
      </c>
      <c r="UQ17" s="23">
        <v>0.48212642698926561</v>
      </c>
      <c r="UR17" s="23">
        <v>1.6983454932697222</v>
      </c>
      <c r="US17" s="23">
        <v>1.3665019594479468E-2</v>
      </c>
      <c r="UT17" s="23">
        <v>0.38026921110921791</v>
      </c>
      <c r="UU17" s="23">
        <v>0.529126213592233</v>
      </c>
      <c r="UV17" s="12">
        <v>3629000</v>
      </c>
      <c r="UW17" s="12">
        <v>4067000</v>
      </c>
      <c r="UX17" s="12">
        <v>2500000</v>
      </c>
      <c r="UY17" s="12">
        <v>413000</v>
      </c>
      <c r="UZ17" s="12">
        <v>510000</v>
      </c>
      <c r="VA17" s="12">
        <v>97000</v>
      </c>
      <c r="VB17" s="12">
        <v>109000</v>
      </c>
      <c r="VD17" s="13">
        <v>3.9368124496914407</v>
      </c>
      <c r="VE17" s="13">
        <v>0.1385926052138354</v>
      </c>
      <c r="VF17" s="12">
        <v>4067000</v>
      </c>
      <c r="VG17" s="12">
        <v>29345000</v>
      </c>
      <c r="VH17" s="12">
        <v>14148000</v>
      </c>
      <c r="VI17" s="12">
        <v>3540000</v>
      </c>
      <c r="VJ17" s="12">
        <v>553000</v>
      </c>
      <c r="VK17" s="12">
        <v>2097000</v>
      </c>
      <c r="VL17" s="12">
        <v>124000</v>
      </c>
      <c r="VM17" s="12">
        <v>11657000</v>
      </c>
    </row>
    <row r="18" spans="1:585" x14ac:dyDescent="0.25">
      <c r="A18" s="5" t="s">
        <v>13</v>
      </c>
      <c r="B18" s="7"/>
      <c r="C18" s="9">
        <v>600111</v>
      </c>
      <c r="D18" s="9">
        <v>487025</v>
      </c>
      <c r="E18" s="9">
        <v>113086</v>
      </c>
      <c r="F18" s="9">
        <v>54142</v>
      </c>
      <c r="G18" s="9">
        <v>58584</v>
      </c>
      <c r="H18" s="9">
        <v>1224</v>
      </c>
      <c r="I18" s="9">
        <v>57118</v>
      </c>
      <c r="J18" s="9">
        <v>11469</v>
      </c>
      <c r="K18" s="9">
        <v>44588</v>
      </c>
      <c r="L18" s="9">
        <v>11326</v>
      </c>
      <c r="M18" s="9">
        <v>210480</v>
      </c>
      <c r="N18" s="9">
        <v>252268</v>
      </c>
      <c r="O18" s="9">
        <v>515233</v>
      </c>
      <c r="P18" s="9">
        <v>502484</v>
      </c>
      <c r="Q18" s="9">
        <v>1405329</v>
      </c>
      <c r="R18" s="9">
        <v>142717</v>
      </c>
      <c r="S18" s="9">
        <v>2372</v>
      </c>
      <c r="T18" s="9">
        <v>264482</v>
      </c>
      <c r="U18" s="9">
        <v>734039</v>
      </c>
      <c r="V18" s="9">
        <v>1405329</v>
      </c>
      <c r="W18" s="12">
        <v>406808</v>
      </c>
      <c r="X18" s="10">
        <v>2.0947</v>
      </c>
      <c r="Y18" s="9">
        <v>948.25109999999995</v>
      </c>
      <c r="Z18" s="10">
        <v>34.54</v>
      </c>
      <c r="AA18" s="9">
        <v>27463</v>
      </c>
      <c r="AB18" s="9">
        <v>73053</v>
      </c>
      <c r="AC18" s="9" t="s">
        <v>842</v>
      </c>
      <c r="AD18" s="9">
        <v>697966</v>
      </c>
      <c r="AE18" s="10">
        <v>1.54</v>
      </c>
      <c r="AF18" s="9">
        <v>73053</v>
      </c>
      <c r="AG18" s="9" t="s">
        <v>842</v>
      </c>
      <c r="AH18" s="9">
        <v>-5148</v>
      </c>
      <c r="AI18" s="9">
        <v>697966</v>
      </c>
      <c r="AJ18" s="10">
        <v>0.1875</v>
      </c>
      <c r="AK18" s="10">
        <v>10.391299999999999</v>
      </c>
      <c r="AL18" s="10">
        <v>1.3953</v>
      </c>
      <c r="AM18" s="10">
        <v>8.1709999999999994</v>
      </c>
      <c r="AN18" s="10">
        <v>20.079499999999999</v>
      </c>
      <c r="AO18" s="10">
        <v>73.117500000000007</v>
      </c>
      <c r="AT18" s="5" t="s">
        <v>13</v>
      </c>
      <c r="AU18" s="7"/>
      <c r="AV18" s="13">
        <v>1.9480834234465862</v>
      </c>
      <c r="AW18" s="13">
        <v>0.99426425994963741</v>
      </c>
      <c r="AX18" s="13">
        <v>4.282333013210729E-2</v>
      </c>
      <c r="AY18" s="13">
        <v>0.17842868111310589</v>
      </c>
      <c r="AZ18" s="13">
        <v>177.36156306648408</v>
      </c>
      <c r="BA18" s="13">
        <v>0.47767462281074397</v>
      </c>
      <c r="BB18" s="13">
        <v>0.91451544127764328</v>
      </c>
      <c r="BC18" s="13">
        <v>1.9145154412776433</v>
      </c>
      <c r="BD18" s="13">
        <v>0.35658418701193062</v>
      </c>
      <c r="BE18" s="13">
        <v>59.683823529411768</v>
      </c>
      <c r="BF18" s="13"/>
      <c r="BG18" s="13">
        <v>1.9305857262910873</v>
      </c>
      <c r="BH18" s="13">
        <v>189.06179354242596</v>
      </c>
      <c r="BI18" s="13">
        <v>2.8511545039908781</v>
      </c>
      <c r="BJ18" s="13">
        <v>128.01831661142688</v>
      </c>
      <c r="BK18" s="13">
        <v>2.393254662992371</v>
      </c>
      <c r="BM18" s="5" t="s">
        <v>13</v>
      </c>
      <c r="BN18" s="7"/>
      <c r="BO18" s="14">
        <v>6.0743366496875506E-2</v>
      </c>
      <c r="BP18" s="14">
        <v>3.1727801817225718E-2</v>
      </c>
      <c r="BQ18" s="14">
        <v>4.1687035562491058E-2</v>
      </c>
      <c r="BR18" s="14">
        <v>7.4299587909570058E-2</v>
      </c>
      <c r="BS18" s="12">
        <v>44588</v>
      </c>
      <c r="BT18" s="12">
        <v>600111</v>
      </c>
      <c r="BU18" s="23">
        <v>0.35755613098427486</v>
      </c>
      <c r="BV18" s="23">
        <v>0.67475381209666918</v>
      </c>
      <c r="BW18" s="23" t="s">
        <v>842</v>
      </c>
      <c r="BX18" s="23">
        <v>0.49665665477621257</v>
      </c>
      <c r="BY18" s="23">
        <v>0.12175324675324675</v>
      </c>
      <c r="BZ18" s="12">
        <v>555523</v>
      </c>
      <c r="CA18" s="12">
        <v>600111</v>
      </c>
      <c r="CB18" s="12">
        <v>487025</v>
      </c>
      <c r="CC18" s="12">
        <v>1663</v>
      </c>
      <c r="CD18" s="12">
        <v>54142</v>
      </c>
      <c r="CE18" s="12">
        <v>1224</v>
      </c>
      <c r="CF18" s="12">
        <v>11469</v>
      </c>
      <c r="CH18" s="13">
        <v>1.9145154412776433</v>
      </c>
      <c r="CI18" s="13">
        <v>0.42702527308551946</v>
      </c>
      <c r="CJ18" s="12">
        <v>600111</v>
      </c>
      <c r="CK18" s="12">
        <v>1405329</v>
      </c>
      <c r="CL18" s="12">
        <v>502484</v>
      </c>
      <c r="CM18" s="12">
        <v>515233</v>
      </c>
      <c r="CN18" s="12">
        <v>11326</v>
      </c>
      <c r="CO18" s="12">
        <v>210480</v>
      </c>
      <c r="CP18" s="12">
        <v>252268</v>
      </c>
      <c r="CQ18" s="12">
        <v>387612</v>
      </c>
      <c r="CU18" s="5" t="s">
        <v>13</v>
      </c>
      <c r="CV18" s="7"/>
      <c r="CW18" s="9">
        <v>796190</v>
      </c>
      <c r="CX18" s="9">
        <v>548775</v>
      </c>
      <c r="CY18" s="9">
        <v>247415</v>
      </c>
      <c r="CZ18" s="9">
        <v>111354</v>
      </c>
      <c r="DA18" s="9">
        <v>61741</v>
      </c>
      <c r="DB18" s="9">
        <v>18832</v>
      </c>
      <c r="DC18" s="9">
        <v>43776</v>
      </c>
      <c r="DD18" s="9">
        <v>4444</v>
      </c>
      <c r="DE18" s="9">
        <v>39332</v>
      </c>
      <c r="DF18" s="9">
        <v>519101</v>
      </c>
      <c r="DG18" s="9">
        <v>611534</v>
      </c>
      <c r="DH18" s="9">
        <v>220498</v>
      </c>
      <c r="DI18" s="9">
        <v>1525722</v>
      </c>
      <c r="DJ18" s="9">
        <v>1525298</v>
      </c>
      <c r="DK18" s="9">
        <v>4131520</v>
      </c>
      <c r="DL18" s="9">
        <v>195878</v>
      </c>
      <c r="DM18" s="9" t="s">
        <v>842</v>
      </c>
      <c r="DN18" s="9">
        <v>636145</v>
      </c>
      <c r="DO18" s="9">
        <v>1341551</v>
      </c>
      <c r="DP18" s="9">
        <v>4131520</v>
      </c>
      <c r="DQ18" s="12">
        <v>2153824</v>
      </c>
      <c r="DR18" s="10">
        <v>1.7947</v>
      </c>
      <c r="DS18" s="9">
        <v>4204.2433000000001</v>
      </c>
      <c r="DT18" s="10">
        <v>76.099999999999994</v>
      </c>
      <c r="DU18" s="9">
        <v>548</v>
      </c>
      <c r="DV18" s="9">
        <v>133159</v>
      </c>
      <c r="DW18" s="9">
        <v>63196</v>
      </c>
      <c r="DX18" s="9">
        <v>969731</v>
      </c>
      <c r="DY18" s="10">
        <v>0.71</v>
      </c>
      <c r="DZ18" s="9">
        <v>133159</v>
      </c>
      <c r="EA18" s="9">
        <v>63196</v>
      </c>
      <c r="EB18" s="9">
        <v>0</v>
      </c>
      <c r="EC18" s="9">
        <v>969731</v>
      </c>
      <c r="ED18" s="10">
        <v>0</v>
      </c>
      <c r="EE18" s="10">
        <v>12.5114</v>
      </c>
      <c r="EF18" s="10">
        <v>1.0476000000000001</v>
      </c>
      <c r="EG18" s="10">
        <v>9.1709999999999994</v>
      </c>
      <c r="EH18" s="10">
        <v>10.1517</v>
      </c>
      <c r="EI18" s="10">
        <v>77.248400000000004</v>
      </c>
      <c r="EN18" s="5" t="s">
        <v>13</v>
      </c>
      <c r="EO18" s="7"/>
      <c r="EP18" s="13">
        <v>2.3983871601600266</v>
      </c>
      <c r="EQ18" s="13">
        <v>2.0517712156819594</v>
      </c>
      <c r="ER18" s="13">
        <v>0.81601050075061499</v>
      </c>
      <c r="ES18" s="13">
        <v>0.21531470257919602</v>
      </c>
      <c r="ET18" s="13">
        <v>721.68736716611443</v>
      </c>
      <c r="EU18" s="13">
        <v>0.67528875571218339</v>
      </c>
      <c r="EV18" s="13">
        <v>2.0796592898816368</v>
      </c>
      <c r="EW18" s="13">
        <v>3.0796592898816368</v>
      </c>
      <c r="EX18" s="13">
        <v>0.61619254014233094</v>
      </c>
      <c r="EY18" s="13">
        <v>7.0708899745114699</v>
      </c>
      <c r="EZ18" s="13"/>
      <c r="FA18" s="13">
        <v>2.488798084336366</v>
      </c>
      <c r="FB18" s="13">
        <v>146.65713634914127</v>
      </c>
      <c r="FC18" s="13">
        <v>1.301955410492303</v>
      </c>
      <c r="FD18" s="13">
        <v>280.34754267197525</v>
      </c>
      <c r="FE18" s="13">
        <v>0.89502089195201762</v>
      </c>
      <c r="FG18" s="5" t="s">
        <v>13</v>
      </c>
      <c r="FH18" s="7"/>
      <c r="FI18" s="14">
        <v>2.9318303963099427E-2</v>
      </c>
      <c r="FJ18" s="14">
        <v>9.519982960266439E-3</v>
      </c>
      <c r="FK18" s="14">
        <v>1.4943894740918597E-2</v>
      </c>
      <c r="FL18" s="14">
        <v>4.9400268780065058E-2</v>
      </c>
      <c r="FM18" s="12">
        <v>39332</v>
      </c>
      <c r="FN18" s="12">
        <v>796190</v>
      </c>
      <c r="FO18" s="23">
        <v>0.36918567500580901</v>
      </c>
      <c r="FP18" s="23">
        <v>1.0176020689721943</v>
      </c>
      <c r="FQ18" s="23">
        <v>1.5296065370614205E-2</v>
      </c>
      <c r="FR18" s="23">
        <v>0.23471531058787082</v>
      </c>
      <c r="FS18" s="23">
        <v>0</v>
      </c>
      <c r="FT18" s="12">
        <v>756858</v>
      </c>
      <c r="FU18" s="12">
        <v>796190</v>
      </c>
      <c r="FV18" s="12">
        <v>548775</v>
      </c>
      <c r="FW18" s="12">
        <v>73453</v>
      </c>
      <c r="FX18" s="12">
        <v>111354</v>
      </c>
      <c r="FY18" s="12">
        <v>18832</v>
      </c>
      <c r="FZ18" s="12">
        <v>4444</v>
      </c>
      <c r="GB18" s="13">
        <v>3.0796592898816368</v>
      </c>
      <c r="GC18" s="13">
        <v>0.19271115715281542</v>
      </c>
      <c r="GD18" s="12">
        <v>796190</v>
      </c>
      <c r="GE18" s="12">
        <v>4131520</v>
      </c>
      <c r="GF18" s="12">
        <v>1525298</v>
      </c>
      <c r="GG18" s="12">
        <v>1525722</v>
      </c>
      <c r="GH18" s="12">
        <v>519101</v>
      </c>
      <c r="GI18" s="12">
        <v>611534</v>
      </c>
      <c r="GJ18" s="12">
        <v>220498</v>
      </c>
      <c r="GK18" s="12">
        <v>1080500</v>
      </c>
      <c r="GO18" s="5" t="s">
        <v>13</v>
      </c>
      <c r="GP18" s="7"/>
      <c r="GQ18" s="9">
        <v>200240</v>
      </c>
      <c r="GR18" s="9">
        <v>133260</v>
      </c>
      <c r="GS18" s="9">
        <v>66980</v>
      </c>
      <c r="GT18" s="9">
        <v>28170</v>
      </c>
      <c r="GU18" s="9">
        <v>14208</v>
      </c>
      <c r="GV18" s="9">
        <v>5502</v>
      </c>
      <c r="GW18" s="9">
        <v>9273</v>
      </c>
      <c r="GX18" s="9">
        <v>-53644</v>
      </c>
      <c r="GY18" s="9">
        <v>62917</v>
      </c>
      <c r="GZ18" s="9">
        <v>154342</v>
      </c>
      <c r="HA18" s="9">
        <v>74198</v>
      </c>
      <c r="HB18" s="9">
        <v>7868</v>
      </c>
      <c r="HC18" s="9">
        <v>247254</v>
      </c>
      <c r="HD18" s="9">
        <v>510512</v>
      </c>
      <c r="HE18" s="9">
        <v>1193898</v>
      </c>
      <c r="HF18" s="9">
        <v>49198</v>
      </c>
      <c r="HG18" s="9" t="s">
        <v>842</v>
      </c>
      <c r="HH18" s="9">
        <v>131208</v>
      </c>
      <c r="HI18" s="9">
        <v>362142</v>
      </c>
      <c r="HJ18" s="9">
        <v>1193898</v>
      </c>
      <c r="HK18" s="12">
        <v>700548</v>
      </c>
      <c r="HL18" s="10">
        <v>1.0898000000000001</v>
      </c>
      <c r="HM18" s="9">
        <v>3164.0032000000001</v>
      </c>
      <c r="HN18" s="10">
        <v>61.95</v>
      </c>
      <c r="HO18" s="9">
        <v>511</v>
      </c>
      <c r="HP18" s="9">
        <v>41849</v>
      </c>
      <c r="HQ18" s="9" t="s">
        <v>842</v>
      </c>
      <c r="HR18" s="9">
        <v>-266099</v>
      </c>
      <c r="HS18" s="10">
        <v>1.24</v>
      </c>
      <c r="HT18" s="9">
        <v>41849</v>
      </c>
      <c r="HU18" s="9" t="s">
        <v>842</v>
      </c>
      <c r="HV18" s="9">
        <v>0</v>
      </c>
      <c r="HW18" s="9">
        <v>-266099</v>
      </c>
      <c r="HX18" s="10">
        <v>0</v>
      </c>
      <c r="HY18" s="10">
        <v>7.5673000000000004</v>
      </c>
      <c r="HZ18" s="10">
        <v>1.4410000000000001</v>
      </c>
      <c r="IA18" s="10">
        <v>6.5784000000000002</v>
      </c>
      <c r="IB18" s="10" t="s">
        <v>842</v>
      </c>
      <c r="IC18" s="10">
        <v>237.8623</v>
      </c>
      <c r="IH18" s="5" t="s">
        <v>13</v>
      </c>
      <c r="II18" s="7"/>
      <c r="IJ18" s="13">
        <v>1.8844430217669654</v>
      </c>
      <c r="IK18" s="13">
        <v>1.8244771660264618</v>
      </c>
      <c r="IL18" s="13">
        <v>1.1763154685689896</v>
      </c>
      <c r="IM18" s="13">
        <v>9.7199258228089835E-2</v>
      </c>
      <c r="IN18" s="13">
        <v>541.26178529393542</v>
      </c>
      <c r="IO18" s="13">
        <v>0.69667258006965416</v>
      </c>
      <c r="IP18" s="13">
        <v>2.2967675663137666</v>
      </c>
      <c r="IQ18" s="13">
        <v>3.2967675663137666</v>
      </c>
      <c r="IR18" s="13">
        <v>0.65922140981847954</v>
      </c>
      <c r="IS18" s="13">
        <v>7.6061432206470379</v>
      </c>
      <c r="IT18" s="13"/>
      <c r="IU18" s="13">
        <v>16.936959837315708</v>
      </c>
      <c r="IV18" s="13">
        <v>21.55050277652709</v>
      </c>
      <c r="IW18" s="13">
        <v>2.6987250330197581</v>
      </c>
      <c r="IX18" s="13">
        <v>135.24905113863363</v>
      </c>
      <c r="IY18" s="13">
        <v>1.7255226375747548</v>
      </c>
      <c r="JA18" s="5" t="s">
        <v>13</v>
      </c>
      <c r="JB18" s="7"/>
      <c r="JC18" s="14">
        <v>0.17373571692871856</v>
      </c>
      <c r="JD18" s="14">
        <v>5.2698806765737106E-2</v>
      </c>
      <c r="JE18" s="14">
        <v>1.1900514114271069E-2</v>
      </c>
      <c r="JF18" s="14">
        <v>0.31420795045944866</v>
      </c>
      <c r="JG18" s="12">
        <v>62917</v>
      </c>
      <c r="JH18" s="12">
        <v>200240</v>
      </c>
      <c r="JI18" s="23">
        <v>0.42760101784239524</v>
      </c>
      <c r="JJ18" s="23">
        <v>2.6501453222972149</v>
      </c>
      <c r="JK18" s="23" t="s">
        <v>842</v>
      </c>
      <c r="JL18" s="23">
        <v>-0.22288252430274613</v>
      </c>
      <c r="JM18" s="23">
        <v>0</v>
      </c>
      <c r="JN18" s="12">
        <v>137323</v>
      </c>
      <c r="JO18" s="12">
        <v>200240</v>
      </c>
      <c r="JP18" s="12">
        <v>133260</v>
      </c>
      <c r="JQ18" s="12">
        <v>24035</v>
      </c>
      <c r="JR18" s="12">
        <v>28170</v>
      </c>
      <c r="JS18" s="12">
        <v>5502</v>
      </c>
      <c r="JT18" s="12">
        <v>-53644</v>
      </c>
      <c r="JV18" s="13">
        <v>3.2967675663137666</v>
      </c>
      <c r="JW18" s="13">
        <v>0.16771952042804328</v>
      </c>
      <c r="JX18" s="12">
        <v>200240</v>
      </c>
      <c r="JY18" s="12">
        <v>1193898</v>
      </c>
      <c r="JZ18" s="12">
        <v>510512</v>
      </c>
      <c r="KA18" s="12">
        <v>247254</v>
      </c>
      <c r="KB18" s="12">
        <v>154342</v>
      </c>
      <c r="KC18" s="12">
        <v>74198</v>
      </c>
      <c r="KD18" s="12">
        <v>7868</v>
      </c>
      <c r="KE18" s="12">
        <v>436132</v>
      </c>
      <c r="KI18" s="5" t="s">
        <v>13</v>
      </c>
      <c r="KJ18" s="7"/>
      <c r="KK18" s="9">
        <v>431487</v>
      </c>
      <c r="KL18" s="9">
        <v>344648</v>
      </c>
      <c r="KM18" s="9">
        <v>86839</v>
      </c>
      <c r="KN18" s="9">
        <v>76020</v>
      </c>
      <c r="KO18" s="9">
        <v>9170</v>
      </c>
      <c r="KP18" s="9">
        <v>15936</v>
      </c>
      <c r="KQ18" s="9">
        <v>-4248</v>
      </c>
      <c r="KR18" s="9">
        <v>2257</v>
      </c>
      <c r="KS18" s="9">
        <v>-6302</v>
      </c>
      <c r="KT18" s="9">
        <v>76454</v>
      </c>
      <c r="KU18" s="9">
        <v>355313</v>
      </c>
      <c r="KV18" s="9">
        <v>61001</v>
      </c>
      <c r="KW18" s="9">
        <v>815823</v>
      </c>
      <c r="KX18" s="9">
        <v>630354</v>
      </c>
      <c r="KY18" s="9">
        <v>2993287</v>
      </c>
      <c r="KZ18" s="9">
        <v>164102</v>
      </c>
      <c r="LA18" s="9">
        <v>7450</v>
      </c>
      <c r="LB18" s="9">
        <v>537955</v>
      </c>
      <c r="LC18" s="9">
        <v>713399</v>
      </c>
      <c r="LD18" s="9">
        <v>2993287</v>
      </c>
      <c r="LE18" s="12">
        <v>1741933</v>
      </c>
      <c r="LF18" s="10">
        <v>3.4658000000000002</v>
      </c>
      <c r="LG18" s="9">
        <v>1418.9115999999999</v>
      </c>
      <c r="LH18" s="10">
        <v>17.98</v>
      </c>
      <c r="LI18" s="9">
        <v>144288</v>
      </c>
      <c r="LJ18" s="9">
        <v>57025</v>
      </c>
      <c r="LK18" s="9">
        <v>31901</v>
      </c>
      <c r="LL18" s="9">
        <v>1797759</v>
      </c>
      <c r="LM18" s="10">
        <v>-0.08</v>
      </c>
      <c r="LN18" s="9">
        <v>57025</v>
      </c>
      <c r="LO18" s="9">
        <v>31901</v>
      </c>
      <c r="LP18" s="9">
        <v>-2978</v>
      </c>
      <c r="LQ18" s="9">
        <v>1797759</v>
      </c>
      <c r="LR18" s="10">
        <v>0</v>
      </c>
      <c r="LS18" s="10">
        <v>12.0907</v>
      </c>
      <c r="LT18" s="10">
        <v>1.4375</v>
      </c>
      <c r="LU18" s="10">
        <v>6.8337000000000003</v>
      </c>
      <c r="LV18" s="10" t="s">
        <v>842</v>
      </c>
      <c r="LW18" s="10">
        <v>79.9011</v>
      </c>
      <c r="MB18" s="5" t="s">
        <v>13</v>
      </c>
      <c r="MC18" s="7"/>
      <c r="MD18" s="13">
        <v>1.5165264752628007</v>
      </c>
      <c r="ME18" s="13">
        <v>1.4031322322499094</v>
      </c>
      <c r="MF18" s="13">
        <v>0.14211969402645203</v>
      </c>
      <c r="MG18" s="13">
        <v>9.2830390136328392E-2</v>
      </c>
      <c r="MH18" s="13">
        <v>654.93460401076379</v>
      </c>
      <c r="MI18" s="13">
        <v>0.7616670235764228</v>
      </c>
      <c r="MJ18" s="13">
        <v>3.1958104791287907</v>
      </c>
      <c r="MK18" s="13">
        <v>4.1958104791287907</v>
      </c>
      <c r="ML18" s="13">
        <v>0.70944906839482402</v>
      </c>
      <c r="MM18" s="13">
        <v>3.5783760040160644</v>
      </c>
      <c r="MN18" s="13"/>
      <c r="MO18" s="13">
        <v>5.6498745922197999</v>
      </c>
      <c r="MP18" s="13">
        <v>64.603203848564334</v>
      </c>
      <c r="MQ18" s="13">
        <v>1.2143856261943695</v>
      </c>
      <c r="MR18" s="13">
        <v>300.56350481011015</v>
      </c>
      <c r="MS18" s="13">
        <v>1.5528488346984899</v>
      </c>
      <c r="MU18" s="5" t="s">
        <v>13</v>
      </c>
      <c r="MV18" s="7"/>
      <c r="MW18" s="14">
        <v>-8.8337662374071164E-3</v>
      </c>
      <c r="MX18" s="14">
        <v>-2.1053778003913425E-3</v>
      </c>
      <c r="MY18" s="14">
        <v>3.0635218072974624E-3</v>
      </c>
      <c r="MZ18" s="14">
        <v>-1.4605306764746098E-2</v>
      </c>
      <c r="NA18" s="12">
        <v>-6302</v>
      </c>
      <c r="NB18" s="12">
        <v>431487</v>
      </c>
      <c r="NC18" s="23">
        <v>0.21058922849696671</v>
      </c>
      <c r="ND18" s="23">
        <v>0.47403125727669942</v>
      </c>
      <c r="NE18" s="23">
        <v>1.0657514631908E-2</v>
      </c>
      <c r="NF18" s="23">
        <v>0.60059693574321471</v>
      </c>
      <c r="NG18" s="23">
        <v>0</v>
      </c>
      <c r="NH18" s="12">
        <v>437789</v>
      </c>
      <c r="NI18" s="12">
        <v>431487</v>
      </c>
      <c r="NJ18" s="12">
        <v>344648</v>
      </c>
      <c r="NK18" s="12">
        <v>-1072</v>
      </c>
      <c r="NL18" s="12">
        <v>76020</v>
      </c>
      <c r="NM18" s="12">
        <v>15936</v>
      </c>
      <c r="NN18" s="12">
        <v>2257</v>
      </c>
      <c r="NP18" s="13">
        <v>4.1958104791287907</v>
      </c>
      <c r="NQ18" s="13">
        <v>0.14415156314780372</v>
      </c>
      <c r="NR18" s="12">
        <v>431487</v>
      </c>
      <c r="NS18" s="12">
        <v>2993287</v>
      </c>
      <c r="NT18" s="12">
        <v>630354</v>
      </c>
      <c r="NU18" s="12">
        <v>815823</v>
      </c>
      <c r="NV18" s="12">
        <v>76454</v>
      </c>
      <c r="NW18" s="12">
        <v>355313</v>
      </c>
      <c r="NX18" s="12">
        <v>61001</v>
      </c>
      <c r="NY18" s="12">
        <v>1547110</v>
      </c>
      <c r="OC18" s="5" t="s">
        <v>13</v>
      </c>
      <c r="OD18" s="7"/>
      <c r="OE18" s="9">
        <v>2573300</v>
      </c>
      <c r="OF18" s="9">
        <v>1547200</v>
      </c>
      <c r="OG18" s="9">
        <v>1026100</v>
      </c>
      <c r="OH18" s="9">
        <v>257700</v>
      </c>
      <c r="OI18" s="9">
        <v>432700</v>
      </c>
      <c r="OJ18" s="9">
        <v>78100</v>
      </c>
      <c r="OK18" s="9">
        <v>201300</v>
      </c>
      <c r="OL18" s="9">
        <v>-35000</v>
      </c>
      <c r="OM18" s="9">
        <v>235500</v>
      </c>
      <c r="ON18" s="9">
        <v>38200</v>
      </c>
      <c r="OO18" s="9">
        <v>1091300</v>
      </c>
      <c r="OP18" s="9" t="s">
        <v>842</v>
      </c>
      <c r="OQ18" s="9">
        <v>1521800</v>
      </c>
      <c r="OR18" s="9">
        <v>8726200</v>
      </c>
      <c r="OS18" s="9">
        <v>23434000</v>
      </c>
      <c r="OT18" s="9">
        <v>779000</v>
      </c>
      <c r="OU18" s="9" t="s">
        <v>842</v>
      </c>
      <c r="OV18" s="9">
        <v>2282000</v>
      </c>
      <c r="OW18" s="9">
        <v>8488800</v>
      </c>
      <c r="OX18" s="9">
        <v>23434000</v>
      </c>
      <c r="OY18" s="12">
        <v>12663200</v>
      </c>
      <c r="OZ18" s="10">
        <v>0.68810000000000004</v>
      </c>
      <c r="PA18" s="9">
        <v>30693.1872</v>
      </c>
      <c r="PB18" s="10">
        <v>96.3</v>
      </c>
      <c r="PC18" s="9">
        <v>3200</v>
      </c>
      <c r="PD18" s="9">
        <v>720700</v>
      </c>
      <c r="PE18" s="9">
        <v>252200</v>
      </c>
      <c r="PF18" s="9">
        <v>5751800</v>
      </c>
      <c r="PG18" s="10">
        <v>0.74</v>
      </c>
      <c r="PH18" s="9">
        <v>720700</v>
      </c>
      <c r="PI18" s="9">
        <v>252200</v>
      </c>
      <c r="PJ18" s="9">
        <v>-135400</v>
      </c>
      <c r="PK18" s="9">
        <v>5751800</v>
      </c>
      <c r="PL18" s="10">
        <v>0.42499999999999999</v>
      </c>
      <c r="PM18" s="10">
        <v>7.9396000000000004</v>
      </c>
      <c r="PN18" s="10">
        <v>1.0496000000000001</v>
      </c>
      <c r="PO18" s="10">
        <v>6.3544</v>
      </c>
      <c r="PP18" s="10" t="s">
        <v>842</v>
      </c>
      <c r="PQ18" s="10">
        <v>84.650400000000005</v>
      </c>
      <c r="PV18" s="5" t="s">
        <v>13</v>
      </c>
      <c r="PW18" s="7"/>
      <c r="PX18" s="13">
        <v>0.66687116564417181</v>
      </c>
      <c r="PY18" s="13" t="s">
        <v>842</v>
      </c>
      <c r="PZ18" s="13">
        <v>1.6739702015775636E-2</v>
      </c>
      <c r="QA18" s="13">
        <v>-3.2440044379960738E-2</v>
      </c>
      <c r="QB18" s="13" t="s">
        <v>842</v>
      </c>
      <c r="QC18" s="13">
        <v>0.63775710506102246</v>
      </c>
      <c r="QD18" s="13">
        <v>1.7605786448025633</v>
      </c>
      <c r="QE18" s="13">
        <v>2.7605786448025635</v>
      </c>
      <c r="QF18" s="13">
        <v>0.59867624810892583</v>
      </c>
      <c r="QG18" s="13">
        <v>9.2279129321382847</v>
      </c>
      <c r="QH18" s="13"/>
      <c r="QI18" s="13" t="s">
        <v>842</v>
      </c>
      <c r="QJ18" s="13" t="s">
        <v>842</v>
      </c>
      <c r="QK18" s="13">
        <v>2.3580133785393569</v>
      </c>
      <c r="QL18" s="13">
        <v>154.79131854039559</v>
      </c>
      <c r="QM18" s="13">
        <v>-3.3850302551960012</v>
      </c>
      <c r="QO18" s="5" t="s">
        <v>13</v>
      </c>
      <c r="QP18" s="7"/>
      <c r="QQ18" s="14">
        <v>2.7742437093582133E-2</v>
      </c>
      <c r="QR18" s="14">
        <v>1.0049500725441666E-2</v>
      </c>
      <c r="QS18" s="14">
        <v>1.8464624050524878E-2</v>
      </c>
      <c r="QT18" s="14">
        <v>9.1516729491314661E-2</v>
      </c>
      <c r="QU18" s="12">
        <v>235500</v>
      </c>
      <c r="QV18" s="12">
        <v>2573300</v>
      </c>
      <c r="QW18" s="23">
        <v>0.37237347443884955</v>
      </c>
      <c r="QX18" s="23">
        <v>1.3097715797559102</v>
      </c>
      <c r="QY18" s="23">
        <v>1.0762140479644961E-2</v>
      </c>
      <c r="QZ18" s="23">
        <v>0.24544678672015022</v>
      </c>
      <c r="RA18" s="23">
        <v>0.57432432432432434</v>
      </c>
      <c r="RB18" s="12">
        <v>2337800</v>
      </c>
      <c r="RC18" s="12">
        <v>2573300</v>
      </c>
      <c r="RD18" s="12">
        <v>1547200</v>
      </c>
      <c r="RE18" s="12">
        <v>489800</v>
      </c>
      <c r="RF18" s="12">
        <v>257700</v>
      </c>
      <c r="RG18" s="12">
        <v>78100</v>
      </c>
      <c r="RH18" s="12">
        <v>-35000</v>
      </c>
      <c r="RJ18" s="13">
        <v>2.7605786448025635</v>
      </c>
      <c r="RK18" s="13">
        <v>0.10981053170606811</v>
      </c>
      <c r="RL18" s="12">
        <v>2573300</v>
      </c>
      <c r="RM18" s="12">
        <v>23434000</v>
      </c>
      <c r="RN18" s="12">
        <v>8726200</v>
      </c>
      <c r="RO18" s="12">
        <v>1521800</v>
      </c>
      <c r="RP18" s="12">
        <v>38200</v>
      </c>
      <c r="RQ18" s="12">
        <v>1091300</v>
      </c>
      <c r="RR18" s="12" t="s">
        <v>842</v>
      </c>
      <c r="RS18" s="12">
        <v>13186000</v>
      </c>
      <c r="RW18" s="5" t="s">
        <v>13</v>
      </c>
      <c r="RX18" s="7"/>
      <c r="RY18" s="9">
        <v>4112000</v>
      </c>
      <c r="RZ18" s="9">
        <v>2514000</v>
      </c>
      <c r="SA18" s="9">
        <v>1598000</v>
      </c>
      <c r="SB18" s="9">
        <v>458000</v>
      </c>
      <c r="SC18" s="9">
        <v>650000</v>
      </c>
      <c r="SD18" s="9" t="s">
        <v>842</v>
      </c>
      <c r="SE18" s="9">
        <v>545000</v>
      </c>
      <c r="SF18" s="9">
        <v>124000</v>
      </c>
      <c r="SG18" s="9">
        <v>421000</v>
      </c>
      <c r="SH18" s="9">
        <v>476000</v>
      </c>
      <c r="SI18" s="9">
        <v>2025000</v>
      </c>
      <c r="SJ18" s="9">
        <v>124000</v>
      </c>
      <c r="SK18" s="9">
        <v>3327000</v>
      </c>
      <c r="SL18" s="9">
        <v>14038000</v>
      </c>
      <c r="SM18" s="9">
        <v>29070000</v>
      </c>
      <c r="SN18" s="9">
        <v>1212000</v>
      </c>
      <c r="SO18" s="9" t="s">
        <v>842</v>
      </c>
      <c r="SP18" s="9">
        <v>3285000</v>
      </c>
      <c r="SQ18" s="9">
        <v>7429000</v>
      </c>
      <c r="SR18" s="9">
        <v>29070000</v>
      </c>
      <c r="SS18" s="12">
        <v>18356000</v>
      </c>
      <c r="ST18" s="10">
        <v>0.79430000000000001</v>
      </c>
      <c r="SU18" s="9">
        <v>54451.675999999999</v>
      </c>
      <c r="SV18" s="10">
        <v>129.02000000000001</v>
      </c>
      <c r="SW18" s="9">
        <v>6000</v>
      </c>
      <c r="SX18" s="9">
        <v>1122000</v>
      </c>
      <c r="SY18" s="9">
        <v>436000</v>
      </c>
      <c r="SZ18" s="9">
        <v>11337000</v>
      </c>
      <c r="TA18" s="10">
        <v>0.99</v>
      </c>
      <c r="TB18" s="9">
        <v>1122000</v>
      </c>
      <c r="TC18" s="9">
        <v>436000</v>
      </c>
      <c r="TD18" s="9">
        <v>-247000</v>
      </c>
      <c r="TE18" s="9">
        <v>11337000</v>
      </c>
      <c r="TF18" s="10">
        <v>0.57499999999999996</v>
      </c>
      <c r="TG18" s="10">
        <v>8.0266999999999999</v>
      </c>
      <c r="TH18" s="10">
        <v>1.7730999999999999</v>
      </c>
      <c r="TI18" s="10">
        <v>6.7853000000000003</v>
      </c>
      <c r="TJ18" s="10">
        <v>22.752300000000002</v>
      </c>
      <c r="TK18" s="10">
        <v>77.683499999999995</v>
      </c>
      <c r="TP18" s="5" t="s">
        <v>13</v>
      </c>
      <c r="TQ18" s="7"/>
      <c r="TR18" s="13">
        <v>1.0127853881278539</v>
      </c>
      <c r="TS18" s="13">
        <v>0.9750380517503805</v>
      </c>
      <c r="TT18" s="13">
        <v>0.14490106544901066</v>
      </c>
      <c r="TU18" s="13">
        <v>1.4447884416924665E-3</v>
      </c>
      <c r="TV18" s="13">
        <v>393.36978465679681</v>
      </c>
      <c r="TW18" s="13">
        <v>0.74444444444444446</v>
      </c>
      <c r="TX18" s="13">
        <v>2.9130434782608696</v>
      </c>
      <c r="TY18" s="13">
        <v>3.9130434782608696</v>
      </c>
      <c r="TZ18" s="13">
        <v>0.7118867558658134</v>
      </c>
      <c r="UA18" s="13" t="s">
        <v>842</v>
      </c>
      <c r="UB18" s="13"/>
      <c r="UC18" s="13">
        <v>20.274193548387096</v>
      </c>
      <c r="UD18" s="13">
        <v>18.003182179793161</v>
      </c>
      <c r="UE18" s="13">
        <v>2.0306172839506171</v>
      </c>
      <c r="UF18" s="13">
        <v>179.74829766536968</v>
      </c>
      <c r="UG18" s="13">
        <v>97.904761904761898</v>
      </c>
      <c r="UI18" s="5" t="s">
        <v>13</v>
      </c>
      <c r="UJ18" s="7"/>
      <c r="UK18" s="14">
        <v>5.6669807511105126E-2</v>
      </c>
      <c r="UL18" s="14">
        <v>1.4482284141726866E-2</v>
      </c>
      <c r="UM18" s="14">
        <v>2.2359821121431027E-2</v>
      </c>
      <c r="UN18" s="14">
        <v>0.10238326848249027</v>
      </c>
      <c r="UO18" s="12">
        <v>421000</v>
      </c>
      <c r="UP18" s="12">
        <v>4112000</v>
      </c>
      <c r="UQ18" s="23">
        <v>0.48290333677330582</v>
      </c>
      <c r="UR18" s="23">
        <v>1.8731226694186447</v>
      </c>
      <c r="US18" s="23">
        <v>1.499828001375989E-2</v>
      </c>
      <c r="UT18" s="23">
        <v>0.38998968008255935</v>
      </c>
      <c r="UU18" s="23">
        <v>0.58080808080808077</v>
      </c>
      <c r="UV18" s="12">
        <v>3691000</v>
      </c>
      <c r="UW18" s="12">
        <v>4112000</v>
      </c>
      <c r="UX18" s="12">
        <v>2514000</v>
      </c>
      <c r="UY18" s="12" t="s">
        <v>842</v>
      </c>
      <c r="UZ18" s="12">
        <v>458000</v>
      </c>
      <c r="VA18" s="12" t="s">
        <v>842</v>
      </c>
      <c r="VB18" s="12">
        <v>124000</v>
      </c>
      <c r="VD18" s="13">
        <v>3.9130434782608696</v>
      </c>
      <c r="VE18" s="13">
        <v>0.14145166838665291</v>
      </c>
      <c r="VF18" s="12">
        <v>4112000</v>
      </c>
      <c r="VG18" s="12">
        <v>29070000</v>
      </c>
      <c r="VH18" s="12">
        <v>14038000</v>
      </c>
      <c r="VI18" s="12">
        <v>3327000</v>
      </c>
      <c r="VJ18" s="12">
        <v>476000</v>
      </c>
      <c r="VK18" s="12">
        <v>2025000</v>
      </c>
      <c r="VL18" s="12">
        <v>124000</v>
      </c>
      <c r="VM18" s="12">
        <v>11705000</v>
      </c>
    </row>
    <row r="19" spans="1:585" x14ac:dyDescent="0.25">
      <c r="A19" s="5" t="s">
        <v>14</v>
      </c>
      <c r="B19" s="7"/>
      <c r="C19" s="9">
        <v>820718</v>
      </c>
      <c r="D19" s="9">
        <v>678297</v>
      </c>
      <c r="E19" s="9">
        <v>142421</v>
      </c>
      <c r="F19" s="9">
        <v>61887</v>
      </c>
      <c r="G19" s="9">
        <v>81380</v>
      </c>
      <c r="H19" s="9">
        <v>1383</v>
      </c>
      <c r="I19" s="9">
        <v>79883</v>
      </c>
      <c r="J19" s="9">
        <v>14401</v>
      </c>
      <c r="K19" s="9">
        <v>63635</v>
      </c>
      <c r="L19" s="9">
        <v>17927</v>
      </c>
      <c r="M19" s="9">
        <v>266007</v>
      </c>
      <c r="N19" s="9">
        <v>257229</v>
      </c>
      <c r="O19" s="9">
        <v>585189</v>
      </c>
      <c r="P19" s="9">
        <v>510762</v>
      </c>
      <c r="Q19" s="9">
        <v>1485738</v>
      </c>
      <c r="R19" s="9">
        <v>153454</v>
      </c>
      <c r="S19" s="9">
        <v>2834</v>
      </c>
      <c r="T19" s="9">
        <v>296704</v>
      </c>
      <c r="U19" s="9">
        <v>802583</v>
      </c>
      <c r="V19" s="9">
        <v>1485738</v>
      </c>
      <c r="W19" s="12">
        <v>386451</v>
      </c>
      <c r="X19" s="10">
        <v>2.2761999999999998</v>
      </c>
      <c r="Y19" s="9">
        <v>1496.2732000000001</v>
      </c>
      <c r="Z19" s="10">
        <v>54.48</v>
      </c>
      <c r="AA19" s="9">
        <v>27523</v>
      </c>
      <c r="AB19" s="9">
        <v>95706</v>
      </c>
      <c r="AC19" s="9" t="s">
        <v>842</v>
      </c>
      <c r="AD19" s="9">
        <v>756262</v>
      </c>
      <c r="AE19" s="10">
        <v>2.15</v>
      </c>
      <c r="AF19" s="9">
        <v>95706</v>
      </c>
      <c r="AG19" s="9" t="s">
        <v>842</v>
      </c>
      <c r="AH19" s="9">
        <v>-5239</v>
      </c>
      <c r="AI19" s="9">
        <v>756262</v>
      </c>
      <c r="AJ19" s="10">
        <v>0.1875</v>
      </c>
      <c r="AK19" s="10">
        <v>11.1561</v>
      </c>
      <c r="AL19" s="10">
        <v>1.6166</v>
      </c>
      <c r="AM19" s="10">
        <v>9.609</v>
      </c>
      <c r="AN19" s="10">
        <v>18.0276</v>
      </c>
      <c r="AO19" s="10">
        <v>76.449399999999997</v>
      </c>
      <c r="AT19" s="5" t="s">
        <v>14</v>
      </c>
      <c r="AU19" s="7"/>
      <c r="AV19" s="13">
        <v>1.9722989915875755</v>
      </c>
      <c r="AW19" s="13">
        <v>1.1053440465918896</v>
      </c>
      <c r="AX19" s="13">
        <v>6.042048641069888E-2</v>
      </c>
      <c r="AY19" s="13">
        <v>0.19416949690995317</v>
      </c>
      <c r="AZ19" s="13">
        <v>161.72384163937616</v>
      </c>
      <c r="BA19" s="13">
        <v>0.45980852613314055</v>
      </c>
      <c r="BB19" s="13">
        <v>0.85119545268215246</v>
      </c>
      <c r="BC19" s="13">
        <v>1.8511954526821526</v>
      </c>
      <c r="BD19" s="13">
        <v>0.32501257323171584</v>
      </c>
      <c r="BE19" s="13">
        <v>69.20173535791757</v>
      </c>
      <c r="BF19" s="13"/>
      <c r="BG19" s="13">
        <v>2.636938292338733</v>
      </c>
      <c r="BH19" s="13">
        <v>138.41810445866633</v>
      </c>
      <c r="BI19" s="13">
        <v>3.0853248222791128</v>
      </c>
      <c r="BJ19" s="13">
        <v>118.30196852024692</v>
      </c>
      <c r="BK19" s="13">
        <v>2.8449243461531797</v>
      </c>
      <c r="BM19" s="5" t="s">
        <v>14</v>
      </c>
      <c r="BN19" s="7"/>
      <c r="BO19" s="14">
        <v>7.9287749678226424E-2</v>
      </c>
      <c r="BP19" s="14">
        <v>4.2830566358267742E-2</v>
      </c>
      <c r="BQ19" s="14">
        <v>5.4774125720685615E-2</v>
      </c>
      <c r="BR19" s="14">
        <v>7.7535767462148991E-2</v>
      </c>
      <c r="BS19" s="12">
        <v>63635</v>
      </c>
      <c r="BT19" s="12">
        <v>820718</v>
      </c>
      <c r="BU19" s="23">
        <v>0.34377662818074251</v>
      </c>
      <c r="BV19" s="23">
        <v>1.0070908868185375</v>
      </c>
      <c r="BW19" s="23" t="s">
        <v>842</v>
      </c>
      <c r="BX19" s="23">
        <v>0.5090143753474704</v>
      </c>
      <c r="BY19" s="23">
        <v>8.7209302325581398E-2</v>
      </c>
      <c r="BZ19" s="12">
        <v>757083</v>
      </c>
      <c r="CA19" s="12">
        <v>820718</v>
      </c>
      <c r="CB19" s="12">
        <v>678297</v>
      </c>
      <c r="CC19" s="12">
        <v>1115</v>
      </c>
      <c r="CD19" s="12">
        <v>61887</v>
      </c>
      <c r="CE19" s="12">
        <v>1383</v>
      </c>
      <c r="CF19" s="12">
        <v>14401</v>
      </c>
      <c r="CH19" s="13">
        <v>1.8511954526821526</v>
      </c>
      <c r="CI19" s="13">
        <v>0.55239752903944028</v>
      </c>
      <c r="CJ19" s="12">
        <v>820718</v>
      </c>
      <c r="CK19" s="12">
        <v>1485738</v>
      </c>
      <c r="CL19" s="12">
        <v>510762</v>
      </c>
      <c r="CM19" s="12">
        <v>585189</v>
      </c>
      <c r="CN19" s="12">
        <v>17927</v>
      </c>
      <c r="CO19" s="12">
        <v>266007</v>
      </c>
      <c r="CP19" s="12">
        <v>257229</v>
      </c>
      <c r="CQ19" s="12">
        <v>389787</v>
      </c>
      <c r="CU19" s="5" t="s">
        <v>14</v>
      </c>
      <c r="CV19" s="7"/>
      <c r="CW19" s="9">
        <v>808148</v>
      </c>
      <c r="CX19" s="9">
        <v>560536</v>
      </c>
      <c r="CY19" s="9">
        <v>247612</v>
      </c>
      <c r="CZ19" s="9">
        <v>121641</v>
      </c>
      <c r="DA19" s="9">
        <v>50855</v>
      </c>
      <c r="DB19" s="9">
        <v>18397</v>
      </c>
      <c r="DC19" s="9">
        <v>31709</v>
      </c>
      <c r="DD19" s="9">
        <v>9973</v>
      </c>
      <c r="DE19" s="9">
        <v>21736</v>
      </c>
      <c r="DF19" s="9">
        <v>496383</v>
      </c>
      <c r="DG19" s="9">
        <v>620184</v>
      </c>
      <c r="DH19" s="9">
        <v>219499</v>
      </c>
      <c r="DI19" s="9">
        <v>1542351</v>
      </c>
      <c r="DJ19" s="9">
        <v>1527944</v>
      </c>
      <c r="DK19" s="9">
        <v>4152539</v>
      </c>
      <c r="DL19" s="9">
        <v>213355</v>
      </c>
      <c r="DM19" s="9" t="s">
        <v>842</v>
      </c>
      <c r="DN19" s="9">
        <v>650553</v>
      </c>
      <c r="DO19" s="9">
        <v>1348450</v>
      </c>
      <c r="DP19" s="9">
        <v>4152539</v>
      </c>
      <c r="DQ19" s="12">
        <v>2153536</v>
      </c>
      <c r="DR19" s="10">
        <v>1.5894999999999999</v>
      </c>
      <c r="DS19" s="9">
        <v>4606.1986999999999</v>
      </c>
      <c r="DT19" s="10">
        <v>84.06</v>
      </c>
      <c r="DU19" s="9">
        <v>546</v>
      </c>
      <c r="DV19" s="9">
        <v>123018</v>
      </c>
      <c r="DW19" s="9">
        <v>64574</v>
      </c>
      <c r="DX19" s="9">
        <v>991467</v>
      </c>
      <c r="DY19" s="10">
        <v>0.39</v>
      </c>
      <c r="DZ19" s="9">
        <v>123018</v>
      </c>
      <c r="EA19" s="9">
        <v>64574</v>
      </c>
      <c r="EB19" s="9">
        <v>0</v>
      </c>
      <c r="EC19" s="9">
        <v>991467</v>
      </c>
      <c r="ED19" s="10">
        <v>0</v>
      </c>
      <c r="EE19" s="10">
        <v>13.496600000000001</v>
      </c>
      <c r="EF19" s="10">
        <v>2.0310999999999999</v>
      </c>
      <c r="EG19" s="10">
        <v>10.397</v>
      </c>
      <c r="EH19" s="10">
        <v>31.451599999999999</v>
      </c>
      <c r="EI19" s="10">
        <v>78.383600000000001</v>
      </c>
      <c r="EN19" s="5" t="s">
        <v>14</v>
      </c>
      <c r="EO19" s="7"/>
      <c r="EP19" s="13">
        <v>2.3708306625286486</v>
      </c>
      <c r="EQ19" s="13">
        <v>2.0334269459982508</v>
      </c>
      <c r="ER19" s="13">
        <v>0.76301700245790893</v>
      </c>
      <c r="ES19" s="13">
        <v>0.21475969280481172</v>
      </c>
      <c r="ET19" s="13">
        <v>707.79428212912478</v>
      </c>
      <c r="EU19" s="13">
        <v>0.67527096073029058</v>
      </c>
      <c r="EV19" s="13">
        <v>2.079490526159665</v>
      </c>
      <c r="EW19" s="13">
        <v>3.079490526159665</v>
      </c>
      <c r="EX19" s="13">
        <v>0.6149470614674073</v>
      </c>
      <c r="EY19" s="13">
        <v>6.6868511170299509</v>
      </c>
      <c r="EZ19" s="13"/>
      <c r="FA19" s="13">
        <v>2.5537063950177448</v>
      </c>
      <c r="FB19" s="13">
        <v>142.92950854182428</v>
      </c>
      <c r="FC19" s="13">
        <v>1.3030777962669144</v>
      </c>
      <c r="FD19" s="13">
        <v>280.10606968030606</v>
      </c>
      <c r="FE19" s="13">
        <v>0.90620073155580072</v>
      </c>
      <c r="FG19" s="5" t="s">
        <v>14</v>
      </c>
      <c r="FH19" s="7"/>
      <c r="FI19" s="14">
        <v>1.6119248025510773E-2</v>
      </c>
      <c r="FJ19" s="14">
        <v>5.2343879250742742E-3</v>
      </c>
      <c r="FK19" s="14">
        <v>1.2246724233053561E-2</v>
      </c>
      <c r="FL19" s="14">
        <v>2.6896063592312298E-2</v>
      </c>
      <c r="FM19" s="12">
        <v>21736</v>
      </c>
      <c r="FN19" s="12">
        <v>808148</v>
      </c>
      <c r="FO19" s="23">
        <v>0.367954160093379</v>
      </c>
      <c r="FP19" s="23">
        <v>1.1092487511857203</v>
      </c>
      <c r="FQ19" s="23">
        <v>1.555048610019075E-2</v>
      </c>
      <c r="FR19" s="23">
        <v>0.23876163474924619</v>
      </c>
      <c r="FS19" s="23">
        <v>0</v>
      </c>
      <c r="FT19" s="12">
        <v>786412</v>
      </c>
      <c r="FU19" s="12">
        <v>808148</v>
      </c>
      <c r="FV19" s="12">
        <v>560536</v>
      </c>
      <c r="FW19" s="12">
        <v>75865</v>
      </c>
      <c r="FX19" s="12">
        <v>121641</v>
      </c>
      <c r="FY19" s="12">
        <v>18397</v>
      </c>
      <c r="FZ19" s="12">
        <v>9973</v>
      </c>
      <c r="GB19" s="13">
        <v>3.079490526159665</v>
      </c>
      <c r="GC19" s="13">
        <v>0.19461539072841941</v>
      </c>
      <c r="GD19" s="12">
        <v>808148</v>
      </c>
      <c r="GE19" s="12">
        <v>4152539</v>
      </c>
      <c r="GF19" s="12">
        <v>1527944</v>
      </c>
      <c r="GG19" s="12">
        <v>1542351</v>
      </c>
      <c r="GH19" s="12">
        <v>496383</v>
      </c>
      <c r="GI19" s="12">
        <v>620184</v>
      </c>
      <c r="GJ19" s="12">
        <v>219499</v>
      </c>
      <c r="GK19" s="12">
        <v>1082244</v>
      </c>
      <c r="GO19" s="5" t="s">
        <v>14</v>
      </c>
      <c r="GP19" s="7"/>
      <c r="GQ19" s="9">
        <v>189532</v>
      </c>
      <c r="GR19" s="9">
        <v>127139</v>
      </c>
      <c r="GS19" s="9">
        <v>62393</v>
      </c>
      <c r="GT19" s="9">
        <v>27131</v>
      </c>
      <c r="GU19" s="9">
        <v>12009</v>
      </c>
      <c r="GV19" s="9">
        <v>5468</v>
      </c>
      <c r="GW19" s="9">
        <v>6743</v>
      </c>
      <c r="GX19" s="9">
        <v>2432</v>
      </c>
      <c r="GY19" s="9">
        <v>4311</v>
      </c>
      <c r="GZ19" s="9">
        <v>152555</v>
      </c>
      <c r="HA19" s="9">
        <v>66326</v>
      </c>
      <c r="HB19" s="9">
        <v>7974</v>
      </c>
      <c r="HC19" s="9">
        <v>239506</v>
      </c>
      <c r="HD19" s="9">
        <v>523316</v>
      </c>
      <c r="HE19" s="9">
        <v>1194246</v>
      </c>
      <c r="HF19" s="9">
        <v>50547</v>
      </c>
      <c r="HG19" s="9" t="s">
        <v>842</v>
      </c>
      <c r="HH19" s="9">
        <v>123075</v>
      </c>
      <c r="HI19" s="9">
        <v>373336</v>
      </c>
      <c r="HJ19" s="9">
        <v>1194246</v>
      </c>
      <c r="HK19" s="12">
        <v>697835</v>
      </c>
      <c r="HL19" s="10">
        <v>1.0367999999999999</v>
      </c>
      <c r="HM19" s="9">
        <v>3247.7628</v>
      </c>
      <c r="HN19" s="10">
        <v>63.57</v>
      </c>
      <c r="HO19" s="9">
        <v>514</v>
      </c>
      <c r="HP19" s="9">
        <v>36295</v>
      </c>
      <c r="HQ19" s="9">
        <v>20654</v>
      </c>
      <c r="HR19" s="9">
        <v>-261788</v>
      </c>
      <c r="HS19" s="10">
        <v>0.08</v>
      </c>
      <c r="HT19" s="9">
        <v>36295</v>
      </c>
      <c r="HU19" s="9">
        <v>20654</v>
      </c>
      <c r="HV19" s="9">
        <v>0</v>
      </c>
      <c r="HW19" s="9">
        <v>-261788</v>
      </c>
      <c r="HX19" s="10">
        <v>0</v>
      </c>
      <c r="HY19" s="10">
        <v>8.4773999999999994</v>
      </c>
      <c r="HZ19" s="10">
        <v>1.7532000000000001</v>
      </c>
      <c r="IA19" s="10">
        <v>7.4188999999999998</v>
      </c>
      <c r="IB19" s="10">
        <v>36.067</v>
      </c>
      <c r="IC19" s="10">
        <v>214.7895</v>
      </c>
      <c r="IH19" s="5" t="s">
        <v>14</v>
      </c>
      <c r="II19" s="7"/>
      <c r="IJ19" s="13">
        <v>1.9460166565102579</v>
      </c>
      <c r="IK19" s="13">
        <v>1.8812268941702215</v>
      </c>
      <c r="IL19" s="13">
        <v>1.2395287426366037</v>
      </c>
      <c r="IM19" s="13">
        <v>9.7493313772874263E-2</v>
      </c>
      <c r="IN19" s="13">
        <v>547.80047967848577</v>
      </c>
      <c r="IO19" s="13">
        <v>0.6873876906433013</v>
      </c>
      <c r="IP19" s="13">
        <v>2.198850365354533</v>
      </c>
      <c r="IQ19" s="13">
        <v>3.198850365354533</v>
      </c>
      <c r="IR19" s="13">
        <v>0.65146927988155023</v>
      </c>
      <c r="IS19" s="13">
        <v>6.6377103145574248</v>
      </c>
      <c r="IT19" s="13"/>
      <c r="IU19" s="13">
        <v>15.94419362929521</v>
      </c>
      <c r="IV19" s="13">
        <v>22.892346172299607</v>
      </c>
      <c r="IW19" s="13">
        <v>2.8575822452733468</v>
      </c>
      <c r="IX19" s="13">
        <v>127.73035687904945</v>
      </c>
      <c r="IY19" s="13">
        <v>1.6278482534720136</v>
      </c>
      <c r="JA19" s="5" t="s">
        <v>14</v>
      </c>
      <c r="JB19" s="7"/>
      <c r="JC19" s="14">
        <v>1.1547238948293227E-2</v>
      </c>
      <c r="JD19" s="14">
        <v>3.6098090343195622E-3</v>
      </c>
      <c r="JE19" s="14">
        <v>1.0055717163800423E-2</v>
      </c>
      <c r="JF19" s="14">
        <v>2.2745499440727686E-2</v>
      </c>
      <c r="JG19" s="12">
        <v>4311</v>
      </c>
      <c r="JH19" s="12">
        <v>189532</v>
      </c>
      <c r="JI19" s="23">
        <v>0.43819782523868617</v>
      </c>
      <c r="JJ19" s="23">
        <v>2.7195090458749704</v>
      </c>
      <c r="JK19" s="23">
        <v>1.7294594246076603E-2</v>
      </c>
      <c r="JL19" s="23">
        <v>-0.21920776791381341</v>
      </c>
      <c r="JM19" s="23">
        <v>0</v>
      </c>
      <c r="JN19" s="12">
        <v>185221</v>
      </c>
      <c r="JO19" s="12">
        <v>189532</v>
      </c>
      <c r="JP19" s="12">
        <v>127139</v>
      </c>
      <c r="JQ19" s="12">
        <v>23051</v>
      </c>
      <c r="JR19" s="12">
        <v>27131</v>
      </c>
      <c r="JS19" s="12">
        <v>5468</v>
      </c>
      <c r="JT19" s="12">
        <v>2432</v>
      </c>
      <c r="JV19" s="13">
        <v>3.198850365354533</v>
      </c>
      <c r="JW19" s="13">
        <v>0.15870432055037237</v>
      </c>
      <c r="JX19" s="12">
        <v>189532</v>
      </c>
      <c r="JY19" s="12">
        <v>1194246</v>
      </c>
      <c r="JZ19" s="12">
        <v>523316</v>
      </c>
      <c r="KA19" s="12">
        <v>239506</v>
      </c>
      <c r="KB19" s="12">
        <v>152555</v>
      </c>
      <c r="KC19" s="12">
        <v>66326</v>
      </c>
      <c r="KD19" s="12">
        <v>7974</v>
      </c>
      <c r="KE19" s="12">
        <v>431424</v>
      </c>
      <c r="KI19" s="5" t="s">
        <v>14</v>
      </c>
      <c r="KJ19" s="7"/>
      <c r="KK19" s="9">
        <v>528855</v>
      </c>
      <c r="KL19" s="9">
        <v>421082</v>
      </c>
      <c r="KM19" s="9">
        <v>107773</v>
      </c>
      <c r="KN19" s="9">
        <v>83043</v>
      </c>
      <c r="KO19" s="9">
        <v>24824</v>
      </c>
      <c r="KP19" s="9">
        <v>16864</v>
      </c>
      <c r="KQ19" s="9">
        <v>7240</v>
      </c>
      <c r="KR19" s="9">
        <v>4229</v>
      </c>
      <c r="KS19" s="9">
        <v>135</v>
      </c>
      <c r="KT19" s="9">
        <v>79308</v>
      </c>
      <c r="KU19" s="9">
        <v>417830</v>
      </c>
      <c r="KV19" s="9">
        <v>171587</v>
      </c>
      <c r="KW19" s="9">
        <v>846321</v>
      </c>
      <c r="KX19" s="9">
        <v>655462</v>
      </c>
      <c r="KY19" s="9">
        <v>2990344</v>
      </c>
      <c r="KZ19" s="9">
        <v>209988</v>
      </c>
      <c r="LA19" s="9">
        <v>5062</v>
      </c>
      <c r="LB19" s="9">
        <v>518732</v>
      </c>
      <c r="LC19" s="9">
        <v>716583</v>
      </c>
      <c r="LD19" s="9">
        <v>2990344</v>
      </c>
      <c r="LE19" s="12">
        <v>1755029</v>
      </c>
      <c r="LF19" s="10">
        <v>3.7919</v>
      </c>
      <c r="LG19" s="9">
        <v>1354.7384999999999</v>
      </c>
      <c r="LH19" s="10">
        <v>17.149999999999999</v>
      </c>
      <c r="LI19" s="9">
        <v>144764</v>
      </c>
      <c r="LJ19" s="9">
        <v>74862</v>
      </c>
      <c r="LK19" s="9">
        <v>32748</v>
      </c>
      <c r="LL19" s="9">
        <v>1797894</v>
      </c>
      <c r="LM19" s="10">
        <v>0</v>
      </c>
      <c r="LN19" s="9">
        <v>74862</v>
      </c>
      <c r="LO19" s="9">
        <v>32748</v>
      </c>
      <c r="LP19" s="9">
        <v>0</v>
      </c>
      <c r="LQ19" s="9">
        <v>1797894</v>
      </c>
      <c r="LR19" s="10">
        <v>0</v>
      </c>
      <c r="LS19" s="10">
        <v>13.065</v>
      </c>
      <c r="LT19" s="10">
        <v>1.1456</v>
      </c>
      <c r="LU19" s="10">
        <v>6.9428999999999998</v>
      </c>
      <c r="LV19" s="10">
        <v>58.4116</v>
      </c>
      <c r="LW19" s="10">
        <v>152.7097</v>
      </c>
      <c r="MB19" s="5" t="s">
        <v>14</v>
      </c>
      <c r="MC19" s="7"/>
      <c r="MD19" s="13">
        <v>1.6315187804106939</v>
      </c>
      <c r="ME19" s="13">
        <v>1.3007371822058404</v>
      </c>
      <c r="MF19" s="13">
        <v>0.15288819660248451</v>
      </c>
      <c r="MG19" s="13">
        <v>0.1095489348382661</v>
      </c>
      <c r="MH19" s="13">
        <v>488.52548475080579</v>
      </c>
      <c r="MI19" s="13">
        <v>0.76036770351504712</v>
      </c>
      <c r="MJ19" s="13">
        <v>3.1730602037726263</v>
      </c>
      <c r="MK19" s="13">
        <v>4.1730602037726268</v>
      </c>
      <c r="ML19" s="13">
        <v>0.71007463954698391</v>
      </c>
      <c r="MM19" s="13">
        <v>4.4391603415559775</v>
      </c>
      <c r="MN19" s="13"/>
      <c r="MO19" s="13">
        <v>2.4540437212609345</v>
      </c>
      <c r="MP19" s="13">
        <v>148.73410642107714</v>
      </c>
      <c r="MQ19" s="13">
        <v>1.2657181150228562</v>
      </c>
      <c r="MR19" s="13">
        <v>288.37384538294992</v>
      </c>
      <c r="MS19" s="13">
        <v>1.6143857089218503</v>
      </c>
      <c r="MU19" s="5" t="s">
        <v>14</v>
      </c>
      <c r="MV19" s="7"/>
      <c r="MW19" s="14">
        <v>1.8839408693759131E-4</v>
      </c>
      <c r="MX19" s="14">
        <v>4.5145307697040877E-5</v>
      </c>
      <c r="MY19" s="14">
        <v>8.3013860612692059E-3</v>
      </c>
      <c r="MZ19" s="14">
        <v>2.5526845732762288E-4</v>
      </c>
      <c r="NA19" s="12">
        <v>135</v>
      </c>
      <c r="NB19" s="12">
        <v>528855</v>
      </c>
      <c r="NC19" s="23">
        <v>0.2191928420275393</v>
      </c>
      <c r="ND19" s="23">
        <v>0.45303767727057487</v>
      </c>
      <c r="NE19" s="23">
        <v>1.0951248418242182E-2</v>
      </c>
      <c r="NF19" s="23">
        <v>0.6012331691604712</v>
      </c>
      <c r="NG19" s="23" t="e">
        <v>#DIV/0!</v>
      </c>
      <c r="NH19" s="12">
        <v>528720</v>
      </c>
      <c r="NI19" s="12">
        <v>528855</v>
      </c>
      <c r="NJ19" s="12">
        <v>421082</v>
      </c>
      <c r="NK19" s="12">
        <v>3502</v>
      </c>
      <c r="NL19" s="12">
        <v>83043</v>
      </c>
      <c r="NM19" s="12">
        <v>16864</v>
      </c>
      <c r="NN19" s="12">
        <v>4229</v>
      </c>
      <c r="NP19" s="13">
        <v>4.1730602037726268</v>
      </c>
      <c r="NQ19" s="13">
        <v>0.1768542348305078</v>
      </c>
      <c r="NR19" s="12">
        <v>528855</v>
      </c>
      <c r="NS19" s="12">
        <v>2990344</v>
      </c>
      <c r="NT19" s="12">
        <v>655462</v>
      </c>
      <c r="NU19" s="12">
        <v>846321</v>
      </c>
      <c r="NV19" s="12">
        <v>79308</v>
      </c>
      <c r="NW19" s="12">
        <v>417830</v>
      </c>
      <c r="NX19" s="12">
        <v>171587</v>
      </c>
      <c r="NY19" s="12">
        <v>1488561</v>
      </c>
      <c r="OC19" s="5" t="s">
        <v>14</v>
      </c>
      <c r="OD19" s="7"/>
      <c r="OE19" s="9">
        <v>2595900</v>
      </c>
      <c r="OF19" s="9">
        <v>1533800</v>
      </c>
      <c r="OG19" s="9">
        <v>1062100</v>
      </c>
      <c r="OH19" s="9">
        <v>265400</v>
      </c>
      <c r="OI19" s="9">
        <v>492400</v>
      </c>
      <c r="OJ19" s="9">
        <v>78400</v>
      </c>
      <c r="OK19" s="9">
        <v>400100</v>
      </c>
      <c r="OL19" s="9">
        <v>103700</v>
      </c>
      <c r="OM19" s="9">
        <v>295900</v>
      </c>
      <c r="ON19" s="9">
        <v>23200</v>
      </c>
      <c r="OO19" s="9">
        <v>1095400</v>
      </c>
      <c r="OP19" s="9" t="s">
        <v>842</v>
      </c>
      <c r="OQ19" s="9">
        <v>1443100</v>
      </c>
      <c r="OR19" s="9">
        <v>8679200</v>
      </c>
      <c r="OS19" s="9">
        <v>23252600</v>
      </c>
      <c r="OT19" s="9">
        <v>678300</v>
      </c>
      <c r="OU19" s="9" t="s">
        <v>842</v>
      </c>
      <c r="OV19" s="9">
        <v>2148800</v>
      </c>
      <c r="OW19" s="9">
        <v>8638300</v>
      </c>
      <c r="OX19" s="9">
        <v>23252600</v>
      </c>
      <c r="OY19" s="12">
        <v>12465500</v>
      </c>
      <c r="OZ19" s="10">
        <v>0.67379999999999995</v>
      </c>
      <c r="PA19" s="9">
        <v>31682.547399999999</v>
      </c>
      <c r="PB19" s="10">
        <v>99.35</v>
      </c>
      <c r="PC19" s="9">
        <v>3200</v>
      </c>
      <c r="PD19" s="9">
        <v>795000</v>
      </c>
      <c r="PE19" s="9">
        <v>264800</v>
      </c>
      <c r="PF19" s="9">
        <v>5911200</v>
      </c>
      <c r="PG19" s="10">
        <v>0.93</v>
      </c>
      <c r="PH19" s="9">
        <v>795000</v>
      </c>
      <c r="PI19" s="9">
        <v>264800</v>
      </c>
      <c r="PJ19" s="9">
        <v>-135500</v>
      </c>
      <c r="PK19" s="9">
        <v>5911200</v>
      </c>
      <c r="PL19" s="10">
        <v>0.42499999999999999</v>
      </c>
      <c r="PM19" s="10">
        <v>8.8819999999999997</v>
      </c>
      <c r="PN19" s="10">
        <v>1.9661999999999999</v>
      </c>
      <c r="PO19" s="10">
        <v>7.3516000000000004</v>
      </c>
      <c r="PP19" s="10">
        <v>25.918500000000002</v>
      </c>
      <c r="PQ19" s="10">
        <v>83.338800000000006</v>
      </c>
      <c r="PV19" s="5" t="s">
        <v>14</v>
      </c>
      <c r="PW19" s="7"/>
      <c r="PX19" s="13">
        <v>0.67158413998510802</v>
      </c>
      <c r="PY19" s="13" t="s">
        <v>842</v>
      </c>
      <c r="PZ19" s="13">
        <v>1.0796723752792257E-2</v>
      </c>
      <c r="QA19" s="13">
        <v>-3.0349294272468456E-2</v>
      </c>
      <c r="QB19" s="13" t="s">
        <v>842</v>
      </c>
      <c r="QC19" s="13">
        <v>0.62850175894308591</v>
      </c>
      <c r="QD19" s="13">
        <v>1.69180278527025</v>
      </c>
      <c r="QE19" s="13">
        <v>2.6918027852702497</v>
      </c>
      <c r="QF19" s="13">
        <v>0.59067561292279114</v>
      </c>
      <c r="QG19" s="13">
        <v>10.14030612244898</v>
      </c>
      <c r="QH19" s="13"/>
      <c r="QI19" s="13" t="s">
        <v>842</v>
      </c>
      <c r="QJ19" s="13" t="s">
        <v>842</v>
      </c>
      <c r="QK19" s="13">
        <v>2.3698192441117398</v>
      </c>
      <c r="QL19" s="13">
        <v>154.02018567741439</v>
      </c>
      <c r="QM19" s="13">
        <v>-3.678475272778801</v>
      </c>
      <c r="QO19" s="5" t="s">
        <v>14</v>
      </c>
      <c r="QP19" s="7"/>
      <c r="QQ19" s="14">
        <v>3.425442506048644E-2</v>
      </c>
      <c r="QR19" s="14">
        <v>1.2725458658386589E-2</v>
      </c>
      <c r="QS19" s="14">
        <v>2.1176126540687921E-2</v>
      </c>
      <c r="QT19" s="14">
        <v>0.11398744173504373</v>
      </c>
      <c r="QU19" s="12">
        <v>295900</v>
      </c>
      <c r="QV19" s="12">
        <v>2595900</v>
      </c>
      <c r="QW19" s="23">
        <v>0.37325718414284853</v>
      </c>
      <c r="QX19" s="23">
        <v>1.3625378409296165</v>
      </c>
      <c r="QY19" s="23">
        <v>1.1387973817981645E-2</v>
      </c>
      <c r="QZ19" s="23">
        <v>0.25421673275246637</v>
      </c>
      <c r="RA19" s="23">
        <v>0.45698924731182794</v>
      </c>
      <c r="RB19" s="12">
        <v>2300000</v>
      </c>
      <c r="RC19" s="12">
        <v>2595900</v>
      </c>
      <c r="RD19" s="12">
        <v>1533800</v>
      </c>
      <c r="RE19" s="12">
        <v>318700</v>
      </c>
      <c r="RF19" s="12">
        <v>265400</v>
      </c>
      <c r="RG19" s="12">
        <v>78400</v>
      </c>
      <c r="RH19" s="12">
        <v>103700</v>
      </c>
      <c r="RJ19" s="13">
        <v>2.6918027852702497</v>
      </c>
      <c r="RK19" s="13">
        <v>0.11163912852756251</v>
      </c>
      <c r="RL19" s="12">
        <v>2595900</v>
      </c>
      <c r="RM19" s="12">
        <v>23252600</v>
      </c>
      <c r="RN19" s="12">
        <v>8679200</v>
      </c>
      <c r="RO19" s="12">
        <v>1443100</v>
      </c>
      <c r="RP19" s="12">
        <v>23200</v>
      </c>
      <c r="RQ19" s="12">
        <v>1095400</v>
      </c>
      <c r="RR19" s="12" t="s">
        <v>842</v>
      </c>
      <c r="RS19" s="12">
        <v>13130300</v>
      </c>
      <c r="RW19" s="5" t="s">
        <v>14</v>
      </c>
      <c r="RX19" s="7"/>
      <c r="RY19" s="9">
        <v>4476000</v>
      </c>
      <c r="RZ19" s="9">
        <v>2736000</v>
      </c>
      <c r="SA19" s="9">
        <v>1740000</v>
      </c>
      <c r="SB19" s="9">
        <v>445000</v>
      </c>
      <c r="SC19" s="9">
        <v>791000</v>
      </c>
      <c r="SD19" s="9" t="s">
        <v>842</v>
      </c>
      <c r="SE19" s="9">
        <v>456000</v>
      </c>
      <c r="SF19" s="9">
        <v>105000</v>
      </c>
      <c r="SG19" s="9">
        <v>351000</v>
      </c>
      <c r="SH19" s="9">
        <v>148000</v>
      </c>
      <c r="SI19" s="9">
        <v>2195000</v>
      </c>
      <c r="SJ19" s="9">
        <v>126000</v>
      </c>
      <c r="SK19" s="9">
        <v>3226000</v>
      </c>
      <c r="SL19" s="9">
        <v>14110000</v>
      </c>
      <c r="SM19" s="9">
        <v>29037000</v>
      </c>
      <c r="SN19" s="9">
        <v>1393000</v>
      </c>
      <c r="SO19" s="9" t="s">
        <v>842</v>
      </c>
      <c r="SP19" s="9">
        <v>3683000</v>
      </c>
      <c r="SQ19" s="9">
        <v>7354000</v>
      </c>
      <c r="SR19" s="9">
        <v>29037000</v>
      </c>
      <c r="SS19" s="12">
        <v>18000000</v>
      </c>
      <c r="ST19" s="10">
        <v>0.80689999999999995</v>
      </c>
      <c r="SU19" s="9">
        <v>59132.106099999997</v>
      </c>
      <c r="SV19" s="10">
        <v>140.11000000000001</v>
      </c>
      <c r="SW19" s="9">
        <v>6000</v>
      </c>
      <c r="SX19" s="9">
        <v>1291000</v>
      </c>
      <c r="SY19" s="9">
        <v>279000</v>
      </c>
      <c r="SZ19" s="9">
        <v>11444000</v>
      </c>
      <c r="TA19" s="10">
        <v>0.83</v>
      </c>
      <c r="TB19" s="9">
        <v>1291000</v>
      </c>
      <c r="TC19" s="9">
        <v>279000</v>
      </c>
      <c r="TD19" s="9">
        <v>-242000</v>
      </c>
      <c r="TE19" s="9">
        <v>11444000</v>
      </c>
      <c r="TF19" s="10">
        <v>0.57499999999999996</v>
      </c>
      <c r="TG19" s="10">
        <v>8.6196000000000002</v>
      </c>
      <c r="TH19" s="10">
        <v>1.4829000000000001</v>
      </c>
      <c r="TI19" s="10">
        <v>7.3106</v>
      </c>
      <c r="TJ19" s="10">
        <v>23.026299999999999</v>
      </c>
      <c r="TK19" s="10">
        <v>77.519400000000005</v>
      </c>
      <c r="TP19" s="5" t="s">
        <v>14</v>
      </c>
      <c r="TQ19" s="7"/>
      <c r="TR19" s="13">
        <v>0.87591637252240018</v>
      </c>
      <c r="TS19" s="13">
        <v>0.84170513168612549</v>
      </c>
      <c r="TT19" s="13">
        <v>4.0184632093402117E-2</v>
      </c>
      <c r="TU19" s="13">
        <v>-1.5738540482832249E-2</v>
      </c>
      <c r="TV19" s="13">
        <v>355.70575290789054</v>
      </c>
      <c r="TW19" s="13">
        <v>0.74673692185831875</v>
      </c>
      <c r="TX19" s="13">
        <v>2.9484634212673373</v>
      </c>
      <c r="TY19" s="13">
        <v>3.9484634212673373</v>
      </c>
      <c r="TZ19" s="13">
        <v>0.70994714837895401</v>
      </c>
      <c r="UA19" s="13" t="s">
        <v>842</v>
      </c>
      <c r="UB19" s="13"/>
      <c r="UC19" s="13">
        <v>21.714285714285715</v>
      </c>
      <c r="UD19" s="13">
        <v>16.809210526315788</v>
      </c>
      <c r="UE19" s="13">
        <v>2.0391799544419134</v>
      </c>
      <c r="UF19" s="13">
        <v>178.99352100089365</v>
      </c>
      <c r="UG19" s="13">
        <v>-9.794310722100656</v>
      </c>
      <c r="UI19" s="5" t="s">
        <v>14</v>
      </c>
      <c r="UJ19" s="7"/>
      <c r="UK19" s="14">
        <v>4.7729127005711178E-2</v>
      </c>
      <c r="UL19" s="14">
        <v>1.208802562248166E-2</v>
      </c>
      <c r="UM19" s="14">
        <v>2.7241106174880327E-2</v>
      </c>
      <c r="UN19" s="14">
        <v>7.8418230563002678E-2</v>
      </c>
      <c r="UO19" s="12">
        <v>351000</v>
      </c>
      <c r="UP19" s="12">
        <v>4476000</v>
      </c>
      <c r="UQ19" s="23">
        <v>0.48593174225987534</v>
      </c>
      <c r="UR19" s="23">
        <v>2.0364399249233736</v>
      </c>
      <c r="US19" s="23">
        <v>9.6084306229982444E-3</v>
      </c>
      <c r="UT19" s="23">
        <v>0.39411784964011431</v>
      </c>
      <c r="UU19" s="23">
        <v>0.69277108433734935</v>
      </c>
      <c r="UV19" s="12">
        <v>4125000</v>
      </c>
      <c r="UW19" s="12">
        <v>4476000</v>
      </c>
      <c r="UX19" s="12">
        <v>2736000</v>
      </c>
      <c r="UY19" s="12" t="s">
        <v>842</v>
      </c>
      <c r="UZ19" s="12">
        <v>445000</v>
      </c>
      <c r="VA19" s="12" t="s">
        <v>842</v>
      </c>
      <c r="VB19" s="12">
        <v>105000</v>
      </c>
      <c r="VD19" s="13">
        <v>3.9484634212673373</v>
      </c>
      <c r="VE19" s="13">
        <v>0.15414815580121913</v>
      </c>
      <c r="VF19" s="12">
        <v>4476000</v>
      </c>
      <c r="VG19" s="12">
        <v>29037000</v>
      </c>
      <c r="VH19" s="12">
        <v>14110000</v>
      </c>
      <c r="VI19" s="12">
        <v>3226000</v>
      </c>
      <c r="VJ19" s="12">
        <v>148000</v>
      </c>
      <c r="VK19" s="12">
        <v>2195000</v>
      </c>
      <c r="VL19" s="12">
        <v>126000</v>
      </c>
      <c r="VM19" s="12">
        <v>11701000</v>
      </c>
    </row>
    <row r="20" spans="1:585" x14ac:dyDescent="0.25">
      <c r="A20" s="5" t="s">
        <v>15</v>
      </c>
      <c r="B20" s="7"/>
      <c r="C20" s="9">
        <v>845615</v>
      </c>
      <c r="D20" s="9">
        <v>719941</v>
      </c>
      <c r="E20" s="9">
        <v>125674</v>
      </c>
      <c r="F20" s="9">
        <v>76528</v>
      </c>
      <c r="G20" s="9">
        <v>50995</v>
      </c>
      <c r="H20" s="9">
        <v>898</v>
      </c>
      <c r="I20" s="9">
        <v>50163</v>
      </c>
      <c r="J20" s="9">
        <v>6346</v>
      </c>
      <c r="K20" s="9">
        <v>42785</v>
      </c>
      <c r="L20" s="9">
        <v>27818</v>
      </c>
      <c r="M20" s="9">
        <v>214098</v>
      </c>
      <c r="N20" s="9">
        <v>256427</v>
      </c>
      <c r="O20" s="9">
        <v>543114</v>
      </c>
      <c r="P20" s="9">
        <v>562674</v>
      </c>
      <c r="Q20" s="9">
        <v>1494363</v>
      </c>
      <c r="R20" s="9">
        <v>179917</v>
      </c>
      <c r="S20" s="9">
        <v>3654</v>
      </c>
      <c r="T20" s="9">
        <v>352850</v>
      </c>
      <c r="U20" s="9">
        <v>839779</v>
      </c>
      <c r="V20" s="9">
        <v>1494363</v>
      </c>
      <c r="W20" s="12">
        <v>301734</v>
      </c>
      <c r="X20" s="10">
        <v>2.2603</v>
      </c>
      <c r="Y20" s="9">
        <v>1302.1410000000001</v>
      </c>
      <c r="Z20" s="10">
        <v>47.31</v>
      </c>
      <c r="AA20" s="9">
        <v>27532</v>
      </c>
      <c r="AB20" s="9">
        <v>65973</v>
      </c>
      <c r="AC20" s="9" t="s">
        <v>842</v>
      </c>
      <c r="AD20" s="9">
        <v>793712</v>
      </c>
      <c r="AE20" s="10">
        <v>1.43</v>
      </c>
      <c r="AF20" s="9">
        <v>65973</v>
      </c>
      <c r="AG20" s="9" t="s">
        <v>842</v>
      </c>
      <c r="AH20" s="9">
        <v>-5192</v>
      </c>
      <c r="AI20" s="9">
        <v>793712</v>
      </c>
      <c r="AJ20" s="10">
        <v>0.1875</v>
      </c>
      <c r="AK20" s="10">
        <v>11.6637</v>
      </c>
      <c r="AL20" s="10">
        <v>1.3291999999999999</v>
      </c>
      <c r="AM20" s="10">
        <v>10.2316</v>
      </c>
      <c r="AN20" s="10">
        <v>12.6508</v>
      </c>
      <c r="AO20" s="10">
        <v>79.385000000000005</v>
      </c>
      <c r="AT20" s="5" t="s">
        <v>15</v>
      </c>
      <c r="AU20" s="7"/>
      <c r="AV20" s="13">
        <v>1.5392206319965991</v>
      </c>
      <c r="AW20" s="13">
        <v>0.81248972651268248</v>
      </c>
      <c r="AX20" s="13">
        <v>7.8838033158565968E-2</v>
      </c>
      <c r="AY20" s="13">
        <v>0.12732113950894128</v>
      </c>
      <c r="AZ20" s="13">
        <v>131.38082587018454</v>
      </c>
      <c r="BA20" s="13">
        <v>0.43803547063196829</v>
      </c>
      <c r="BB20" s="13">
        <v>0.77947174197020885</v>
      </c>
      <c r="BC20" s="13">
        <v>1.7794717419702089</v>
      </c>
      <c r="BD20" s="13">
        <v>0.2643281329253368</v>
      </c>
      <c r="BE20" s="13">
        <v>73.466592427616931</v>
      </c>
      <c r="BF20" s="13"/>
      <c r="BG20" s="13">
        <v>2.8075865645973317</v>
      </c>
      <c r="BH20" s="13">
        <v>130.00489623455255</v>
      </c>
      <c r="BI20" s="13">
        <v>3.9496632383301105</v>
      </c>
      <c r="BJ20" s="13">
        <v>92.412942059920894</v>
      </c>
      <c r="BK20" s="13">
        <v>4.4444298448471597</v>
      </c>
      <c r="BM20" s="5" t="s">
        <v>15</v>
      </c>
      <c r="BN20" s="7"/>
      <c r="BO20" s="14">
        <v>5.0947927966762681E-2</v>
      </c>
      <c r="BP20" s="14">
        <v>2.8630928362118172E-2</v>
      </c>
      <c r="BQ20" s="14">
        <v>3.412490807119823E-2</v>
      </c>
      <c r="BR20" s="14">
        <v>5.0596311560225399E-2</v>
      </c>
      <c r="BS20" s="12">
        <v>42785</v>
      </c>
      <c r="BT20" s="12">
        <v>845615</v>
      </c>
      <c r="BU20" s="23">
        <v>0.37653100351119506</v>
      </c>
      <c r="BV20" s="23">
        <v>0.8713686032108664</v>
      </c>
      <c r="BW20" s="23" t="s">
        <v>842</v>
      </c>
      <c r="BX20" s="23">
        <v>0.5311373474851826</v>
      </c>
      <c r="BY20" s="23">
        <v>0.13111888111888112</v>
      </c>
      <c r="BZ20" s="12">
        <v>802830</v>
      </c>
      <c r="CA20" s="12">
        <v>845615</v>
      </c>
      <c r="CB20" s="12">
        <v>719941</v>
      </c>
      <c r="CC20" s="12">
        <v>-883</v>
      </c>
      <c r="CD20" s="12">
        <v>76528</v>
      </c>
      <c r="CE20" s="12">
        <v>898</v>
      </c>
      <c r="CF20" s="12">
        <v>6346</v>
      </c>
      <c r="CH20" s="13">
        <v>1.7794717419702089</v>
      </c>
      <c r="CI20" s="13">
        <v>0.5658698723134874</v>
      </c>
      <c r="CJ20" s="12">
        <v>845615</v>
      </c>
      <c r="CK20" s="12">
        <v>1494363</v>
      </c>
      <c r="CL20" s="12">
        <v>562674</v>
      </c>
      <c r="CM20" s="12">
        <v>543114</v>
      </c>
      <c r="CN20" s="12">
        <v>27818</v>
      </c>
      <c r="CO20" s="12">
        <v>214098</v>
      </c>
      <c r="CP20" s="12">
        <v>256427</v>
      </c>
      <c r="CQ20" s="12">
        <v>388575</v>
      </c>
      <c r="CU20" s="5" t="s">
        <v>15</v>
      </c>
      <c r="CV20" s="7"/>
      <c r="CW20" s="9">
        <v>926458</v>
      </c>
      <c r="CX20" s="9">
        <v>617886</v>
      </c>
      <c r="CY20" s="9">
        <v>308572</v>
      </c>
      <c r="CZ20" s="9">
        <v>124106</v>
      </c>
      <c r="DA20" s="9">
        <v>110001</v>
      </c>
      <c r="DB20" s="9">
        <v>18631</v>
      </c>
      <c r="DC20" s="9">
        <v>90470</v>
      </c>
      <c r="DD20" s="9">
        <v>23395</v>
      </c>
      <c r="DE20" s="9">
        <v>67075</v>
      </c>
      <c r="DF20" s="9">
        <v>595574</v>
      </c>
      <c r="DG20" s="9">
        <v>659364</v>
      </c>
      <c r="DH20" s="9">
        <v>215725</v>
      </c>
      <c r="DI20" s="9">
        <v>1677316</v>
      </c>
      <c r="DJ20" s="9">
        <v>1531289</v>
      </c>
      <c r="DK20" s="9">
        <v>4275879</v>
      </c>
      <c r="DL20" s="9">
        <v>249206</v>
      </c>
      <c r="DM20" s="9" t="s">
        <v>842</v>
      </c>
      <c r="DN20" s="9">
        <v>711069</v>
      </c>
      <c r="DO20" s="9">
        <v>1409587</v>
      </c>
      <c r="DP20" s="9">
        <v>4275879</v>
      </c>
      <c r="DQ20" s="12">
        <v>2155223</v>
      </c>
      <c r="DR20" s="10">
        <v>1.6424000000000001</v>
      </c>
      <c r="DS20" s="9">
        <v>5082.1745000000001</v>
      </c>
      <c r="DT20" s="10">
        <v>93.14</v>
      </c>
      <c r="DU20" s="9">
        <v>544</v>
      </c>
      <c r="DV20" s="9">
        <v>181593</v>
      </c>
      <c r="DW20" s="9">
        <v>63828</v>
      </c>
      <c r="DX20" s="9">
        <v>1058542</v>
      </c>
      <c r="DY20" s="10">
        <v>1.22</v>
      </c>
      <c r="DZ20" s="9">
        <v>181593</v>
      </c>
      <c r="EA20" s="9">
        <v>63828</v>
      </c>
      <c r="EB20" s="9">
        <v>0</v>
      </c>
      <c r="EC20" s="9">
        <v>1058542</v>
      </c>
      <c r="ED20" s="10">
        <v>0</v>
      </c>
      <c r="EE20" s="10">
        <v>14.802099999999999</v>
      </c>
      <c r="EF20" s="10">
        <v>1.7091000000000001</v>
      </c>
      <c r="EG20" s="10">
        <v>11.525</v>
      </c>
      <c r="EH20" s="10">
        <v>25.859400000000001</v>
      </c>
      <c r="EI20" s="10">
        <v>78.035399999999996</v>
      </c>
      <c r="EN20" s="5" t="s">
        <v>15</v>
      </c>
      <c r="EO20" s="7"/>
      <c r="EP20" s="13">
        <v>2.3588653140553166</v>
      </c>
      <c r="EQ20" s="13">
        <v>2.0554840669470895</v>
      </c>
      <c r="ER20" s="13">
        <v>0.83757553767637172</v>
      </c>
      <c r="ES20" s="13">
        <v>0.22597622617478183</v>
      </c>
      <c r="ET20" s="13">
        <v>718.98445670573267</v>
      </c>
      <c r="EU20" s="13">
        <v>0.67033982954148141</v>
      </c>
      <c r="EV20" s="13">
        <v>2.0334268122506804</v>
      </c>
      <c r="EW20" s="13">
        <v>3.0334268122506804</v>
      </c>
      <c r="EX20" s="13">
        <v>0.60458285294307412</v>
      </c>
      <c r="EY20" s="13">
        <v>9.7468198164349733</v>
      </c>
      <c r="EZ20" s="13"/>
      <c r="FA20" s="13">
        <v>2.8642299223548497</v>
      </c>
      <c r="FB20" s="13">
        <v>127.43390366507738</v>
      </c>
      <c r="FC20" s="13">
        <v>1.4050782268974344</v>
      </c>
      <c r="FD20" s="13">
        <v>259.77201341021396</v>
      </c>
      <c r="FE20" s="13">
        <v>0.95882108818966583</v>
      </c>
      <c r="FG20" s="5" t="s">
        <v>15</v>
      </c>
      <c r="FH20" s="7"/>
      <c r="FI20" s="14">
        <v>4.758485996252803E-2</v>
      </c>
      <c r="FJ20" s="14">
        <v>1.5686833046491728E-2</v>
      </c>
      <c r="FK20" s="14">
        <v>2.5725938456163049E-2</v>
      </c>
      <c r="FL20" s="14">
        <v>7.2399396410846473E-2</v>
      </c>
      <c r="FM20" s="12">
        <v>67075</v>
      </c>
      <c r="FN20" s="12">
        <v>926458</v>
      </c>
      <c r="FO20" s="23">
        <v>0.3581226222725199</v>
      </c>
      <c r="FP20" s="23">
        <v>1.1885683622010819</v>
      </c>
      <c r="FQ20" s="23">
        <v>1.4927457021117764E-2</v>
      </c>
      <c r="FR20" s="23">
        <v>0.24756126167274611</v>
      </c>
      <c r="FS20" s="23">
        <v>0</v>
      </c>
      <c r="FT20" s="12">
        <v>859383</v>
      </c>
      <c r="FU20" s="12">
        <v>926458</v>
      </c>
      <c r="FV20" s="12">
        <v>617886</v>
      </c>
      <c r="FW20" s="12">
        <v>75365</v>
      </c>
      <c r="FX20" s="12">
        <v>124106</v>
      </c>
      <c r="FY20" s="12">
        <v>18631</v>
      </c>
      <c r="FZ20" s="12">
        <v>23395</v>
      </c>
      <c r="GB20" s="13">
        <v>3.0334268122506804</v>
      </c>
      <c r="GC20" s="13">
        <v>0.21667077108589836</v>
      </c>
      <c r="GD20" s="12">
        <v>926458</v>
      </c>
      <c r="GE20" s="12">
        <v>4275879</v>
      </c>
      <c r="GF20" s="12">
        <v>1531289</v>
      </c>
      <c r="GG20" s="12">
        <v>1677316</v>
      </c>
      <c r="GH20" s="12">
        <v>595574</v>
      </c>
      <c r="GI20" s="12">
        <v>659364</v>
      </c>
      <c r="GJ20" s="12">
        <v>215725</v>
      </c>
      <c r="GK20" s="12">
        <v>1067274</v>
      </c>
      <c r="GO20" s="5" t="s">
        <v>15</v>
      </c>
      <c r="GP20" s="7"/>
      <c r="GQ20" s="9">
        <v>215875</v>
      </c>
      <c r="GR20" s="9">
        <v>138553</v>
      </c>
      <c r="GS20" s="9">
        <v>77322</v>
      </c>
      <c r="GT20" s="9">
        <v>29212</v>
      </c>
      <c r="GU20" s="9">
        <v>21946</v>
      </c>
      <c r="GV20" s="9">
        <v>5296</v>
      </c>
      <c r="GW20" s="9">
        <v>17226</v>
      </c>
      <c r="GX20" s="9">
        <v>5443</v>
      </c>
      <c r="GY20" s="9">
        <v>11783</v>
      </c>
      <c r="GZ20" s="9">
        <v>167177</v>
      </c>
      <c r="HA20" s="9">
        <v>78928</v>
      </c>
      <c r="HB20" s="9">
        <v>7994</v>
      </c>
      <c r="HC20" s="9">
        <v>269255</v>
      </c>
      <c r="HD20" s="9">
        <v>532824</v>
      </c>
      <c r="HE20" s="9">
        <v>1227833</v>
      </c>
      <c r="HF20" s="9">
        <v>60064</v>
      </c>
      <c r="HG20" s="9" t="s">
        <v>842</v>
      </c>
      <c r="HH20" s="9">
        <v>147558</v>
      </c>
      <c r="HI20" s="9">
        <v>388492</v>
      </c>
      <c r="HJ20" s="9">
        <v>1227833</v>
      </c>
      <c r="HK20" s="12">
        <v>691783</v>
      </c>
      <c r="HL20" s="10">
        <v>1.0359</v>
      </c>
      <c r="HM20" s="9">
        <v>3257.9760999999999</v>
      </c>
      <c r="HN20" s="10">
        <v>63.43</v>
      </c>
      <c r="HO20" s="9">
        <v>514</v>
      </c>
      <c r="HP20" s="9">
        <v>48260</v>
      </c>
      <c r="HQ20" s="9">
        <v>24337</v>
      </c>
      <c r="HR20" s="9">
        <v>-250005</v>
      </c>
      <c r="HS20" s="10">
        <v>0.23</v>
      </c>
      <c r="HT20" s="9">
        <v>48260</v>
      </c>
      <c r="HU20" s="9">
        <v>24337</v>
      </c>
      <c r="HV20" s="9">
        <v>0</v>
      </c>
      <c r="HW20" s="9">
        <v>-250005</v>
      </c>
      <c r="HX20" s="10">
        <v>0</v>
      </c>
      <c r="HY20" s="10">
        <v>9.1114999999999995</v>
      </c>
      <c r="HZ20" s="10">
        <v>1.5770999999999999</v>
      </c>
      <c r="IA20" s="10">
        <v>7.9264999999999999</v>
      </c>
      <c r="IB20" s="10">
        <v>31.5976</v>
      </c>
      <c r="IC20" s="10">
        <v>193.15039999999999</v>
      </c>
      <c r="IH20" s="5" t="s">
        <v>15</v>
      </c>
      <c r="II20" s="7"/>
      <c r="IJ20" s="13">
        <v>1.8247401021971021</v>
      </c>
      <c r="IK20" s="13">
        <v>1.770564794860326</v>
      </c>
      <c r="IL20" s="13">
        <v>1.1329578877458355</v>
      </c>
      <c r="IM20" s="13">
        <v>9.9115270562038976E-2</v>
      </c>
      <c r="IN20" s="13">
        <v>568.41573033707868</v>
      </c>
      <c r="IO20" s="13">
        <v>0.6835954075187749</v>
      </c>
      <c r="IP20" s="13">
        <v>2.1605103837402058</v>
      </c>
      <c r="IQ20" s="13">
        <v>3.1605103837402058</v>
      </c>
      <c r="IR20" s="13">
        <v>0.64037675591863186</v>
      </c>
      <c r="IS20" s="13">
        <v>9.1125377643504528</v>
      </c>
      <c r="IT20" s="13"/>
      <c r="IU20" s="13">
        <v>17.332124093069801</v>
      </c>
      <c r="IV20" s="13">
        <v>21.059161476113836</v>
      </c>
      <c r="IW20" s="13">
        <v>2.7350876748428949</v>
      </c>
      <c r="IX20" s="13">
        <v>133.45093225246092</v>
      </c>
      <c r="IY20" s="13">
        <v>1.7738728152707133</v>
      </c>
      <c r="JA20" s="5" t="s">
        <v>15</v>
      </c>
      <c r="JB20" s="7"/>
      <c r="JC20" s="14">
        <v>3.0330096887451995E-2</v>
      </c>
      <c r="JD20" s="14">
        <v>9.5965819455903212E-3</v>
      </c>
      <c r="JE20" s="14">
        <v>1.7873766220650528E-2</v>
      </c>
      <c r="JF20" s="14">
        <v>5.45825130283729E-2</v>
      </c>
      <c r="JG20" s="12">
        <v>11783</v>
      </c>
      <c r="JH20" s="12">
        <v>215875</v>
      </c>
      <c r="JI20" s="23">
        <v>0.4339547804953931</v>
      </c>
      <c r="JJ20" s="23">
        <v>2.6534358499893713</v>
      </c>
      <c r="JK20" s="23">
        <v>1.9821099449192196E-2</v>
      </c>
      <c r="JL20" s="23">
        <v>-0.20361482384004992</v>
      </c>
      <c r="JM20" s="23">
        <v>0</v>
      </c>
      <c r="JN20" s="12">
        <v>204092</v>
      </c>
      <c r="JO20" s="12">
        <v>215875</v>
      </c>
      <c r="JP20" s="12">
        <v>138553</v>
      </c>
      <c r="JQ20" s="12">
        <v>25588</v>
      </c>
      <c r="JR20" s="12">
        <v>29212</v>
      </c>
      <c r="JS20" s="12">
        <v>5296</v>
      </c>
      <c r="JT20" s="12">
        <v>5443</v>
      </c>
      <c r="JV20" s="13">
        <v>3.1605103837402058</v>
      </c>
      <c r="JW20" s="13">
        <v>0.17581788402820253</v>
      </c>
      <c r="JX20" s="12">
        <v>215875</v>
      </c>
      <c r="JY20" s="12">
        <v>1227833</v>
      </c>
      <c r="JZ20" s="12">
        <v>532824</v>
      </c>
      <c r="KA20" s="12">
        <v>269255</v>
      </c>
      <c r="KB20" s="12">
        <v>167177</v>
      </c>
      <c r="KC20" s="12">
        <v>78928</v>
      </c>
      <c r="KD20" s="12">
        <v>7994</v>
      </c>
      <c r="KE20" s="12">
        <v>425754</v>
      </c>
      <c r="KI20" s="5" t="s">
        <v>15</v>
      </c>
      <c r="KJ20" s="7"/>
      <c r="KK20" s="9">
        <v>569820</v>
      </c>
      <c r="KL20" s="9">
        <v>454371</v>
      </c>
      <c r="KM20" s="9">
        <v>115449</v>
      </c>
      <c r="KN20" s="9">
        <v>82665</v>
      </c>
      <c r="KO20" s="9">
        <v>36219</v>
      </c>
      <c r="KP20" s="9">
        <v>15986</v>
      </c>
      <c r="KQ20" s="9">
        <v>24795</v>
      </c>
      <c r="KR20" s="9">
        <v>8640</v>
      </c>
      <c r="KS20" s="9">
        <v>13388</v>
      </c>
      <c r="KT20" s="9">
        <v>77870</v>
      </c>
      <c r="KU20" s="9">
        <v>424185</v>
      </c>
      <c r="KV20" s="9">
        <v>157616</v>
      </c>
      <c r="KW20" s="9">
        <v>861356</v>
      </c>
      <c r="KX20" s="9">
        <v>672138</v>
      </c>
      <c r="KY20" s="9">
        <v>3022099</v>
      </c>
      <c r="KZ20" s="9">
        <v>206180</v>
      </c>
      <c r="LA20" s="9">
        <v>7202</v>
      </c>
      <c r="LB20" s="9">
        <v>550913</v>
      </c>
      <c r="LC20" s="9">
        <v>749383</v>
      </c>
      <c r="LD20" s="9">
        <v>3022099</v>
      </c>
      <c r="LE20" s="12">
        <v>1721803</v>
      </c>
      <c r="LF20" s="10">
        <v>3.6772</v>
      </c>
      <c r="LG20" s="9">
        <v>1616.5622000000001</v>
      </c>
      <c r="LH20" s="10">
        <v>20.420000000000002</v>
      </c>
      <c r="LI20" s="9">
        <v>144836</v>
      </c>
      <c r="LJ20" s="9">
        <v>85559</v>
      </c>
      <c r="LK20" s="9">
        <v>32156</v>
      </c>
      <c r="LL20" s="9">
        <v>1811282</v>
      </c>
      <c r="LM20" s="10">
        <v>0.17</v>
      </c>
      <c r="LN20" s="9">
        <v>85559</v>
      </c>
      <c r="LO20" s="9">
        <v>32156</v>
      </c>
      <c r="LP20" s="9">
        <v>-3094</v>
      </c>
      <c r="LQ20" s="9">
        <v>1811282</v>
      </c>
      <c r="LR20" s="10">
        <v>0</v>
      </c>
      <c r="LS20" s="10">
        <v>14.717700000000001</v>
      </c>
      <c r="LT20" s="10">
        <v>0.92879999999999996</v>
      </c>
      <c r="LU20" s="10">
        <v>8.2324999999999999</v>
      </c>
      <c r="LV20" s="10">
        <v>34.845700000000001</v>
      </c>
      <c r="LW20" s="10">
        <v>-12.0748</v>
      </c>
      <c r="MB20" s="5" t="s">
        <v>15</v>
      </c>
      <c r="MC20" s="7"/>
      <c r="MD20" s="13">
        <v>1.5635063975618655</v>
      </c>
      <c r="ME20" s="13">
        <v>1.2774067774766615</v>
      </c>
      <c r="MF20" s="13">
        <v>0.1413471818599307</v>
      </c>
      <c r="MG20" s="13">
        <v>0.10272429857526176</v>
      </c>
      <c r="MH20" s="13">
        <v>478.30145465108484</v>
      </c>
      <c r="MI20" s="13">
        <v>0.75203227955139784</v>
      </c>
      <c r="MJ20" s="13">
        <v>3.0327829694562061</v>
      </c>
      <c r="MK20" s="13">
        <v>4.0327829694562061</v>
      </c>
      <c r="ML20" s="13">
        <v>0.6967516811765686</v>
      </c>
      <c r="MM20" s="13">
        <v>5.3521206055298389</v>
      </c>
      <c r="MN20" s="13"/>
      <c r="MO20" s="13">
        <v>2.8827720535986194</v>
      </c>
      <c r="MP20" s="13">
        <v>126.61424254628926</v>
      </c>
      <c r="MQ20" s="13">
        <v>1.3433289720287138</v>
      </c>
      <c r="MR20" s="13">
        <v>271.71304096030326</v>
      </c>
      <c r="MS20" s="13">
        <v>1.8355060349242855</v>
      </c>
      <c r="MU20" s="5" t="s">
        <v>15</v>
      </c>
      <c r="MV20" s="7"/>
      <c r="MW20" s="14">
        <v>1.7865363906040037E-2</v>
      </c>
      <c r="MX20" s="14">
        <v>4.4300335627654817E-3</v>
      </c>
      <c r="MY20" s="14">
        <v>1.1984716582745965E-2</v>
      </c>
      <c r="MZ20" s="14">
        <v>2.3495138815766384E-2</v>
      </c>
      <c r="NA20" s="12">
        <v>13388</v>
      </c>
      <c r="NB20" s="12">
        <v>569820</v>
      </c>
      <c r="NC20" s="23">
        <v>0.22240767095981964</v>
      </c>
      <c r="ND20" s="23">
        <v>0.53491371394517528</v>
      </c>
      <c r="NE20" s="23">
        <v>1.0640286767574458E-2</v>
      </c>
      <c r="NF20" s="23">
        <v>0.59934568655758791</v>
      </c>
      <c r="NG20" s="23">
        <v>0</v>
      </c>
      <c r="NH20" s="12">
        <v>556432</v>
      </c>
      <c r="NI20" s="12">
        <v>569820</v>
      </c>
      <c r="NJ20" s="12">
        <v>454371</v>
      </c>
      <c r="NK20" s="12">
        <v>-5230</v>
      </c>
      <c r="NL20" s="12">
        <v>82665</v>
      </c>
      <c r="NM20" s="12">
        <v>15986</v>
      </c>
      <c r="NN20" s="12">
        <v>8640</v>
      </c>
      <c r="NP20" s="13">
        <v>4.0327829694562061</v>
      </c>
      <c r="NQ20" s="13">
        <v>0.18855106996825716</v>
      </c>
      <c r="NR20" s="12">
        <v>569820</v>
      </c>
      <c r="NS20" s="12">
        <v>3022099</v>
      </c>
      <c r="NT20" s="12">
        <v>672138</v>
      </c>
      <c r="NU20" s="12">
        <v>861356</v>
      </c>
      <c r="NV20" s="12">
        <v>77870</v>
      </c>
      <c r="NW20" s="12">
        <v>424185</v>
      </c>
      <c r="NX20" s="12">
        <v>157616</v>
      </c>
      <c r="NY20" s="12">
        <v>1488605</v>
      </c>
      <c r="OC20" s="5" t="s">
        <v>15</v>
      </c>
      <c r="OD20" s="7"/>
      <c r="OE20" s="9">
        <v>2812300</v>
      </c>
      <c r="OF20" s="9">
        <v>1650200</v>
      </c>
      <c r="OG20" s="9">
        <v>1162100</v>
      </c>
      <c r="OH20" s="9">
        <v>315800</v>
      </c>
      <c r="OI20" s="9">
        <v>517900</v>
      </c>
      <c r="OJ20" s="9">
        <v>78400</v>
      </c>
      <c r="OK20" s="9">
        <v>427400</v>
      </c>
      <c r="OL20" s="9">
        <v>95400</v>
      </c>
      <c r="OM20" s="9">
        <v>331100</v>
      </c>
      <c r="ON20" s="9">
        <v>34000</v>
      </c>
      <c r="OO20" s="9">
        <v>1163900</v>
      </c>
      <c r="OP20" s="9" t="s">
        <v>842</v>
      </c>
      <c r="OQ20" s="9">
        <v>1480900</v>
      </c>
      <c r="OR20" s="9">
        <v>8816300</v>
      </c>
      <c r="OS20" s="9">
        <v>23922100</v>
      </c>
      <c r="OT20" s="9">
        <v>728100</v>
      </c>
      <c r="OU20" s="9" t="s">
        <v>842</v>
      </c>
      <c r="OV20" s="9">
        <v>2314800</v>
      </c>
      <c r="OW20" s="9">
        <v>8783400</v>
      </c>
      <c r="OX20" s="9">
        <v>23922100</v>
      </c>
      <c r="OY20" s="12">
        <v>12823900</v>
      </c>
      <c r="OZ20" s="10">
        <v>0.68879999999999997</v>
      </c>
      <c r="PA20" s="9">
        <v>35096.8655</v>
      </c>
      <c r="PB20" s="10">
        <v>110.01</v>
      </c>
      <c r="PC20" s="9">
        <v>3200</v>
      </c>
      <c r="PD20" s="9">
        <v>841600</v>
      </c>
      <c r="PE20" s="9">
        <v>292900</v>
      </c>
      <c r="PF20" s="9">
        <v>6106000</v>
      </c>
      <c r="PG20" s="10">
        <v>1.03</v>
      </c>
      <c r="PH20" s="9">
        <v>841600</v>
      </c>
      <c r="PI20" s="9">
        <v>292900</v>
      </c>
      <c r="PJ20" s="9">
        <v>-135600</v>
      </c>
      <c r="PK20" s="9">
        <v>6106000</v>
      </c>
      <c r="PL20" s="10">
        <v>0.42499999999999999</v>
      </c>
      <c r="PM20" s="10">
        <v>9.6510999999999996</v>
      </c>
      <c r="PN20" s="10">
        <v>1.6661999999999999</v>
      </c>
      <c r="PO20" s="10">
        <v>7.9901999999999997</v>
      </c>
      <c r="PP20" s="10">
        <v>22.321000000000002</v>
      </c>
      <c r="PQ20" s="10">
        <v>83.302400000000006</v>
      </c>
      <c r="PV20" s="5" t="s">
        <v>15</v>
      </c>
      <c r="PW20" s="7"/>
      <c r="PX20" s="13">
        <v>0.63975289441852423</v>
      </c>
      <c r="PY20" s="13" t="s">
        <v>842</v>
      </c>
      <c r="PZ20" s="13">
        <v>1.4688094003801624E-2</v>
      </c>
      <c r="QA20" s="13">
        <v>-3.4858979771842775E-2</v>
      </c>
      <c r="QB20" s="13" t="s">
        <v>842</v>
      </c>
      <c r="QC20" s="13">
        <v>0.63283323788463386</v>
      </c>
      <c r="QD20" s="13">
        <v>1.7235580754605277</v>
      </c>
      <c r="QE20" s="13">
        <v>2.7235580754605277</v>
      </c>
      <c r="QF20" s="13">
        <v>0.59349849356467488</v>
      </c>
      <c r="QG20" s="13">
        <v>10.73469387755102</v>
      </c>
      <c r="QH20" s="13"/>
      <c r="QI20" s="13" t="s">
        <v>842</v>
      </c>
      <c r="QJ20" s="13" t="s">
        <v>842</v>
      </c>
      <c r="QK20" s="13">
        <v>2.4162728756766043</v>
      </c>
      <c r="QL20" s="13">
        <v>151.05909753582478</v>
      </c>
      <c r="QM20" s="13">
        <v>-3.3724667226286127</v>
      </c>
      <c r="QO20" s="5" t="s">
        <v>15</v>
      </c>
      <c r="QP20" s="7"/>
      <c r="QQ20" s="14">
        <v>3.7696108568435915E-2</v>
      </c>
      <c r="QR20" s="14">
        <v>1.3840758127421924E-2</v>
      </c>
      <c r="QS20" s="14">
        <v>2.1649437131355524E-2</v>
      </c>
      <c r="QT20" s="14">
        <v>0.11773281655584397</v>
      </c>
      <c r="QU20" s="12">
        <v>331100</v>
      </c>
      <c r="QV20" s="12">
        <v>2812300</v>
      </c>
      <c r="QW20" s="23">
        <v>0.3685420594345814</v>
      </c>
      <c r="QX20" s="23">
        <v>1.4671314600306828</v>
      </c>
      <c r="QY20" s="23">
        <v>1.224390835252758E-2</v>
      </c>
      <c r="QZ20" s="23">
        <v>0.25524514988232638</v>
      </c>
      <c r="RA20" s="23">
        <v>0.41262135922330095</v>
      </c>
      <c r="RB20" s="12">
        <v>2481200</v>
      </c>
      <c r="RC20" s="12">
        <v>2812300</v>
      </c>
      <c r="RD20" s="12">
        <v>1650200</v>
      </c>
      <c r="RE20" s="12">
        <v>341400</v>
      </c>
      <c r="RF20" s="12">
        <v>315800</v>
      </c>
      <c r="RG20" s="12">
        <v>78400</v>
      </c>
      <c r="RH20" s="12">
        <v>95400</v>
      </c>
      <c r="RJ20" s="13">
        <v>2.7235580754605277</v>
      </c>
      <c r="RK20" s="13">
        <v>0.1175607492653237</v>
      </c>
      <c r="RL20" s="12">
        <v>2812300</v>
      </c>
      <c r="RM20" s="12">
        <v>23922100</v>
      </c>
      <c r="RN20" s="12">
        <v>8816300</v>
      </c>
      <c r="RO20" s="12">
        <v>1480900</v>
      </c>
      <c r="RP20" s="12">
        <v>34000</v>
      </c>
      <c r="RQ20" s="12">
        <v>1163900</v>
      </c>
      <c r="RR20" s="12" t="s">
        <v>842</v>
      </c>
      <c r="RS20" s="12">
        <v>13624900</v>
      </c>
      <c r="RW20" s="5" t="s">
        <v>15</v>
      </c>
      <c r="RX20" s="7"/>
      <c r="RY20" s="9">
        <v>4665000</v>
      </c>
      <c r="RZ20" s="9">
        <v>2906000</v>
      </c>
      <c r="SA20" s="9">
        <v>1759000</v>
      </c>
      <c r="SB20" s="9">
        <v>469000</v>
      </c>
      <c r="SC20" s="9">
        <v>806000</v>
      </c>
      <c r="SD20" s="9" t="s">
        <v>842</v>
      </c>
      <c r="SE20" s="9">
        <v>706000</v>
      </c>
      <c r="SF20" s="9">
        <v>167000</v>
      </c>
      <c r="SG20" s="9">
        <v>538000</v>
      </c>
      <c r="SH20" s="9">
        <v>116000</v>
      </c>
      <c r="SI20" s="9">
        <v>2323000</v>
      </c>
      <c r="SJ20" s="9">
        <v>132000</v>
      </c>
      <c r="SK20" s="9">
        <v>3184000</v>
      </c>
      <c r="SL20" s="9">
        <v>14083000</v>
      </c>
      <c r="SM20" s="9">
        <v>28841000</v>
      </c>
      <c r="SN20" s="9">
        <v>1466000</v>
      </c>
      <c r="SO20" s="9" t="s">
        <v>842</v>
      </c>
      <c r="SP20" s="9">
        <v>4102000</v>
      </c>
      <c r="SQ20" s="9">
        <v>7174000</v>
      </c>
      <c r="SR20" s="9">
        <v>28841000</v>
      </c>
      <c r="SS20" s="12">
        <v>17565000</v>
      </c>
      <c r="ST20" s="10">
        <v>0.76419999999999999</v>
      </c>
      <c r="SU20" s="9">
        <v>62895.342900000003</v>
      </c>
      <c r="SV20" s="10">
        <v>149.36000000000001</v>
      </c>
      <c r="SW20" s="9">
        <v>6000</v>
      </c>
      <c r="SX20" s="9">
        <v>1323000</v>
      </c>
      <c r="SY20" s="9">
        <v>282000</v>
      </c>
      <c r="SZ20" s="9">
        <v>11740000</v>
      </c>
      <c r="TA20" s="10">
        <v>1.28</v>
      </c>
      <c r="TB20" s="9">
        <v>1323000</v>
      </c>
      <c r="TC20" s="9">
        <v>282000</v>
      </c>
      <c r="TD20" s="9">
        <v>-241000</v>
      </c>
      <c r="TE20" s="9">
        <v>11740000</v>
      </c>
      <c r="TF20" s="10">
        <v>0.57499999999999996</v>
      </c>
      <c r="TG20" s="10">
        <v>9.0106999999999999</v>
      </c>
      <c r="TH20" s="10">
        <v>1.4810000000000001</v>
      </c>
      <c r="TI20" s="10">
        <v>7.71</v>
      </c>
      <c r="TJ20" s="10">
        <v>23.654399999999999</v>
      </c>
      <c r="TK20" s="10">
        <v>77.551000000000002</v>
      </c>
      <c r="TP20" s="5" t="s">
        <v>15</v>
      </c>
      <c r="TQ20" s="7"/>
      <c r="TR20" s="13">
        <v>0.77620672842515848</v>
      </c>
      <c r="TS20" s="13">
        <v>0.74402730375426618</v>
      </c>
      <c r="TT20" s="13">
        <v>2.8278888347147733E-2</v>
      </c>
      <c r="TU20" s="13">
        <v>-3.1829686904060191E-2</v>
      </c>
      <c r="TV20" s="13">
        <v>330.06814814814811</v>
      </c>
      <c r="TW20" s="13">
        <v>0.75125689123123329</v>
      </c>
      <c r="TX20" s="13">
        <v>3.0202118762196823</v>
      </c>
      <c r="TY20" s="13">
        <v>4.0202118762196823</v>
      </c>
      <c r="TZ20" s="13">
        <v>0.7100125308217794</v>
      </c>
      <c r="UA20" s="13" t="s">
        <v>842</v>
      </c>
      <c r="UB20" s="13"/>
      <c r="UC20" s="13">
        <v>22.015151515151516</v>
      </c>
      <c r="UD20" s="13">
        <v>16.579490708878183</v>
      </c>
      <c r="UE20" s="13">
        <v>2.0081790787774429</v>
      </c>
      <c r="UF20" s="13">
        <v>181.75669882100749</v>
      </c>
      <c r="UG20" s="13">
        <v>-5.0816993464052285</v>
      </c>
      <c r="UI20" s="5" t="s">
        <v>15</v>
      </c>
      <c r="UJ20" s="7"/>
      <c r="UK20" s="14">
        <v>7.4993030387510456E-2</v>
      </c>
      <c r="UL20" s="14">
        <v>1.8653999514579939E-2</v>
      </c>
      <c r="UM20" s="14">
        <v>2.7946326410318644E-2</v>
      </c>
      <c r="UN20" s="14">
        <v>0.11532690246516614</v>
      </c>
      <c r="UO20" s="12">
        <v>538000</v>
      </c>
      <c r="UP20" s="12">
        <v>4665000</v>
      </c>
      <c r="UQ20" s="23">
        <v>0.48829790922644845</v>
      </c>
      <c r="UR20" s="23">
        <v>2.1807615165909646</v>
      </c>
      <c r="US20" s="23">
        <v>9.7777469574563992E-3</v>
      </c>
      <c r="UT20" s="23">
        <v>0.40705939461183732</v>
      </c>
      <c r="UU20" s="23">
        <v>0.44921874999999994</v>
      </c>
      <c r="UV20" s="12">
        <v>4127000</v>
      </c>
      <c r="UW20" s="12">
        <v>4665000</v>
      </c>
      <c r="UX20" s="12">
        <v>2906000</v>
      </c>
      <c r="UY20" s="12" t="s">
        <v>842</v>
      </c>
      <c r="UZ20" s="12">
        <v>469000</v>
      </c>
      <c r="VA20" s="12" t="s">
        <v>842</v>
      </c>
      <c r="VB20" s="12">
        <v>167000</v>
      </c>
      <c r="VD20" s="13">
        <v>4.0202118762196823</v>
      </c>
      <c r="VE20" s="13">
        <v>0.16174889913664575</v>
      </c>
      <c r="VF20" s="12">
        <v>4665000</v>
      </c>
      <c r="VG20" s="12">
        <v>28841000</v>
      </c>
      <c r="VH20" s="12">
        <v>14083000</v>
      </c>
      <c r="VI20" s="12">
        <v>3184000</v>
      </c>
      <c r="VJ20" s="12">
        <v>116000</v>
      </c>
      <c r="VK20" s="12">
        <v>2323000</v>
      </c>
      <c r="VL20" s="12">
        <v>132000</v>
      </c>
      <c r="VM20" s="12">
        <v>11574000</v>
      </c>
    </row>
    <row r="21" spans="1:585" x14ac:dyDescent="0.25">
      <c r="A21" s="5" t="s">
        <v>16</v>
      </c>
      <c r="B21" s="7"/>
      <c r="C21" s="9">
        <v>798118</v>
      </c>
      <c r="D21" s="9">
        <v>683244</v>
      </c>
      <c r="E21" s="9">
        <v>114874</v>
      </c>
      <c r="F21" s="9">
        <v>55267</v>
      </c>
      <c r="G21" s="9">
        <v>59821</v>
      </c>
      <c r="H21" s="9">
        <v>1372</v>
      </c>
      <c r="I21" s="9">
        <v>58402</v>
      </c>
      <c r="J21" s="9">
        <v>11097</v>
      </c>
      <c r="K21" s="9">
        <v>46199</v>
      </c>
      <c r="L21" s="9">
        <v>19081</v>
      </c>
      <c r="M21" s="9">
        <v>303541</v>
      </c>
      <c r="N21" s="9">
        <v>313872</v>
      </c>
      <c r="O21" s="9">
        <v>672428</v>
      </c>
      <c r="P21" s="9">
        <v>579872</v>
      </c>
      <c r="Q21" s="9">
        <v>1719768</v>
      </c>
      <c r="R21" s="9">
        <v>196847</v>
      </c>
      <c r="S21" s="9">
        <v>3501</v>
      </c>
      <c r="T21" s="9">
        <v>348638</v>
      </c>
      <c r="U21" s="9">
        <v>874756</v>
      </c>
      <c r="V21" s="9">
        <v>1719768</v>
      </c>
      <c r="W21" s="12">
        <v>496374</v>
      </c>
      <c r="X21" s="10">
        <v>2.21</v>
      </c>
      <c r="Y21" s="9">
        <v>1324.3062</v>
      </c>
      <c r="Z21" s="10">
        <v>48.1</v>
      </c>
      <c r="AA21" s="9">
        <v>27824</v>
      </c>
      <c r="AB21" s="9">
        <v>77041</v>
      </c>
      <c r="AC21" s="9" t="s">
        <v>842</v>
      </c>
      <c r="AD21" s="9">
        <v>834504</v>
      </c>
      <c r="AE21" s="10">
        <v>1.55</v>
      </c>
      <c r="AF21" s="9">
        <v>77041</v>
      </c>
      <c r="AG21" s="9" t="s">
        <v>842</v>
      </c>
      <c r="AH21" s="9">
        <v>-5568</v>
      </c>
      <c r="AI21" s="9">
        <v>834504</v>
      </c>
      <c r="AJ21" s="10">
        <v>0.1875</v>
      </c>
      <c r="AK21" s="10">
        <v>10.975099999999999</v>
      </c>
      <c r="AL21" s="10">
        <v>1.5782</v>
      </c>
      <c r="AM21" s="10">
        <v>8.8521000000000001</v>
      </c>
      <c r="AN21" s="10">
        <v>19.001100000000001</v>
      </c>
      <c r="AO21" s="10">
        <v>80.307100000000005</v>
      </c>
      <c r="AT21" s="5" t="s">
        <v>16</v>
      </c>
      <c r="AU21" s="7"/>
      <c r="AV21" s="13">
        <v>1.9287283658121031</v>
      </c>
      <c r="AW21" s="13">
        <v>1.0284478456163699</v>
      </c>
      <c r="AX21" s="13">
        <v>5.4730121214554922E-2</v>
      </c>
      <c r="AY21" s="13">
        <v>0.18827539528587578</v>
      </c>
      <c r="AZ21" s="13">
        <v>177.21190341105279</v>
      </c>
      <c r="BA21" s="13">
        <v>0.49135232194109901</v>
      </c>
      <c r="BB21" s="13">
        <v>0.96599737526807472</v>
      </c>
      <c r="BC21" s="13">
        <v>1.9659973752680748</v>
      </c>
      <c r="BD21" s="13">
        <v>0.36201818937664554</v>
      </c>
      <c r="BE21" s="13">
        <v>56.152332361516038</v>
      </c>
      <c r="BF21" s="13"/>
      <c r="BG21" s="13">
        <v>2.1768236733445483</v>
      </c>
      <c r="BH21" s="13">
        <v>167.67550099232483</v>
      </c>
      <c r="BI21" s="13">
        <v>2.6293581427220705</v>
      </c>
      <c r="BJ21" s="13">
        <v>138.81714859206284</v>
      </c>
      <c r="BK21" s="13">
        <v>2.4649247969362857</v>
      </c>
      <c r="BM21" s="5" t="s">
        <v>16</v>
      </c>
      <c r="BN21" s="7"/>
      <c r="BO21" s="14">
        <v>5.2813584588159442E-2</v>
      </c>
      <c r="BP21" s="14">
        <v>2.6863507170734657E-2</v>
      </c>
      <c r="BQ21" s="14">
        <v>3.4784343004405242E-2</v>
      </c>
      <c r="BR21" s="14">
        <v>5.7884924284379004E-2</v>
      </c>
      <c r="BS21" s="12">
        <v>46199</v>
      </c>
      <c r="BT21" s="12">
        <v>798118</v>
      </c>
      <c r="BU21" s="23">
        <v>0.33718036386303268</v>
      </c>
      <c r="BV21" s="23">
        <v>0.77004933223551086</v>
      </c>
      <c r="BW21" s="23" t="s">
        <v>842</v>
      </c>
      <c r="BX21" s="23">
        <v>0.48524219545892239</v>
      </c>
      <c r="BY21" s="23">
        <v>0.12096774193548386</v>
      </c>
      <c r="BZ21" s="12">
        <v>751919</v>
      </c>
      <c r="CA21" s="12">
        <v>798118</v>
      </c>
      <c r="CB21" s="12">
        <v>683244</v>
      </c>
      <c r="CC21" s="12">
        <v>939</v>
      </c>
      <c r="CD21" s="12">
        <v>55267</v>
      </c>
      <c r="CE21" s="12">
        <v>1372</v>
      </c>
      <c r="CF21" s="12">
        <v>11097</v>
      </c>
      <c r="CH21" s="13">
        <v>1.9659973752680748</v>
      </c>
      <c r="CI21" s="13">
        <v>0.46408469049313628</v>
      </c>
      <c r="CJ21" s="12">
        <v>798118</v>
      </c>
      <c r="CK21" s="12">
        <v>1719768</v>
      </c>
      <c r="CL21" s="12">
        <v>579872</v>
      </c>
      <c r="CM21" s="12">
        <v>672428</v>
      </c>
      <c r="CN21" s="12">
        <v>19081</v>
      </c>
      <c r="CO21" s="12">
        <v>303541</v>
      </c>
      <c r="CP21" s="12">
        <v>313872</v>
      </c>
      <c r="CQ21" s="12">
        <v>467468</v>
      </c>
      <c r="CU21" s="5" t="s">
        <v>16</v>
      </c>
      <c r="CV21" s="7"/>
      <c r="CW21" s="9">
        <v>951479</v>
      </c>
      <c r="CX21" s="9">
        <v>639232</v>
      </c>
      <c r="CY21" s="9">
        <v>312247</v>
      </c>
      <c r="CZ21" s="9">
        <v>133164</v>
      </c>
      <c r="DA21" s="9">
        <v>104833</v>
      </c>
      <c r="DB21" s="9">
        <v>18637</v>
      </c>
      <c r="DC21" s="9">
        <v>87048</v>
      </c>
      <c r="DD21" s="9">
        <v>21605</v>
      </c>
      <c r="DE21" s="9">
        <v>65443</v>
      </c>
      <c r="DF21" s="9">
        <v>646663</v>
      </c>
      <c r="DG21" s="9">
        <v>703199</v>
      </c>
      <c r="DH21" s="9">
        <v>228682</v>
      </c>
      <c r="DI21" s="9">
        <v>1784164</v>
      </c>
      <c r="DJ21" s="9">
        <v>1508356</v>
      </c>
      <c r="DK21" s="9">
        <v>4354299</v>
      </c>
      <c r="DL21" s="9">
        <v>286565</v>
      </c>
      <c r="DM21" s="9" t="s">
        <v>842</v>
      </c>
      <c r="DN21" s="9">
        <v>739901</v>
      </c>
      <c r="DO21" s="9">
        <v>1463560</v>
      </c>
      <c r="DP21" s="9">
        <v>4354299</v>
      </c>
      <c r="DQ21" s="12">
        <v>2150838</v>
      </c>
      <c r="DR21" s="10">
        <v>1.5580000000000001</v>
      </c>
      <c r="DS21" s="9">
        <v>5650.7992000000004</v>
      </c>
      <c r="DT21" s="10">
        <v>103.87</v>
      </c>
      <c r="DU21" s="9">
        <v>544</v>
      </c>
      <c r="DV21" s="9">
        <v>176284</v>
      </c>
      <c r="DW21" s="9">
        <v>63875</v>
      </c>
      <c r="DX21" s="9">
        <v>1123985</v>
      </c>
      <c r="DY21" s="10">
        <v>1.2</v>
      </c>
      <c r="DZ21" s="9">
        <v>176284</v>
      </c>
      <c r="EA21" s="9">
        <v>63875</v>
      </c>
      <c r="EB21" s="9">
        <v>0</v>
      </c>
      <c r="EC21" s="9">
        <v>1123985</v>
      </c>
      <c r="ED21" s="10">
        <v>0</v>
      </c>
      <c r="EE21" s="10">
        <v>15.696300000000001</v>
      </c>
      <c r="EF21" s="10">
        <v>1.6974</v>
      </c>
      <c r="EG21" s="10">
        <v>12.4703</v>
      </c>
      <c r="EH21" s="10">
        <v>24.819600000000001</v>
      </c>
      <c r="EI21" s="10">
        <v>76.515299999999996</v>
      </c>
      <c r="EN21" s="5" t="s">
        <v>16</v>
      </c>
      <c r="EO21" s="7"/>
      <c r="EP21" s="13">
        <v>2.411355032632744</v>
      </c>
      <c r="EQ21" s="13">
        <v>2.1022839542046841</v>
      </c>
      <c r="ER21" s="13">
        <v>0.87398584405210966</v>
      </c>
      <c r="ES21" s="13">
        <v>0.23982344804525366</v>
      </c>
      <c r="ET21" s="13">
        <v>735.05161859978557</v>
      </c>
      <c r="EU21" s="13">
        <v>0.66388160298592269</v>
      </c>
      <c r="EV21" s="13">
        <v>1.9751421192161578</v>
      </c>
      <c r="EW21" s="13">
        <v>2.9751421192161578</v>
      </c>
      <c r="EX21" s="13">
        <v>0.59507503047533783</v>
      </c>
      <c r="EY21" s="13">
        <v>9.4588184793689969</v>
      </c>
      <c r="EZ21" s="13"/>
      <c r="FA21" s="13">
        <v>2.7952877795366491</v>
      </c>
      <c r="FB21" s="13">
        <v>130.57689539947938</v>
      </c>
      <c r="FC21" s="13">
        <v>1.3530721744484848</v>
      </c>
      <c r="FD21" s="13">
        <v>269.75648963350739</v>
      </c>
      <c r="FE21" s="13">
        <v>0.91114881978965068</v>
      </c>
      <c r="FG21" s="5" t="s">
        <v>16</v>
      </c>
      <c r="FH21" s="7"/>
      <c r="FI21" s="14">
        <v>4.4714941649129522E-2</v>
      </c>
      <c r="FJ21" s="14">
        <v>1.5029514509683418E-2</v>
      </c>
      <c r="FK21" s="14">
        <v>2.4075746750510243E-2</v>
      </c>
      <c r="FL21" s="14">
        <v>6.8780288372102802E-2</v>
      </c>
      <c r="FM21" s="12">
        <v>65443</v>
      </c>
      <c r="FN21" s="12">
        <v>951479</v>
      </c>
      <c r="FO21" s="23">
        <v>0.34640616089983717</v>
      </c>
      <c r="FP21" s="23">
        <v>1.2977517621091248</v>
      </c>
      <c r="FQ21" s="23">
        <v>1.4669410621548957E-2</v>
      </c>
      <c r="FR21" s="23">
        <v>0.25813225044949828</v>
      </c>
      <c r="FS21" s="23">
        <v>0</v>
      </c>
      <c r="FT21" s="12">
        <v>886036</v>
      </c>
      <c r="FU21" s="12">
        <v>951479</v>
      </c>
      <c r="FV21" s="12">
        <v>639232</v>
      </c>
      <c r="FW21" s="12">
        <v>73398</v>
      </c>
      <c r="FX21" s="12">
        <v>133164</v>
      </c>
      <c r="FY21" s="12">
        <v>18637</v>
      </c>
      <c r="FZ21" s="12">
        <v>21605</v>
      </c>
      <c r="GB21" s="13">
        <v>2.9751421192161578</v>
      </c>
      <c r="GC21" s="13">
        <v>0.2185148516443175</v>
      </c>
      <c r="GD21" s="12">
        <v>951479</v>
      </c>
      <c r="GE21" s="12">
        <v>4354299</v>
      </c>
      <c r="GF21" s="12">
        <v>1508356</v>
      </c>
      <c r="GG21" s="12">
        <v>1784164</v>
      </c>
      <c r="GH21" s="12">
        <v>646663</v>
      </c>
      <c r="GI21" s="12">
        <v>703199</v>
      </c>
      <c r="GJ21" s="12">
        <v>228682</v>
      </c>
      <c r="GK21" s="12">
        <v>1061779</v>
      </c>
      <c r="GO21" s="5" t="s">
        <v>16</v>
      </c>
      <c r="GP21" s="7"/>
      <c r="GQ21" s="9">
        <v>241969</v>
      </c>
      <c r="GR21" s="9">
        <v>153892</v>
      </c>
      <c r="GS21" s="9">
        <v>88077</v>
      </c>
      <c r="GT21" s="9">
        <v>30993</v>
      </c>
      <c r="GU21" s="9">
        <v>27387</v>
      </c>
      <c r="GV21" s="9">
        <v>5164</v>
      </c>
      <c r="GW21" s="9">
        <v>22462</v>
      </c>
      <c r="GX21" s="9">
        <v>6601</v>
      </c>
      <c r="GY21" s="9">
        <v>15861</v>
      </c>
      <c r="GZ21" s="9">
        <v>46481</v>
      </c>
      <c r="HA21" s="9">
        <v>90500</v>
      </c>
      <c r="HB21" s="9">
        <v>9797</v>
      </c>
      <c r="HC21" s="9">
        <v>167159</v>
      </c>
      <c r="HD21" s="9">
        <v>617348</v>
      </c>
      <c r="HE21" s="9">
        <v>1280397</v>
      </c>
      <c r="HF21" s="9">
        <v>69516</v>
      </c>
      <c r="HG21" s="9" t="s">
        <v>842</v>
      </c>
      <c r="HH21" s="9">
        <v>178369</v>
      </c>
      <c r="HI21" s="9">
        <v>407951</v>
      </c>
      <c r="HJ21" s="9">
        <v>1280397</v>
      </c>
      <c r="HK21" s="12">
        <v>694077</v>
      </c>
      <c r="HL21" s="10">
        <v>0.93230000000000002</v>
      </c>
      <c r="HM21" s="9">
        <v>3902.2926000000002</v>
      </c>
      <c r="HN21" s="10">
        <v>75.94</v>
      </c>
      <c r="HO21" s="9">
        <v>514</v>
      </c>
      <c r="HP21" s="9">
        <v>51297</v>
      </c>
      <c r="HQ21" s="9">
        <v>20316</v>
      </c>
      <c r="HR21" s="9">
        <v>-234144</v>
      </c>
      <c r="HS21" s="10">
        <v>0.31</v>
      </c>
      <c r="HT21" s="9">
        <v>51297</v>
      </c>
      <c r="HU21" s="9">
        <v>20316</v>
      </c>
      <c r="HV21" s="9">
        <v>0</v>
      </c>
      <c r="HW21" s="9">
        <v>-234144</v>
      </c>
      <c r="HX21" s="10">
        <v>0</v>
      </c>
      <c r="HY21" s="10">
        <v>9.6415000000000006</v>
      </c>
      <c r="HZ21" s="10">
        <v>1.6468</v>
      </c>
      <c r="IA21" s="10">
        <v>8.5493000000000006</v>
      </c>
      <c r="IB21" s="10">
        <v>29.3874</v>
      </c>
      <c r="IC21" s="10">
        <v>170.31450000000001</v>
      </c>
      <c r="IH21" s="5" t="s">
        <v>16</v>
      </c>
      <c r="II21" s="7"/>
      <c r="IJ21" s="13">
        <v>0.93715275636461493</v>
      </c>
      <c r="IK21" s="13">
        <v>0.88222729285918522</v>
      </c>
      <c r="IL21" s="13">
        <v>0.26058900369458821</v>
      </c>
      <c r="IM21" s="13">
        <v>-8.755097051929988E-3</v>
      </c>
      <c r="IN21" s="13">
        <v>310.66408848743811</v>
      </c>
      <c r="IO21" s="13">
        <v>0.68138710103194555</v>
      </c>
      <c r="IP21" s="13">
        <v>2.1386048814686078</v>
      </c>
      <c r="IQ21" s="13">
        <v>3.1386048814686078</v>
      </c>
      <c r="IR21" s="13">
        <v>0.62981793566043698</v>
      </c>
      <c r="IS21" s="13">
        <v>9.933578621223857</v>
      </c>
      <c r="IT21" s="13"/>
      <c r="IU21" s="13">
        <v>15.708073900173522</v>
      </c>
      <c r="IV21" s="13">
        <v>23.236458035505422</v>
      </c>
      <c r="IW21" s="13">
        <v>2.6736906077348066</v>
      </c>
      <c r="IX21" s="13">
        <v>136.51542139695582</v>
      </c>
      <c r="IY21" s="13">
        <v>-21.585102586975914</v>
      </c>
      <c r="JA21" s="5" t="s">
        <v>16</v>
      </c>
      <c r="JB21" s="7"/>
      <c r="JC21" s="14">
        <v>3.8879669372056939E-2</v>
      </c>
      <c r="JD21" s="14">
        <v>1.2387564169550537E-2</v>
      </c>
      <c r="JE21" s="14">
        <v>2.1389459675397553E-2</v>
      </c>
      <c r="JF21" s="14">
        <v>6.5549719178903079E-2</v>
      </c>
      <c r="JG21" s="12">
        <v>15861</v>
      </c>
      <c r="JH21" s="12">
        <v>241969</v>
      </c>
      <c r="JI21" s="23">
        <v>0.48215358205306635</v>
      </c>
      <c r="JJ21" s="23">
        <v>3.0477208240881541</v>
      </c>
      <c r="JK21" s="23">
        <v>1.5866953765121285E-2</v>
      </c>
      <c r="JL21" s="23">
        <v>-0.18286828225933049</v>
      </c>
      <c r="JM21" s="23">
        <v>0</v>
      </c>
      <c r="JN21" s="12">
        <v>226108</v>
      </c>
      <c r="JO21" s="12">
        <v>241969</v>
      </c>
      <c r="JP21" s="12">
        <v>153892</v>
      </c>
      <c r="JQ21" s="12">
        <v>29458</v>
      </c>
      <c r="JR21" s="12">
        <v>30993</v>
      </c>
      <c r="JS21" s="12">
        <v>5164</v>
      </c>
      <c r="JT21" s="12">
        <v>6601</v>
      </c>
      <c r="JV21" s="13">
        <v>3.1386048814686078</v>
      </c>
      <c r="JW21" s="13">
        <v>0.18897966802483918</v>
      </c>
      <c r="JX21" s="12">
        <v>241969</v>
      </c>
      <c r="JY21" s="12">
        <v>1280397</v>
      </c>
      <c r="JZ21" s="12">
        <v>617348</v>
      </c>
      <c r="KA21" s="12">
        <v>167159</v>
      </c>
      <c r="KB21" s="12">
        <v>46481</v>
      </c>
      <c r="KC21" s="12">
        <v>90500</v>
      </c>
      <c r="KD21" s="12">
        <v>9797</v>
      </c>
      <c r="KE21" s="12">
        <v>495890</v>
      </c>
      <c r="KI21" s="5" t="s">
        <v>16</v>
      </c>
      <c r="KJ21" s="7"/>
      <c r="KK21" s="9">
        <v>470385</v>
      </c>
      <c r="KL21" s="9">
        <v>375339</v>
      </c>
      <c r="KM21" s="9">
        <v>95046</v>
      </c>
      <c r="KN21" s="9">
        <v>70629</v>
      </c>
      <c r="KO21" s="9">
        <v>26921</v>
      </c>
      <c r="KP21" s="9">
        <v>15741</v>
      </c>
      <c r="KQ21" s="9">
        <v>15413</v>
      </c>
      <c r="KR21" s="9">
        <v>7816</v>
      </c>
      <c r="KS21" s="9">
        <v>7564</v>
      </c>
      <c r="KT21" s="9">
        <v>75578</v>
      </c>
      <c r="KU21" s="9">
        <v>425897</v>
      </c>
      <c r="KV21" s="9">
        <v>163072</v>
      </c>
      <c r="KW21" s="9">
        <v>887582</v>
      </c>
      <c r="KX21" s="9">
        <v>678325</v>
      </c>
      <c r="KY21" s="9">
        <v>3038173</v>
      </c>
      <c r="KZ21" s="9">
        <v>229244</v>
      </c>
      <c r="LA21" s="9">
        <v>13892</v>
      </c>
      <c r="LB21" s="9">
        <v>578282</v>
      </c>
      <c r="LC21" s="9">
        <v>753227</v>
      </c>
      <c r="LD21" s="9">
        <v>3038173</v>
      </c>
      <c r="LE21" s="12">
        <v>1706664</v>
      </c>
      <c r="LF21" s="10">
        <v>3.7237</v>
      </c>
      <c r="LG21" s="9">
        <v>1342.2764999999999</v>
      </c>
      <c r="LH21" s="10">
        <v>16.95</v>
      </c>
      <c r="LI21" s="9">
        <v>144856</v>
      </c>
      <c r="LJ21" s="9">
        <v>77303</v>
      </c>
      <c r="LK21" s="9">
        <v>33479</v>
      </c>
      <c r="LL21" s="9">
        <v>1818846</v>
      </c>
      <c r="LM21" s="10">
        <v>0.09</v>
      </c>
      <c r="LN21" s="9">
        <v>77303</v>
      </c>
      <c r="LO21" s="9">
        <v>33479</v>
      </c>
      <c r="LP21" s="9">
        <v>-9</v>
      </c>
      <c r="LQ21" s="9">
        <v>1818846</v>
      </c>
      <c r="LR21" s="10">
        <v>0</v>
      </c>
      <c r="LS21" s="10">
        <v>15.123100000000001</v>
      </c>
      <c r="LT21" s="10">
        <v>1.0987</v>
      </c>
      <c r="LU21" s="10">
        <v>7.8316999999999997</v>
      </c>
      <c r="LV21" s="10">
        <v>50.7104</v>
      </c>
      <c r="LW21" s="10">
        <v>34.224499999999999</v>
      </c>
      <c r="MB21" s="5" t="s">
        <v>16</v>
      </c>
      <c r="MC21" s="7"/>
      <c r="MD21" s="13">
        <v>1.5348601547341953</v>
      </c>
      <c r="ME21" s="13">
        <v>1.252866248646854</v>
      </c>
      <c r="MF21" s="13">
        <v>0.13069402125606538</v>
      </c>
      <c r="MG21" s="13">
        <v>0.10180460428026976</v>
      </c>
      <c r="MH21" s="13">
        <v>592.97113245793423</v>
      </c>
      <c r="MI21" s="13">
        <v>0.75207896324534518</v>
      </c>
      <c r="MJ21" s="13">
        <v>3.0335423451363268</v>
      </c>
      <c r="MK21" s="13">
        <v>4.0335423451363264</v>
      </c>
      <c r="ML21" s="13">
        <v>0.69379659505238245</v>
      </c>
      <c r="MM21" s="13">
        <v>4.9109332316879488</v>
      </c>
      <c r="MN21" s="13"/>
      <c r="MO21" s="13">
        <v>2.3016765600470959</v>
      </c>
      <c r="MP21" s="13">
        <v>158.58005696183983</v>
      </c>
      <c r="MQ21" s="13">
        <v>1.104457180961594</v>
      </c>
      <c r="MR21" s="13">
        <v>330.47908628038738</v>
      </c>
      <c r="MS21" s="13">
        <v>1.5208050436469447</v>
      </c>
      <c r="MU21" s="5" t="s">
        <v>16</v>
      </c>
      <c r="MV21" s="7"/>
      <c r="MW21" s="14">
        <v>1.0042125415047521E-2</v>
      </c>
      <c r="MX21" s="14">
        <v>2.4896541441188505E-3</v>
      </c>
      <c r="MY21" s="14">
        <v>8.8609174000295575E-3</v>
      </c>
      <c r="MZ21" s="14">
        <v>1.6080444742072982E-2</v>
      </c>
      <c r="NA21" s="12">
        <v>7564</v>
      </c>
      <c r="NB21" s="12">
        <v>470385</v>
      </c>
      <c r="NC21" s="23">
        <v>0.2232674044565599</v>
      </c>
      <c r="ND21" s="23">
        <v>0.44180384066345135</v>
      </c>
      <c r="NE21" s="23">
        <v>1.1019451492722765E-2</v>
      </c>
      <c r="NF21" s="23">
        <v>0.59866439468720178</v>
      </c>
      <c r="NG21" s="23">
        <v>0</v>
      </c>
      <c r="NH21" s="12">
        <v>462821</v>
      </c>
      <c r="NI21" s="12">
        <v>470385</v>
      </c>
      <c r="NJ21" s="12">
        <v>375339</v>
      </c>
      <c r="NK21" s="12">
        <v>-6704</v>
      </c>
      <c r="NL21" s="12">
        <v>70629</v>
      </c>
      <c r="NM21" s="12">
        <v>15741</v>
      </c>
      <c r="NN21" s="12">
        <v>7816</v>
      </c>
      <c r="NP21" s="13">
        <v>4.0335423451363264</v>
      </c>
      <c r="NQ21" s="13">
        <v>0.15482495565591559</v>
      </c>
      <c r="NR21" s="12">
        <v>470385</v>
      </c>
      <c r="NS21" s="12">
        <v>3038173</v>
      </c>
      <c r="NT21" s="12">
        <v>678325</v>
      </c>
      <c r="NU21" s="12">
        <v>887582</v>
      </c>
      <c r="NV21" s="12">
        <v>75578</v>
      </c>
      <c r="NW21" s="12">
        <v>425897</v>
      </c>
      <c r="NX21" s="12">
        <v>163072</v>
      </c>
      <c r="NY21" s="12">
        <v>1472266</v>
      </c>
      <c r="OC21" s="5" t="s">
        <v>16</v>
      </c>
      <c r="OD21" s="7"/>
      <c r="OE21" s="9">
        <v>2933900</v>
      </c>
      <c r="OF21" s="9">
        <v>1744000</v>
      </c>
      <c r="OG21" s="9">
        <v>1189900</v>
      </c>
      <c r="OH21" s="9">
        <v>299000</v>
      </c>
      <c r="OI21" s="9">
        <v>564200</v>
      </c>
      <c r="OJ21" s="9">
        <v>78100</v>
      </c>
      <c r="OK21" s="9">
        <v>470700</v>
      </c>
      <c r="OL21" s="9">
        <v>119900</v>
      </c>
      <c r="OM21" s="9">
        <v>350300</v>
      </c>
      <c r="ON21" s="9">
        <v>40100</v>
      </c>
      <c r="OO21" s="9">
        <v>1265000</v>
      </c>
      <c r="OP21" s="9" t="s">
        <v>842</v>
      </c>
      <c r="OQ21" s="9">
        <v>1569400</v>
      </c>
      <c r="OR21" s="9">
        <v>8938900</v>
      </c>
      <c r="OS21" s="9">
        <v>24428900</v>
      </c>
      <c r="OT21" s="9">
        <v>815000</v>
      </c>
      <c r="OU21" s="9" t="s">
        <v>842</v>
      </c>
      <c r="OV21" s="9">
        <v>2333400</v>
      </c>
      <c r="OW21" s="9">
        <v>8878900</v>
      </c>
      <c r="OX21" s="9">
        <v>24428900</v>
      </c>
      <c r="OY21" s="12">
        <v>13216600</v>
      </c>
      <c r="OZ21" s="10">
        <v>0.63900000000000001</v>
      </c>
      <c r="PA21" s="9">
        <v>38222.884400000003</v>
      </c>
      <c r="PB21" s="10">
        <v>120.06</v>
      </c>
      <c r="PC21" s="9">
        <v>3200</v>
      </c>
      <c r="PD21" s="9">
        <v>886300</v>
      </c>
      <c r="PE21" s="9">
        <v>292800</v>
      </c>
      <c r="PF21" s="9">
        <v>6309400</v>
      </c>
      <c r="PG21" s="10">
        <v>1.1000000000000001</v>
      </c>
      <c r="PH21" s="9">
        <v>886300</v>
      </c>
      <c r="PI21" s="9" t="s">
        <v>842</v>
      </c>
      <c r="PJ21" s="9">
        <v>-135400</v>
      </c>
      <c r="PK21" s="9">
        <v>6309400</v>
      </c>
      <c r="PL21" s="10">
        <v>0.46</v>
      </c>
      <c r="PM21" s="10">
        <v>10.102499999999999</v>
      </c>
      <c r="PN21" s="10">
        <v>1.6637</v>
      </c>
      <c r="PO21" s="10">
        <v>8.4528999999999996</v>
      </c>
      <c r="PP21" s="10">
        <v>25.4727</v>
      </c>
      <c r="PQ21" s="10">
        <v>80.880300000000005</v>
      </c>
      <c r="PV21" s="5" t="s">
        <v>16</v>
      </c>
      <c r="PW21" s="7"/>
      <c r="PX21" s="13">
        <v>0.67258078340618843</v>
      </c>
      <c r="PY21" s="13" t="s">
        <v>842</v>
      </c>
      <c r="PZ21" s="13">
        <v>1.7185223279334878E-2</v>
      </c>
      <c r="QA21" s="13">
        <v>-3.1274433150899138E-2</v>
      </c>
      <c r="QB21" s="13" t="s">
        <v>842</v>
      </c>
      <c r="QC21" s="13">
        <v>0.6365411459378032</v>
      </c>
      <c r="QD21" s="13">
        <v>1.7513430717769094</v>
      </c>
      <c r="QE21" s="13">
        <v>2.7513430717769092</v>
      </c>
      <c r="QF21" s="13">
        <v>0.59815799597203045</v>
      </c>
      <c r="QG21" s="13">
        <v>11.348271446862997</v>
      </c>
      <c r="QH21" s="13"/>
      <c r="QI21" s="13" t="s">
        <v>842</v>
      </c>
      <c r="QJ21" s="13" t="s">
        <v>842</v>
      </c>
      <c r="QK21" s="13">
        <v>2.319288537549407</v>
      </c>
      <c r="QL21" s="13">
        <v>157.3758478475749</v>
      </c>
      <c r="QM21" s="13">
        <v>-3.8401832460732983</v>
      </c>
      <c r="QO21" s="5" t="s">
        <v>16</v>
      </c>
      <c r="QP21" s="7"/>
      <c r="QQ21" s="14">
        <v>3.9453085404723559E-2</v>
      </c>
      <c r="QR21" s="14">
        <v>1.4339573210418807E-2</v>
      </c>
      <c r="QS21" s="14">
        <v>2.309559579023206E-2</v>
      </c>
      <c r="QT21" s="14">
        <v>0.11939738914073418</v>
      </c>
      <c r="QU21" s="12">
        <v>350300</v>
      </c>
      <c r="QV21" s="12">
        <v>2933900</v>
      </c>
      <c r="QW21" s="23">
        <v>0.36591496137771246</v>
      </c>
      <c r="QX21" s="23">
        <v>1.5646584332491438</v>
      </c>
      <c r="QY21" s="23" t="s">
        <v>842</v>
      </c>
      <c r="QZ21" s="23">
        <v>0.25827605827523958</v>
      </c>
      <c r="RA21" s="23">
        <v>0.41818181818181815</v>
      </c>
      <c r="RB21" s="12">
        <v>2583600</v>
      </c>
      <c r="RC21" s="12">
        <v>2933900</v>
      </c>
      <c r="RD21" s="12">
        <v>1744000</v>
      </c>
      <c r="RE21" s="12">
        <v>342600</v>
      </c>
      <c r="RF21" s="12">
        <v>299000</v>
      </c>
      <c r="RG21" s="12">
        <v>78100</v>
      </c>
      <c r="RH21" s="12">
        <v>119900</v>
      </c>
      <c r="RJ21" s="13">
        <v>2.7513430717769092</v>
      </c>
      <c r="RK21" s="13">
        <v>0.12009955421652223</v>
      </c>
      <c r="RL21" s="12">
        <v>2933900</v>
      </c>
      <c r="RM21" s="12">
        <v>24428900</v>
      </c>
      <c r="RN21" s="12">
        <v>8938900</v>
      </c>
      <c r="RO21" s="12">
        <v>1569400</v>
      </c>
      <c r="RP21" s="12">
        <v>40100</v>
      </c>
      <c r="RQ21" s="12">
        <v>1265000</v>
      </c>
      <c r="RR21" s="12" t="s">
        <v>842</v>
      </c>
      <c r="RS21" s="12">
        <v>13920600</v>
      </c>
      <c r="RW21" s="5" t="s">
        <v>16</v>
      </c>
      <c r="RX21" s="7"/>
      <c r="RY21" s="9">
        <v>4678000</v>
      </c>
      <c r="RZ21" s="9">
        <v>2955000</v>
      </c>
      <c r="SA21" s="9">
        <v>1723000</v>
      </c>
      <c r="SB21" s="9">
        <v>492000</v>
      </c>
      <c r="SC21" s="9">
        <v>718000</v>
      </c>
      <c r="SD21" s="9">
        <v>83000</v>
      </c>
      <c r="SE21" s="9">
        <v>642000</v>
      </c>
      <c r="SF21" s="9">
        <v>136000</v>
      </c>
      <c r="SG21" s="9">
        <v>506000</v>
      </c>
      <c r="SH21" s="9">
        <v>118000</v>
      </c>
      <c r="SI21" s="9">
        <v>2278000</v>
      </c>
      <c r="SJ21" s="9">
        <v>135000</v>
      </c>
      <c r="SK21" s="9">
        <v>3069000</v>
      </c>
      <c r="SL21" s="9">
        <v>14419000</v>
      </c>
      <c r="SM21" s="9">
        <v>29097000</v>
      </c>
      <c r="SN21" s="9">
        <v>1375000</v>
      </c>
      <c r="SO21" s="9" t="s">
        <v>842</v>
      </c>
      <c r="SP21" s="9">
        <v>4082000</v>
      </c>
      <c r="SQ21" s="9">
        <v>7126000</v>
      </c>
      <c r="SR21" s="9">
        <v>29097000</v>
      </c>
      <c r="SS21" s="12">
        <v>17889000</v>
      </c>
      <c r="ST21" s="10">
        <v>0.78300000000000003</v>
      </c>
      <c r="SU21" s="9">
        <v>69817</v>
      </c>
      <c r="SV21" s="10">
        <v>166.9</v>
      </c>
      <c r="SW21" s="9">
        <v>6000</v>
      </c>
      <c r="SX21" s="9">
        <v>1228000</v>
      </c>
      <c r="SY21" s="9">
        <v>475000</v>
      </c>
      <c r="SZ21" s="9">
        <v>12004000</v>
      </c>
      <c r="TA21" s="10">
        <v>1.2</v>
      </c>
      <c r="TB21" s="9">
        <v>1228000</v>
      </c>
      <c r="TC21" s="9">
        <v>475000</v>
      </c>
      <c r="TD21" s="9">
        <v>-240000</v>
      </c>
      <c r="TE21" s="9">
        <v>12004000</v>
      </c>
      <c r="TF21" s="10">
        <v>0.57499999999999996</v>
      </c>
      <c r="TG21" s="10">
        <v>8.3890999999999991</v>
      </c>
      <c r="TH21" s="10">
        <v>1.5129999999999999</v>
      </c>
      <c r="TI21" s="10">
        <v>7.2404999999999999</v>
      </c>
      <c r="TJ21" s="10">
        <v>21.183800000000002</v>
      </c>
      <c r="TK21" s="10">
        <v>77.3095</v>
      </c>
      <c r="TP21" s="5" t="s">
        <v>16</v>
      </c>
      <c r="TQ21" s="7"/>
      <c r="TR21" s="13">
        <v>0.75183733463988245</v>
      </c>
      <c r="TS21" s="13">
        <v>0.71876531112199904</v>
      </c>
      <c r="TT21" s="13">
        <v>2.8907398334149927E-2</v>
      </c>
      <c r="TU21" s="13">
        <v>-3.4814585696119872E-2</v>
      </c>
      <c r="TV21" s="13">
        <v>310.67885117493472</v>
      </c>
      <c r="TW21" s="13">
        <v>0.75509502697872632</v>
      </c>
      <c r="TX21" s="13">
        <v>3.0832163906820096</v>
      </c>
      <c r="TY21" s="13">
        <v>4.0832163906820096</v>
      </c>
      <c r="TZ21" s="13">
        <v>0.71513092144713175</v>
      </c>
      <c r="UA21" s="13">
        <v>14.795180722891565</v>
      </c>
      <c r="UB21" s="13"/>
      <c r="UC21" s="13">
        <v>21.888888888888889</v>
      </c>
      <c r="UD21" s="13">
        <v>16.675126903553299</v>
      </c>
      <c r="UE21" s="13">
        <v>2.0535557506584725</v>
      </c>
      <c r="UF21" s="13">
        <v>177.74048738777253</v>
      </c>
      <c r="UG21" s="13">
        <v>-4.6179664363277393</v>
      </c>
      <c r="UI21" s="5" t="s">
        <v>16</v>
      </c>
      <c r="UJ21" s="7"/>
      <c r="UK21" s="14">
        <v>7.1007577883805781E-2</v>
      </c>
      <c r="UL21" s="14">
        <v>1.7390108945939443E-2</v>
      </c>
      <c r="UM21" s="14">
        <v>2.4676083445028696E-2</v>
      </c>
      <c r="UN21" s="14">
        <v>0.10816588285592134</v>
      </c>
      <c r="UO21" s="12">
        <v>506000</v>
      </c>
      <c r="UP21" s="12">
        <v>4678000</v>
      </c>
      <c r="UQ21" s="23">
        <v>0.49554936935079219</v>
      </c>
      <c r="UR21" s="23">
        <v>2.3994569886929926</v>
      </c>
      <c r="US21" s="23">
        <v>1.6324707014468847E-2</v>
      </c>
      <c r="UT21" s="23">
        <v>0.41255112210880845</v>
      </c>
      <c r="UU21" s="23">
        <v>0.47916666666666663</v>
      </c>
      <c r="UV21" s="12">
        <v>4172000</v>
      </c>
      <c r="UW21" s="12">
        <v>4678000</v>
      </c>
      <c r="UX21" s="12">
        <v>2955000</v>
      </c>
      <c r="UY21" s="12">
        <v>506000</v>
      </c>
      <c r="UZ21" s="12">
        <v>492000</v>
      </c>
      <c r="VA21" s="12">
        <v>83000</v>
      </c>
      <c r="VB21" s="12">
        <v>136000</v>
      </c>
      <c r="VD21" s="13">
        <v>4.0832163906820096</v>
      </c>
      <c r="VE21" s="13">
        <v>0.16077258823933738</v>
      </c>
      <c r="VF21" s="12">
        <v>4678000</v>
      </c>
      <c r="VG21" s="12">
        <v>29097000</v>
      </c>
      <c r="VH21" s="12">
        <v>14419000</v>
      </c>
      <c r="VI21" s="12">
        <v>3069000</v>
      </c>
      <c r="VJ21" s="12">
        <v>118000</v>
      </c>
      <c r="VK21" s="12">
        <v>2278000</v>
      </c>
      <c r="VL21" s="12">
        <v>135000</v>
      </c>
      <c r="VM21" s="12">
        <v>11609000</v>
      </c>
    </row>
    <row r="22" spans="1:585" x14ac:dyDescent="0.25">
      <c r="A22" s="5" t="s">
        <v>17</v>
      </c>
      <c r="B22" s="7"/>
      <c r="C22" s="9">
        <v>783198</v>
      </c>
      <c r="D22" s="9">
        <v>670539</v>
      </c>
      <c r="E22" s="9">
        <v>112659</v>
      </c>
      <c r="F22" s="9">
        <v>61081</v>
      </c>
      <c r="G22" s="9">
        <v>52165</v>
      </c>
      <c r="H22" s="9">
        <v>1901</v>
      </c>
      <c r="I22" s="9">
        <v>50209</v>
      </c>
      <c r="J22" s="9">
        <v>12073</v>
      </c>
      <c r="K22" s="9">
        <v>37615</v>
      </c>
      <c r="L22" s="9">
        <v>17823</v>
      </c>
      <c r="M22" s="9">
        <v>280254</v>
      </c>
      <c r="N22" s="9">
        <v>323931</v>
      </c>
      <c r="O22" s="9">
        <v>659305</v>
      </c>
      <c r="P22" s="9">
        <v>597262</v>
      </c>
      <c r="Q22" s="9">
        <v>1724329</v>
      </c>
      <c r="R22" s="9">
        <v>191418</v>
      </c>
      <c r="S22" s="9">
        <v>7451</v>
      </c>
      <c r="T22" s="9">
        <v>329171</v>
      </c>
      <c r="U22" s="9">
        <v>904649</v>
      </c>
      <c r="V22" s="9">
        <v>1724329</v>
      </c>
      <c r="W22" s="12">
        <v>490509</v>
      </c>
      <c r="X22" s="10">
        <v>2.1305000000000001</v>
      </c>
      <c r="Y22" s="9">
        <v>1353.6233999999999</v>
      </c>
      <c r="Z22" s="10">
        <v>48.65</v>
      </c>
      <c r="AA22" s="9">
        <v>27633</v>
      </c>
      <c r="AB22" s="9">
        <v>70761</v>
      </c>
      <c r="AC22" s="9" t="s">
        <v>842</v>
      </c>
      <c r="AD22" s="9">
        <v>866776</v>
      </c>
      <c r="AE22" s="10">
        <v>1.27</v>
      </c>
      <c r="AF22" s="9">
        <v>70761</v>
      </c>
      <c r="AG22" s="9" t="s">
        <v>842</v>
      </c>
      <c r="AH22" s="9">
        <v>-5273</v>
      </c>
      <c r="AI22" s="9">
        <v>866776</v>
      </c>
      <c r="AJ22" s="10">
        <v>0.1875</v>
      </c>
      <c r="AK22" s="10">
        <v>10.9901</v>
      </c>
      <c r="AL22" s="10">
        <v>2.0232000000000001</v>
      </c>
      <c r="AM22" s="10">
        <v>8.9726999999999997</v>
      </c>
      <c r="AN22" s="10">
        <v>24.045500000000001</v>
      </c>
      <c r="AO22" s="10">
        <v>79.7102</v>
      </c>
      <c r="AT22" s="5" t="s">
        <v>17</v>
      </c>
      <c r="AU22" s="7"/>
      <c r="AV22" s="13">
        <v>2.0029255311069321</v>
      </c>
      <c r="AW22" s="13">
        <v>1.0188443088850476</v>
      </c>
      <c r="AX22" s="13">
        <v>5.414510998842547E-2</v>
      </c>
      <c r="AY22" s="13">
        <v>0.19145650279036078</v>
      </c>
      <c r="AZ22" s="13">
        <v>167.31569667313633</v>
      </c>
      <c r="BA22" s="13">
        <v>0.47536172041414371</v>
      </c>
      <c r="BB22" s="13">
        <v>0.90607517390722814</v>
      </c>
      <c r="BC22" s="13">
        <v>1.9060751739072281</v>
      </c>
      <c r="BD22" s="13">
        <v>0.35157953436098277</v>
      </c>
      <c r="BE22" s="13">
        <v>37.223040504997371</v>
      </c>
      <c r="BF22" s="13"/>
      <c r="BG22" s="13">
        <v>2.0700056493512506</v>
      </c>
      <c r="BH22" s="13">
        <v>176.32802118892414</v>
      </c>
      <c r="BI22" s="13">
        <v>2.7946006123016978</v>
      </c>
      <c r="BJ22" s="13">
        <v>130.6090030873419</v>
      </c>
      <c r="BK22" s="13">
        <v>2.3723639491842707</v>
      </c>
      <c r="BM22" s="5" t="s">
        <v>17</v>
      </c>
      <c r="BN22" s="7"/>
      <c r="BO22" s="14">
        <v>4.1579662388395944E-2</v>
      </c>
      <c r="BP22" s="14">
        <v>2.1814282541208783E-2</v>
      </c>
      <c r="BQ22" s="14">
        <v>3.0252347434857271E-2</v>
      </c>
      <c r="BR22" s="14">
        <v>4.8027446443938825E-2</v>
      </c>
      <c r="BS22" s="12">
        <v>37615</v>
      </c>
      <c r="BT22" s="12">
        <v>783198</v>
      </c>
      <c r="BU22" s="23">
        <v>0.34637357488043174</v>
      </c>
      <c r="BV22" s="23">
        <v>0.78501457668461172</v>
      </c>
      <c r="BW22" s="23" t="s">
        <v>842</v>
      </c>
      <c r="BX22" s="23">
        <v>0.50267437362591483</v>
      </c>
      <c r="BY22" s="23">
        <v>0.14763779527559054</v>
      </c>
      <c r="BZ22" s="12">
        <v>745583</v>
      </c>
      <c r="CA22" s="12">
        <v>783198</v>
      </c>
      <c r="CB22" s="12">
        <v>670539</v>
      </c>
      <c r="CC22" s="12">
        <v>-11</v>
      </c>
      <c r="CD22" s="12">
        <v>61081</v>
      </c>
      <c r="CE22" s="12">
        <v>1901</v>
      </c>
      <c r="CF22" s="12">
        <v>12073</v>
      </c>
      <c r="CH22" s="13">
        <v>1.9060751739072281</v>
      </c>
      <c r="CI22" s="13">
        <v>0.45420450505674959</v>
      </c>
      <c r="CJ22" s="12">
        <v>783198</v>
      </c>
      <c r="CK22" s="12">
        <v>1724329</v>
      </c>
      <c r="CL22" s="12">
        <v>597262</v>
      </c>
      <c r="CM22" s="12">
        <v>659305</v>
      </c>
      <c r="CN22" s="12">
        <v>17823</v>
      </c>
      <c r="CO22" s="12">
        <v>280254</v>
      </c>
      <c r="CP22" s="12">
        <v>323931</v>
      </c>
      <c r="CQ22" s="12">
        <v>467762</v>
      </c>
      <c r="CU22" s="5" t="s">
        <v>17</v>
      </c>
      <c r="CV22" s="7"/>
      <c r="CW22" s="9">
        <v>1119481</v>
      </c>
      <c r="CX22" s="9">
        <v>792183</v>
      </c>
      <c r="CY22" s="9">
        <v>327298</v>
      </c>
      <c r="CZ22" s="9">
        <v>159051</v>
      </c>
      <c r="DA22" s="9">
        <v>82198</v>
      </c>
      <c r="DB22" s="9">
        <v>24210</v>
      </c>
      <c r="DC22" s="9">
        <v>60488</v>
      </c>
      <c r="DD22" s="9">
        <v>11495</v>
      </c>
      <c r="DE22" s="9">
        <v>48993</v>
      </c>
      <c r="DF22" s="9">
        <v>452575</v>
      </c>
      <c r="DG22" s="9">
        <v>792734</v>
      </c>
      <c r="DH22" s="9">
        <v>250692</v>
      </c>
      <c r="DI22" s="9">
        <v>1741171</v>
      </c>
      <c r="DJ22" s="9">
        <v>1863175</v>
      </c>
      <c r="DK22" s="9">
        <v>5653699</v>
      </c>
      <c r="DL22" s="9">
        <v>359866</v>
      </c>
      <c r="DM22" s="9" t="s">
        <v>842</v>
      </c>
      <c r="DN22" s="9">
        <v>925314</v>
      </c>
      <c r="DO22" s="9">
        <v>1513887</v>
      </c>
      <c r="DP22" s="9">
        <v>5653699</v>
      </c>
      <c r="DQ22" s="12">
        <v>3214498</v>
      </c>
      <c r="DR22" s="10">
        <v>1.4691000000000001</v>
      </c>
      <c r="DS22" s="9">
        <v>5428.6967999999997</v>
      </c>
      <c r="DT22" s="10">
        <v>99.77</v>
      </c>
      <c r="DU22" s="9">
        <v>544</v>
      </c>
      <c r="DV22" s="9">
        <v>165127</v>
      </c>
      <c r="DW22" s="9">
        <v>71110</v>
      </c>
      <c r="DX22" s="9">
        <v>1172978</v>
      </c>
      <c r="DY22" s="10">
        <v>0.9</v>
      </c>
      <c r="DZ22" s="9">
        <v>165127</v>
      </c>
      <c r="EA22" s="9">
        <v>71110</v>
      </c>
      <c r="EB22" s="9">
        <v>0</v>
      </c>
      <c r="EC22" s="9">
        <v>1172978</v>
      </c>
      <c r="ED22" s="10">
        <v>0</v>
      </c>
      <c r="EE22" s="10">
        <v>14.1713</v>
      </c>
      <c r="EF22" s="10">
        <v>1.7090000000000001</v>
      </c>
      <c r="EG22" s="10">
        <v>10.020899999999999</v>
      </c>
      <c r="EH22" s="10">
        <v>19.003799999999998</v>
      </c>
      <c r="EI22" s="10">
        <v>75.356200000000001</v>
      </c>
      <c r="EN22" s="5" t="s">
        <v>17</v>
      </c>
      <c r="EO22" s="7"/>
      <c r="EP22" s="13">
        <v>1.8817082633570874</v>
      </c>
      <c r="EQ22" s="13">
        <v>1.6107818535113485</v>
      </c>
      <c r="ER22" s="13">
        <v>0.48910423920960883</v>
      </c>
      <c r="ES22" s="13">
        <v>0.14430499395174734</v>
      </c>
      <c r="ET22" s="13">
        <v>571.91483378432645</v>
      </c>
      <c r="EU22" s="13">
        <v>0.73223070418145708</v>
      </c>
      <c r="EV22" s="13">
        <v>2.7345581275220674</v>
      </c>
      <c r="EW22" s="13">
        <v>3.7345581275220674</v>
      </c>
      <c r="EX22" s="13">
        <v>0.67983000538238747</v>
      </c>
      <c r="EY22" s="13">
        <v>6.82061131763734</v>
      </c>
      <c r="EZ22" s="13"/>
      <c r="FA22" s="13">
        <v>3.1599851610741467</v>
      </c>
      <c r="FB22" s="13">
        <v>115.50687151832342</v>
      </c>
      <c r="FC22" s="13">
        <v>1.4121773507885369</v>
      </c>
      <c r="FD22" s="13">
        <v>258.4661195679069</v>
      </c>
      <c r="FE22" s="13">
        <v>1.3721534533625377</v>
      </c>
      <c r="FG22" s="5" t="s">
        <v>17</v>
      </c>
      <c r="FH22" s="7"/>
      <c r="FI22" s="14">
        <v>3.2362389002613803E-2</v>
      </c>
      <c r="FJ22" s="14">
        <v>8.665654114235654E-3</v>
      </c>
      <c r="FK22" s="14">
        <v>1.4538800173125595E-2</v>
      </c>
      <c r="FL22" s="14">
        <v>4.3764029938873461E-2</v>
      </c>
      <c r="FM22" s="12">
        <v>48993</v>
      </c>
      <c r="FN22" s="12">
        <v>1119481</v>
      </c>
      <c r="FO22" s="23">
        <v>0.3295497337230015</v>
      </c>
      <c r="FP22" s="23">
        <v>0.96020265670316018</v>
      </c>
      <c r="FQ22" s="23">
        <v>1.2577606271575477E-2</v>
      </c>
      <c r="FR22" s="23">
        <v>0.20747089648741471</v>
      </c>
      <c r="FS22" s="23">
        <v>0</v>
      </c>
      <c r="FT22" s="12">
        <v>1070488</v>
      </c>
      <c r="FU22" s="12">
        <v>1119481</v>
      </c>
      <c r="FV22" s="12">
        <v>792183</v>
      </c>
      <c r="FW22" s="12">
        <v>83549</v>
      </c>
      <c r="FX22" s="12">
        <v>159051</v>
      </c>
      <c r="FY22" s="12">
        <v>24210</v>
      </c>
      <c r="FZ22" s="12">
        <v>11495</v>
      </c>
      <c r="GB22" s="13">
        <v>3.7345581275220674</v>
      </c>
      <c r="GC22" s="13">
        <v>0.19800859578835026</v>
      </c>
      <c r="GD22" s="12">
        <v>1119481</v>
      </c>
      <c r="GE22" s="12">
        <v>5653699</v>
      </c>
      <c r="GF22" s="12">
        <v>1863175</v>
      </c>
      <c r="GG22" s="12">
        <v>1741171</v>
      </c>
      <c r="GH22" s="12">
        <v>452575</v>
      </c>
      <c r="GI22" s="12">
        <v>792734</v>
      </c>
      <c r="GJ22" s="12">
        <v>250692</v>
      </c>
      <c r="GK22" s="12">
        <v>2049353</v>
      </c>
      <c r="GO22" s="5" t="s">
        <v>17</v>
      </c>
      <c r="GP22" s="7"/>
      <c r="GQ22" s="9">
        <v>241836</v>
      </c>
      <c r="GR22" s="9">
        <v>162820</v>
      </c>
      <c r="GS22" s="9">
        <v>79016</v>
      </c>
      <c r="GT22" s="9">
        <v>31499</v>
      </c>
      <c r="GU22" s="9">
        <v>16317</v>
      </c>
      <c r="GV22" s="9">
        <v>5301</v>
      </c>
      <c r="GW22" s="9">
        <v>11615</v>
      </c>
      <c r="GX22" s="9">
        <v>2470</v>
      </c>
      <c r="GY22" s="9">
        <v>9145</v>
      </c>
      <c r="GZ22" s="9">
        <v>33809</v>
      </c>
      <c r="HA22" s="9">
        <v>86979</v>
      </c>
      <c r="HB22" s="9">
        <v>9729</v>
      </c>
      <c r="HC22" s="9">
        <v>146479</v>
      </c>
      <c r="HD22" s="9">
        <v>644604</v>
      </c>
      <c r="HE22" s="9">
        <v>1283580</v>
      </c>
      <c r="HF22" s="9">
        <v>63086</v>
      </c>
      <c r="HG22" s="9" t="s">
        <v>842</v>
      </c>
      <c r="HH22" s="9">
        <v>152193</v>
      </c>
      <c r="HI22" s="9">
        <v>422457</v>
      </c>
      <c r="HJ22" s="9">
        <v>1283580</v>
      </c>
      <c r="HK22" s="12">
        <v>708930</v>
      </c>
      <c r="HL22" s="10">
        <v>0.92910000000000004</v>
      </c>
      <c r="HM22" s="9">
        <v>4390.4148999999998</v>
      </c>
      <c r="HN22" s="10">
        <v>85.42</v>
      </c>
      <c r="HO22" s="9">
        <v>514</v>
      </c>
      <c r="HP22" s="9">
        <v>45397</v>
      </c>
      <c r="HQ22" s="9">
        <v>27330</v>
      </c>
      <c r="HR22" s="9">
        <v>-224999</v>
      </c>
      <c r="HS22" s="10">
        <v>0.18</v>
      </c>
      <c r="HT22" s="9">
        <v>45397</v>
      </c>
      <c r="HU22" s="9">
        <v>27330</v>
      </c>
      <c r="HV22" s="9">
        <v>0</v>
      </c>
      <c r="HW22" s="9">
        <v>-224999</v>
      </c>
      <c r="HX22" s="10">
        <v>0</v>
      </c>
      <c r="HY22" s="10">
        <v>8.9573999999999998</v>
      </c>
      <c r="HZ22" s="10">
        <v>1.7061999999999999</v>
      </c>
      <c r="IA22" s="10">
        <v>8.0653000000000006</v>
      </c>
      <c r="IB22" s="10">
        <v>21.265599999999999</v>
      </c>
      <c r="IC22" s="10">
        <v>70.805899999999994</v>
      </c>
      <c r="IH22" s="5" t="s">
        <v>17</v>
      </c>
      <c r="II22" s="7"/>
      <c r="IJ22" s="13">
        <v>0.96245556628754281</v>
      </c>
      <c r="IK22" s="13">
        <v>0.89853015578903106</v>
      </c>
      <c r="IL22" s="13">
        <v>0.22214556517054004</v>
      </c>
      <c r="IM22" s="13">
        <v>-4.4516118979728569E-3</v>
      </c>
      <c r="IN22" s="13">
        <v>256.86500033450147</v>
      </c>
      <c r="IO22" s="13">
        <v>0.67087598747253774</v>
      </c>
      <c r="IP22" s="13">
        <v>2.0383684019912085</v>
      </c>
      <c r="IQ22" s="13">
        <v>3.0383684019912085</v>
      </c>
      <c r="IR22" s="13">
        <v>0.62660256835194328</v>
      </c>
      <c r="IS22" s="13">
        <v>8.5638558762497645</v>
      </c>
      <c r="IT22" s="13"/>
      <c r="IU22" s="13">
        <v>16.735532942748485</v>
      </c>
      <c r="IV22" s="13">
        <v>21.809882078368751</v>
      </c>
      <c r="IW22" s="13">
        <v>2.7803952678232675</v>
      </c>
      <c r="IX22" s="13">
        <v>131.27629881407236</v>
      </c>
      <c r="IY22" s="13">
        <v>-42.323416170808542</v>
      </c>
      <c r="JA22" s="5" t="s">
        <v>17</v>
      </c>
      <c r="JB22" s="7"/>
      <c r="JC22" s="14">
        <v>2.1647173558492345E-2</v>
      </c>
      <c r="JD22" s="14">
        <v>7.1246046214493838E-3</v>
      </c>
      <c r="JE22" s="14">
        <v>1.2712102089468517E-2</v>
      </c>
      <c r="JF22" s="14">
        <v>3.78148828131461E-2</v>
      </c>
      <c r="JG22" s="12">
        <v>9145</v>
      </c>
      <c r="JH22" s="12">
        <v>241836</v>
      </c>
      <c r="JI22" s="23">
        <v>0.50219230589445141</v>
      </c>
      <c r="JJ22" s="23">
        <v>3.4204450832826931</v>
      </c>
      <c r="JK22" s="23">
        <v>2.1292011405599963E-2</v>
      </c>
      <c r="JL22" s="23">
        <v>-0.17529020396079714</v>
      </c>
      <c r="JM22" s="23">
        <v>0</v>
      </c>
      <c r="JN22" s="12">
        <v>232691</v>
      </c>
      <c r="JO22" s="12">
        <v>241836</v>
      </c>
      <c r="JP22" s="12">
        <v>162820</v>
      </c>
      <c r="JQ22" s="12">
        <v>30601</v>
      </c>
      <c r="JR22" s="12">
        <v>31499</v>
      </c>
      <c r="JS22" s="12">
        <v>5301</v>
      </c>
      <c r="JT22" s="12">
        <v>2470</v>
      </c>
      <c r="JV22" s="13">
        <v>3.0383684019912085</v>
      </c>
      <c r="JW22" s="13">
        <v>0.18840742298882812</v>
      </c>
      <c r="JX22" s="12">
        <v>241836</v>
      </c>
      <c r="JY22" s="12">
        <v>1283580</v>
      </c>
      <c r="JZ22" s="12">
        <v>644604</v>
      </c>
      <c r="KA22" s="12">
        <v>146479</v>
      </c>
      <c r="KB22" s="12">
        <v>33809</v>
      </c>
      <c r="KC22" s="12">
        <v>86979</v>
      </c>
      <c r="KD22" s="12">
        <v>9729</v>
      </c>
      <c r="KE22" s="12">
        <v>492497</v>
      </c>
      <c r="KI22" s="5" t="s">
        <v>17</v>
      </c>
      <c r="KJ22" s="7"/>
      <c r="KK22" s="9">
        <v>462073</v>
      </c>
      <c r="KL22" s="9">
        <v>382402</v>
      </c>
      <c r="KM22" s="9">
        <v>79671</v>
      </c>
      <c r="KN22" s="9">
        <v>59184</v>
      </c>
      <c r="KO22" s="9">
        <v>16072</v>
      </c>
      <c r="KP22" s="9">
        <v>15595</v>
      </c>
      <c r="KQ22" s="9">
        <v>4902</v>
      </c>
      <c r="KR22" s="9">
        <v>-5625</v>
      </c>
      <c r="KS22" s="9">
        <v>-24335</v>
      </c>
      <c r="KT22" s="9">
        <v>82908</v>
      </c>
      <c r="KU22" s="9">
        <v>377881</v>
      </c>
      <c r="KV22" s="9">
        <v>70493</v>
      </c>
      <c r="KW22" s="9">
        <v>874973</v>
      </c>
      <c r="KX22" s="9">
        <v>653913</v>
      </c>
      <c r="KY22" s="9">
        <v>3053908</v>
      </c>
      <c r="KZ22" s="9">
        <v>186126</v>
      </c>
      <c r="LA22" s="9">
        <v>7748</v>
      </c>
      <c r="LB22" s="9">
        <v>601391</v>
      </c>
      <c r="LC22" s="9">
        <v>805770</v>
      </c>
      <c r="LD22" s="9">
        <v>3053908</v>
      </c>
      <c r="LE22" s="12">
        <v>1646747</v>
      </c>
      <c r="LF22" s="10">
        <v>3.5764</v>
      </c>
      <c r="LG22" s="9">
        <v>1323.4931999999999</v>
      </c>
      <c r="LH22" s="10">
        <v>16.71</v>
      </c>
      <c r="LI22" s="9">
        <v>144883</v>
      </c>
      <c r="LJ22" s="9">
        <v>65055</v>
      </c>
      <c r="LK22" s="9">
        <v>33066</v>
      </c>
      <c r="LL22" s="9">
        <v>1794510</v>
      </c>
      <c r="LM22" s="10">
        <v>-0.3</v>
      </c>
      <c r="LN22" s="9">
        <v>65055</v>
      </c>
      <c r="LO22" s="9">
        <v>33066</v>
      </c>
      <c r="LP22" s="9">
        <v>0</v>
      </c>
      <c r="LQ22" s="9">
        <v>1794510</v>
      </c>
      <c r="LR22" s="10">
        <v>0</v>
      </c>
      <c r="LS22" s="10">
        <v>13.4765</v>
      </c>
      <c r="LT22" s="10">
        <v>1.7151000000000001</v>
      </c>
      <c r="LU22" s="10">
        <v>7.2727000000000004</v>
      </c>
      <c r="LV22" s="10" t="s">
        <v>842</v>
      </c>
      <c r="LW22" s="10">
        <v>-6.2043999999999997</v>
      </c>
      <c r="MB22" s="5" t="s">
        <v>17</v>
      </c>
      <c r="MC22" s="7"/>
      <c r="MD22" s="13">
        <v>1.454915354569656</v>
      </c>
      <c r="ME22" s="13">
        <v>1.3376987683553627</v>
      </c>
      <c r="MF22" s="13">
        <v>0.13786039365404537</v>
      </c>
      <c r="MG22" s="13">
        <v>8.958423109013107E-2</v>
      </c>
      <c r="MH22" s="13">
        <v>664.95586363698123</v>
      </c>
      <c r="MI22" s="13">
        <v>0.73615118726562823</v>
      </c>
      <c r="MJ22" s="13">
        <v>2.7900492696427022</v>
      </c>
      <c r="MK22" s="13">
        <v>3.7900492696427022</v>
      </c>
      <c r="ML22" s="13">
        <v>0.6714518186826024</v>
      </c>
      <c r="MM22" s="13">
        <v>4.1715293363257455</v>
      </c>
      <c r="MN22" s="13"/>
      <c r="MO22" s="13">
        <v>5.4246804647269942</v>
      </c>
      <c r="MP22" s="13">
        <v>67.285069115747305</v>
      </c>
      <c r="MQ22" s="13">
        <v>1.222800299565207</v>
      </c>
      <c r="MR22" s="13">
        <v>298.49518366145611</v>
      </c>
      <c r="MS22" s="13">
        <v>1.6889744208317798</v>
      </c>
      <c r="MU22" s="5" t="s">
        <v>17</v>
      </c>
      <c r="MV22" s="7"/>
      <c r="MW22" s="14">
        <v>-3.0200925822505182E-2</v>
      </c>
      <c r="MX22" s="14">
        <v>-7.9684784217468243E-3</v>
      </c>
      <c r="MY22" s="14">
        <v>5.2627649555913279E-3</v>
      </c>
      <c r="MZ22" s="14">
        <v>-5.266483867267726E-2</v>
      </c>
      <c r="NA22" s="12">
        <v>-24335</v>
      </c>
      <c r="NB22" s="12">
        <v>462073</v>
      </c>
      <c r="NC22" s="23">
        <v>0.21412334621737131</v>
      </c>
      <c r="ND22" s="23">
        <v>0.43337690591858036</v>
      </c>
      <c r="NE22" s="23">
        <v>1.0827438154652988E-2</v>
      </c>
      <c r="NF22" s="23">
        <v>0.58761102168107227</v>
      </c>
      <c r="NG22" s="23">
        <v>0</v>
      </c>
      <c r="NH22" s="12">
        <v>486408</v>
      </c>
      <c r="NI22" s="12">
        <v>462073</v>
      </c>
      <c r="NJ22" s="12">
        <v>382402</v>
      </c>
      <c r="NK22" s="12">
        <v>34852</v>
      </c>
      <c r="NL22" s="12">
        <v>59184</v>
      </c>
      <c r="NM22" s="12">
        <v>15595</v>
      </c>
      <c r="NN22" s="12">
        <v>-5625</v>
      </c>
      <c r="NP22" s="13">
        <v>3.7900492696427022</v>
      </c>
      <c r="NQ22" s="13">
        <v>0.15130547482111445</v>
      </c>
      <c r="NR22" s="12">
        <v>462073</v>
      </c>
      <c r="NS22" s="12">
        <v>3053908</v>
      </c>
      <c r="NT22" s="12">
        <v>653913</v>
      </c>
      <c r="NU22" s="12">
        <v>874973</v>
      </c>
      <c r="NV22" s="12">
        <v>82908</v>
      </c>
      <c r="NW22" s="12">
        <v>377881</v>
      </c>
      <c r="NX22" s="12">
        <v>70493</v>
      </c>
      <c r="NY22" s="12">
        <v>1525022</v>
      </c>
      <c r="OC22" s="5" t="s">
        <v>17</v>
      </c>
      <c r="OD22" s="7"/>
      <c r="OE22" s="9">
        <v>2952900</v>
      </c>
      <c r="OF22" s="9">
        <v>1809900</v>
      </c>
      <c r="OG22" s="9">
        <v>1143000</v>
      </c>
      <c r="OH22" s="9">
        <v>315500</v>
      </c>
      <c r="OI22" s="9">
        <v>501600</v>
      </c>
      <c r="OJ22" s="9">
        <v>79700</v>
      </c>
      <c r="OK22" s="9">
        <v>276900</v>
      </c>
      <c r="OL22" s="9">
        <v>-36200</v>
      </c>
      <c r="OM22" s="9">
        <v>313100</v>
      </c>
      <c r="ON22" s="9">
        <v>29000</v>
      </c>
      <c r="OO22" s="9">
        <v>1271400</v>
      </c>
      <c r="OP22" s="9" t="s">
        <v>842</v>
      </c>
      <c r="OQ22" s="9">
        <v>1710800</v>
      </c>
      <c r="OR22" s="9">
        <v>9232100</v>
      </c>
      <c r="OS22" s="9">
        <v>24955000</v>
      </c>
      <c r="OT22" s="9">
        <v>910000</v>
      </c>
      <c r="OU22" s="9" t="s">
        <v>842</v>
      </c>
      <c r="OV22" s="9">
        <v>2415600</v>
      </c>
      <c r="OW22" s="9">
        <v>8979700</v>
      </c>
      <c r="OX22" s="9">
        <v>24955000</v>
      </c>
      <c r="OY22" s="12">
        <v>13559700</v>
      </c>
      <c r="OZ22" s="10">
        <v>0.67849999999999999</v>
      </c>
      <c r="PA22" s="9">
        <v>44218.869200000001</v>
      </c>
      <c r="PB22" s="10">
        <v>139.44999999999999</v>
      </c>
      <c r="PC22" s="9">
        <v>3200</v>
      </c>
      <c r="PD22" s="9">
        <v>821400</v>
      </c>
      <c r="PE22" s="9">
        <v>278900</v>
      </c>
      <c r="PF22" s="9">
        <v>6475600</v>
      </c>
      <c r="PG22" s="10">
        <v>0.98</v>
      </c>
      <c r="PH22" s="9">
        <v>821400</v>
      </c>
      <c r="PI22" s="9">
        <v>278900</v>
      </c>
      <c r="PJ22" s="9">
        <v>-146100</v>
      </c>
      <c r="PK22" s="9">
        <v>6475600</v>
      </c>
      <c r="PL22" s="10">
        <v>0.46</v>
      </c>
      <c r="PM22" s="10">
        <v>9.3424999999999994</v>
      </c>
      <c r="PN22" s="10">
        <v>1.7068000000000001</v>
      </c>
      <c r="PO22" s="10">
        <v>7.9539</v>
      </c>
      <c r="PP22" s="10" t="s">
        <v>842</v>
      </c>
      <c r="PQ22" s="10">
        <v>81.924999999999997</v>
      </c>
      <c r="PV22" s="5" t="s">
        <v>17</v>
      </c>
      <c r="PW22" s="7"/>
      <c r="PX22" s="13">
        <v>0.70822983937738038</v>
      </c>
      <c r="PY22" s="13" t="s">
        <v>842</v>
      </c>
      <c r="PZ22" s="13">
        <v>1.2005298890544792E-2</v>
      </c>
      <c r="QA22" s="13">
        <v>-2.8242837106792228E-2</v>
      </c>
      <c r="QB22" s="13" t="s">
        <v>842</v>
      </c>
      <c r="QC22" s="13">
        <v>0.64016429573231814</v>
      </c>
      <c r="QD22" s="13">
        <v>1.7790460705814226</v>
      </c>
      <c r="QE22" s="13">
        <v>2.7790460705814226</v>
      </c>
      <c r="QF22" s="13">
        <v>0.60159986512506991</v>
      </c>
      <c r="QG22" s="13">
        <v>10.306148055207027</v>
      </c>
      <c r="QH22" s="13"/>
      <c r="QI22" s="13" t="s">
        <v>842</v>
      </c>
      <c r="QJ22" s="13" t="s">
        <v>842</v>
      </c>
      <c r="QK22" s="13">
        <v>2.3225578102878717</v>
      </c>
      <c r="QL22" s="13">
        <v>157.15432286904399</v>
      </c>
      <c r="QM22" s="13">
        <v>-4.1896992054483544</v>
      </c>
      <c r="QO22" s="5" t="s">
        <v>17</v>
      </c>
      <c r="QP22" s="7"/>
      <c r="QQ22" s="14">
        <v>3.4867534550152013E-2</v>
      </c>
      <c r="QR22" s="14">
        <v>1.2546583850931678E-2</v>
      </c>
      <c r="QS22" s="14">
        <v>2.0100180324584251E-2</v>
      </c>
      <c r="QT22" s="14">
        <v>0.10603135900301398</v>
      </c>
      <c r="QU22" s="12">
        <v>313100</v>
      </c>
      <c r="QV22" s="12">
        <v>2952900</v>
      </c>
      <c r="QW22" s="23">
        <v>0.36994990983770787</v>
      </c>
      <c r="QX22" s="23">
        <v>1.7719442676818273</v>
      </c>
      <c r="QY22" s="23">
        <v>1.1176117010619114E-2</v>
      </c>
      <c r="QZ22" s="23">
        <v>0.25949108395111198</v>
      </c>
      <c r="RA22" s="23">
        <v>0.46938775510204084</v>
      </c>
      <c r="RB22" s="12">
        <v>2639800</v>
      </c>
      <c r="RC22" s="12">
        <v>2952900</v>
      </c>
      <c r="RD22" s="12">
        <v>1809900</v>
      </c>
      <c r="RE22" s="12">
        <v>470900</v>
      </c>
      <c r="RF22" s="12">
        <v>315500</v>
      </c>
      <c r="RG22" s="12">
        <v>79700</v>
      </c>
      <c r="RH22" s="12">
        <v>-36200</v>
      </c>
      <c r="RJ22" s="13">
        <v>2.7790460705814226</v>
      </c>
      <c r="RK22" s="13">
        <v>0.11832899218593468</v>
      </c>
      <c r="RL22" s="12">
        <v>2952900</v>
      </c>
      <c r="RM22" s="12">
        <v>24955000</v>
      </c>
      <c r="RN22" s="12">
        <v>9232100</v>
      </c>
      <c r="RO22" s="12">
        <v>1710800</v>
      </c>
      <c r="RP22" s="12">
        <v>29000</v>
      </c>
      <c r="RQ22" s="12">
        <v>1271400</v>
      </c>
      <c r="RR22" s="12" t="s">
        <v>842</v>
      </c>
      <c r="RS22" s="12">
        <v>14012100</v>
      </c>
      <c r="RW22" s="5" t="s">
        <v>17</v>
      </c>
      <c r="RX22" s="7"/>
      <c r="RY22" s="9">
        <v>4661000</v>
      </c>
      <c r="RZ22" s="9">
        <v>2903000</v>
      </c>
      <c r="SA22" s="9">
        <v>1758000</v>
      </c>
      <c r="SB22" s="9">
        <v>491000</v>
      </c>
      <c r="SC22" s="9">
        <v>768000</v>
      </c>
      <c r="SD22" s="9" t="s">
        <v>842</v>
      </c>
      <c r="SE22" s="9">
        <v>671000</v>
      </c>
      <c r="SF22" s="9">
        <v>157000</v>
      </c>
      <c r="SG22" s="9">
        <v>513000</v>
      </c>
      <c r="SH22" s="9">
        <v>155000</v>
      </c>
      <c r="SI22" s="9">
        <v>2334000</v>
      </c>
      <c r="SJ22" s="9">
        <v>149000</v>
      </c>
      <c r="SK22" s="9">
        <v>3059000</v>
      </c>
      <c r="SL22" s="9">
        <v>14298000</v>
      </c>
      <c r="SM22" s="9">
        <v>29219000</v>
      </c>
      <c r="SN22" s="9">
        <v>1384000</v>
      </c>
      <c r="SO22" s="9" t="s">
        <v>842</v>
      </c>
      <c r="SP22" s="9">
        <v>3806000</v>
      </c>
      <c r="SQ22" s="9">
        <v>7146000</v>
      </c>
      <c r="SR22" s="9">
        <v>29219000</v>
      </c>
      <c r="SS22" s="12">
        <v>18267000</v>
      </c>
      <c r="ST22" s="10">
        <v>0.82269999999999999</v>
      </c>
      <c r="SU22" s="9">
        <v>65802.830799999996</v>
      </c>
      <c r="SV22" s="10">
        <v>158.5</v>
      </c>
      <c r="SW22" s="9">
        <v>6000</v>
      </c>
      <c r="SX22" s="9">
        <v>1250000</v>
      </c>
      <c r="SY22" s="9">
        <v>450000</v>
      </c>
      <c r="SZ22" s="9">
        <v>12247000</v>
      </c>
      <c r="TA22" s="10">
        <v>1.23</v>
      </c>
      <c r="TB22" s="9">
        <v>1250000</v>
      </c>
      <c r="TC22" s="9">
        <v>450000</v>
      </c>
      <c r="TD22" s="9">
        <v>-275000</v>
      </c>
      <c r="TE22" s="9">
        <v>12247000</v>
      </c>
      <c r="TF22" s="10">
        <v>0.65</v>
      </c>
      <c r="TG22" s="10">
        <v>8.5775000000000006</v>
      </c>
      <c r="TH22" s="10">
        <v>2.4055</v>
      </c>
      <c r="TI22" s="10">
        <v>7.5277000000000003</v>
      </c>
      <c r="TJ22" s="10">
        <v>23.3979</v>
      </c>
      <c r="TK22" s="10">
        <v>77.090900000000005</v>
      </c>
      <c r="TP22" s="5" t="s">
        <v>17</v>
      </c>
      <c r="TQ22" s="7"/>
      <c r="TR22" s="13">
        <v>0.80373095112979509</v>
      </c>
      <c r="TS22" s="13">
        <v>0.76458223857067786</v>
      </c>
      <c r="TT22" s="13">
        <v>4.0725170782974253E-2</v>
      </c>
      <c r="TU22" s="13">
        <v>-2.5565556658338751E-2</v>
      </c>
      <c r="TV22" s="13">
        <v>312.94932233352978</v>
      </c>
      <c r="TW22" s="13">
        <v>0.75543310859372326</v>
      </c>
      <c r="TX22" s="13">
        <v>3.0888609012034705</v>
      </c>
      <c r="TY22" s="13">
        <v>4.0888609012034705</v>
      </c>
      <c r="TZ22" s="13">
        <v>0.71880533585172945</v>
      </c>
      <c r="UA22" s="13" t="s">
        <v>842</v>
      </c>
      <c r="UB22" s="13"/>
      <c r="UC22" s="13">
        <v>19.483221476510067</v>
      </c>
      <c r="UD22" s="13">
        <v>18.734068205304858</v>
      </c>
      <c r="UE22" s="13">
        <v>1.9970008568980291</v>
      </c>
      <c r="UF22" s="13">
        <v>182.77408281484659</v>
      </c>
      <c r="UG22" s="13">
        <v>-6.239625167336011</v>
      </c>
      <c r="UI22" s="5" t="s">
        <v>17</v>
      </c>
      <c r="UJ22" s="7"/>
      <c r="UK22" s="14">
        <v>7.1788413098236775E-2</v>
      </c>
      <c r="UL22" s="14">
        <v>1.7557069030425407E-2</v>
      </c>
      <c r="UM22" s="14">
        <v>2.6284267086484823E-2</v>
      </c>
      <c r="UN22" s="14">
        <v>0.11006221840806694</v>
      </c>
      <c r="UO22" s="12">
        <v>513000</v>
      </c>
      <c r="UP22" s="12">
        <v>4661000</v>
      </c>
      <c r="UQ22" s="23">
        <v>0.48933912864916662</v>
      </c>
      <c r="UR22" s="23">
        <v>2.2520562236900648</v>
      </c>
      <c r="US22" s="23">
        <v>1.5400937745987201E-2</v>
      </c>
      <c r="UT22" s="23">
        <v>0.41914507683356722</v>
      </c>
      <c r="UU22" s="23">
        <v>0.52845528455284552</v>
      </c>
      <c r="UV22" s="12">
        <v>4148000</v>
      </c>
      <c r="UW22" s="12">
        <v>4661000</v>
      </c>
      <c r="UX22" s="12">
        <v>2903000</v>
      </c>
      <c r="UY22" s="12" t="s">
        <v>842</v>
      </c>
      <c r="UZ22" s="12">
        <v>491000</v>
      </c>
      <c r="VA22" s="12" t="s">
        <v>842</v>
      </c>
      <c r="VB22" s="12">
        <v>157000</v>
      </c>
      <c r="VD22" s="13">
        <v>4.0888609012034705</v>
      </c>
      <c r="VE22" s="13">
        <v>0.15951949074232519</v>
      </c>
      <c r="VF22" s="12">
        <v>4661000</v>
      </c>
      <c r="VG22" s="12">
        <v>29219000</v>
      </c>
      <c r="VH22" s="12">
        <v>14298000</v>
      </c>
      <c r="VI22" s="12">
        <v>3059000</v>
      </c>
      <c r="VJ22" s="12">
        <v>155000</v>
      </c>
      <c r="VK22" s="12">
        <v>2334000</v>
      </c>
      <c r="VL22" s="12">
        <v>149000</v>
      </c>
      <c r="VM22" s="12">
        <v>11862000</v>
      </c>
    </row>
    <row r="23" spans="1:585" x14ac:dyDescent="0.25">
      <c r="A23" s="5" t="s">
        <v>18</v>
      </c>
      <c r="B23" s="7"/>
      <c r="C23" s="9">
        <v>1010087</v>
      </c>
      <c r="D23" s="9">
        <v>834375</v>
      </c>
      <c r="E23" s="9">
        <v>175712</v>
      </c>
      <c r="F23" s="9">
        <v>77672</v>
      </c>
      <c r="G23" s="9">
        <v>97844</v>
      </c>
      <c r="H23" s="9">
        <v>2223</v>
      </c>
      <c r="I23" s="9">
        <v>95587</v>
      </c>
      <c r="J23" s="9">
        <v>20037</v>
      </c>
      <c r="K23" s="9">
        <v>74634</v>
      </c>
      <c r="L23" s="9">
        <v>16125</v>
      </c>
      <c r="M23" s="9">
        <v>283819</v>
      </c>
      <c r="N23" s="9">
        <v>439704</v>
      </c>
      <c r="O23" s="9">
        <v>787925</v>
      </c>
      <c r="P23" s="9">
        <v>629104</v>
      </c>
      <c r="Q23" s="9">
        <v>1912441</v>
      </c>
      <c r="R23" s="9">
        <v>223816</v>
      </c>
      <c r="S23" s="9">
        <v>5764</v>
      </c>
      <c r="T23" s="9">
        <v>380863</v>
      </c>
      <c r="U23" s="9">
        <v>967870</v>
      </c>
      <c r="V23" s="9">
        <v>1912441</v>
      </c>
      <c r="W23" s="12">
        <v>563708</v>
      </c>
      <c r="X23" s="10">
        <v>2.2755999999999998</v>
      </c>
      <c r="Y23" s="9">
        <v>1122.4716000000001</v>
      </c>
      <c r="Z23" s="10">
        <v>40.619999999999997</v>
      </c>
      <c r="AA23" s="9">
        <v>27447</v>
      </c>
      <c r="AB23" s="9">
        <v>116594</v>
      </c>
      <c r="AC23" s="9" t="s">
        <v>842</v>
      </c>
      <c r="AD23" s="9">
        <v>936060</v>
      </c>
      <c r="AE23" s="10">
        <v>2.52</v>
      </c>
      <c r="AF23" s="9">
        <v>116594</v>
      </c>
      <c r="AG23" s="9" t="s">
        <v>842</v>
      </c>
      <c r="AH23" s="9">
        <v>-5331</v>
      </c>
      <c r="AI23" s="9">
        <v>936060</v>
      </c>
      <c r="AJ23" s="10">
        <v>0.1875</v>
      </c>
      <c r="AK23" s="10">
        <v>11.158799999999999</v>
      </c>
      <c r="AL23" s="10">
        <v>3.1427</v>
      </c>
      <c r="AM23" s="10">
        <v>8.8515999999999995</v>
      </c>
      <c r="AN23" s="10">
        <v>20.9621</v>
      </c>
      <c r="AO23" s="10">
        <v>79.113200000000006</v>
      </c>
      <c r="AT23" s="5" t="s">
        <v>18</v>
      </c>
      <c r="AU23" s="7"/>
      <c r="AV23" s="13">
        <v>2.0687885145052158</v>
      </c>
      <c r="AW23" s="13">
        <v>0.91429464138023386</v>
      </c>
      <c r="AX23" s="13">
        <v>4.2338058566991278E-2</v>
      </c>
      <c r="AY23" s="13">
        <v>0.21284944215272522</v>
      </c>
      <c r="AZ23" s="13">
        <v>139.3575824491501</v>
      </c>
      <c r="BA23" s="13">
        <v>0.49390857025131757</v>
      </c>
      <c r="BB23" s="13">
        <v>0.97592755225391836</v>
      </c>
      <c r="BC23" s="13">
        <v>1.9759275522539184</v>
      </c>
      <c r="BD23" s="13">
        <v>0.36805699742357229</v>
      </c>
      <c r="BE23" s="13">
        <v>52.448942869995498</v>
      </c>
      <c r="BF23" s="13"/>
      <c r="BG23" s="13">
        <v>1.8975833742699635</v>
      </c>
      <c r="BH23" s="13">
        <v>192.34991460674158</v>
      </c>
      <c r="BI23" s="13">
        <v>3.558912546376388</v>
      </c>
      <c r="BJ23" s="13">
        <v>102.55941814912973</v>
      </c>
      <c r="BK23" s="13">
        <v>2.4814082375657764</v>
      </c>
      <c r="BM23" s="5" t="s">
        <v>18</v>
      </c>
      <c r="BN23" s="7"/>
      <c r="BO23" s="14">
        <v>7.7111595565520163E-2</v>
      </c>
      <c r="BP23" s="14">
        <v>3.9025517649956258E-2</v>
      </c>
      <c r="BQ23" s="14">
        <v>5.1161839763945657E-2</v>
      </c>
      <c r="BR23" s="14">
        <v>7.3888684836058677E-2</v>
      </c>
      <c r="BS23" s="12">
        <v>74634</v>
      </c>
      <c r="BT23" s="12">
        <v>1010087</v>
      </c>
      <c r="BU23" s="23">
        <v>0.32895341607924111</v>
      </c>
      <c r="BV23" s="23">
        <v>0.58693136154265679</v>
      </c>
      <c r="BW23" s="23" t="s">
        <v>842</v>
      </c>
      <c r="BX23" s="23">
        <v>0.4894582368815561</v>
      </c>
      <c r="BY23" s="23">
        <v>7.4404761904761904E-2</v>
      </c>
      <c r="BZ23" s="12">
        <v>935453</v>
      </c>
      <c r="CA23" s="12">
        <v>1010087</v>
      </c>
      <c r="CB23" s="12">
        <v>834375</v>
      </c>
      <c r="CC23" s="12">
        <v>1146</v>
      </c>
      <c r="CD23" s="12">
        <v>77672</v>
      </c>
      <c r="CE23" s="12">
        <v>2223</v>
      </c>
      <c r="CF23" s="12">
        <v>20037</v>
      </c>
      <c r="CH23" s="13">
        <v>1.9759275522539184</v>
      </c>
      <c r="CI23" s="13">
        <v>0.52816635911905252</v>
      </c>
      <c r="CJ23" s="12">
        <v>1010087</v>
      </c>
      <c r="CK23" s="12">
        <v>1912441</v>
      </c>
      <c r="CL23" s="12">
        <v>629104</v>
      </c>
      <c r="CM23" s="12">
        <v>787925</v>
      </c>
      <c r="CN23" s="12">
        <v>16125</v>
      </c>
      <c r="CO23" s="12">
        <v>283819</v>
      </c>
      <c r="CP23" s="12">
        <v>439704</v>
      </c>
      <c r="CQ23" s="12">
        <v>495412</v>
      </c>
      <c r="CU23" s="5" t="s">
        <v>18</v>
      </c>
      <c r="CV23" s="7"/>
      <c r="CW23" s="9">
        <v>1169109</v>
      </c>
      <c r="CX23" s="9">
        <v>843389</v>
      </c>
      <c r="CY23" s="9">
        <v>325720</v>
      </c>
      <c r="CZ23" s="9">
        <v>151173</v>
      </c>
      <c r="DA23" s="9">
        <v>87093</v>
      </c>
      <c r="DB23" s="9">
        <v>25510</v>
      </c>
      <c r="DC23" s="9">
        <v>62780</v>
      </c>
      <c r="DD23" s="9">
        <v>17466</v>
      </c>
      <c r="DE23" s="9">
        <v>45314</v>
      </c>
      <c r="DF23" s="9">
        <v>339584</v>
      </c>
      <c r="DG23" s="9">
        <v>900273</v>
      </c>
      <c r="DH23" s="9">
        <v>264733</v>
      </c>
      <c r="DI23" s="9">
        <v>1807248</v>
      </c>
      <c r="DJ23" s="9">
        <v>1881542</v>
      </c>
      <c r="DK23" s="9">
        <v>5726257</v>
      </c>
      <c r="DL23" s="9">
        <v>394152</v>
      </c>
      <c r="DM23" s="9" t="s">
        <v>842</v>
      </c>
      <c r="DN23" s="9">
        <v>914139</v>
      </c>
      <c r="DO23" s="9">
        <v>1593237</v>
      </c>
      <c r="DP23" s="9">
        <v>5726257</v>
      </c>
      <c r="DQ23" s="12">
        <v>3218881</v>
      </c>
      <c r="DR23" s="10">
        <v>1.2601</v>
      </c>
      <c r="DS23" s="9">
        <v>6073.7764999999999</v>
      </c>
      <c r="DT23" s="10">
        <v>111.64</v>
      </c>
      <c r="DU23" s="9">
        <v>544</v>
      </c>
      <c r="DV23" s="9">
        <v>171391</v>
      </c>
      <c r="DW23" s="9">
        <v>72058</v>
      </c>
      <c r="DX23" s="9">
        <v>1218292</v>
      </c>
      <c r="DY23" s="10">
        <v>0.83</v>
      </c>
      <c r="DZ23" s="9">
        <v>171391</v>
      </c>
      <c r="EA23" s="9">
        <v>72058</v>
      </c>
      <c r="EB23" s="9">
        <v>0</v>
      </c>
      <c r="EC23" s="9">
        <v>1218292</v>
      </c>
      <c r="ED23" s="10">
        <v>0</v>
      </c>
      <c r="EE23" s="10">
        <v>11.7624</v>
      </c>
      <c r="EF23" s="10">
        <v>2.6865000000000001</v>
      </c>
      <c r="EG23" s="10">
        <v>8.9757999999999996</v>
      </c>
      <c r="EH23" s="10">
        <v>27.821000000000002</v>
      </c>
      <c r="EI23" s="10">
        <v>75.410799999999995</v>
      </c>
      <c r="EN23" s="5" t="s">
        <v>18</v>
      </c>
      <c r="EO23" s="7"/>
      <c r="EP23" s="13">
        <v>1.9769947458756272</v>
      </c>
      <c r="EQ23" s="13">
        <v>1.687396555666042</v>
      </c>
      <c r="ER23" s="13">
        <v>0.3714796108688066</v>
      </c>
      <c r="ES23" s="13">
        <v>0.15596732734838831</v>
      </c>
      <c r="ET23" s="13">
        <v>566.09640726269458</v>
      </c>
      <c r="EU23" s="13">
        <v>0.72176641739970804</v>
      </c>
      <c r="EV23" s="13">
        <v>2.5941024467797322</v>
      </c>
      <c r="EW23" s="13">
        <v>3.5941024467797322</v>
      </c>
      <c r="EX23" s="13">
        <v>0.6689114855454501</v>
      </c>
      <c r="EY23" s="13">
        <v>6.7185809486475891</v>
      </c>
      <c r="EZ23" s="13"/>
      <c r="FA23" s="13">
        <v>3.1858098537016541</v>
      </c>
      <c r="FB23" s="13">
        <v>114.57055403852789</v>
      </c>
      <c r="FC23" s="13">
        <v>1.2986160864537757</v>
      </c>
      <c r="FD23" s="13">
        <v>281.06844186470209</v>
      </c>
      <c r="FE23" s="13">
        <v>1.3090328280198722</v>
      </c>
      <c r="FG23" s="5" t="s">
        <v>18</v>
      </c>
      <c r="FH23" s="7"/>
      <c r="FI23" s="14">
        <v>2.8441468532302477E-2</v>
      </c>
      <c r="FJ23" s="14">
        <v>7.913371684155986E-3</v>
      </c>
      <c r="FK23" s="14">
        <v>1.5209411662801722E-2</v>
      </c>
      <c r="FL23" s="14">
        <v>3.8759431327617867E-2</v>
      </c>
      <c r="FM23" s="12">
        <v>45314</v>
      </c>
      <c r="FN23" s="12">
        <v>1169109</v>
      </c>
      <c r="FO23" s="23">
        <v>0.32858148001390786</v>
      </c>
      <c r="FP23" s="23">
        <v>1.0606887710418864</v>
      </c>
      <c r="FQ23" s="23">
        <v>1.2583787280242573E-2</v>
      </c>
      <c r="FR23" s="23">
        <v>0.21275538279193545</v>
      </c>
      <c r="FS23" s="23">
        <v>0</v>
      </c>
      <c r="FT23" s="12">
        <v>1123795</v>
      </c>
      <c r="FU23" s="12">
        <v>1169109</v>
      </c>
      <c r="FV23" s="12">
        <v>843389</v>
      </c>
      <c r="FW23" s="12">
        <v>86257</v>
      </c>
      <c r="FX23" s="12">
        <v>151173</v>
      </c>
      <c r="FY23" s="12">
        <v>25510</v>
      </c>
      <c r="FZ23" s="12">
        <v>17466</v>
      </c>
      <c r="GB23" s="13">
        <v>3.5941024467797322</v>
      </c>
      <c r="GC23" s="13">
        <v>0.20416635159756188</v>
      </c>
      <c r="GD23" s="12">
        <v>1169109</v>
      </c>
      <c r="GE23" s="12">
        <v>5726257</v>
      </c>
      <c r="GF23" s="12">
        <v>1881542</v>
      </c>
      <c r="GG23" s="12">
        <v>1807248</v>
      </c>
      <c r="GH23" s="12">
        <v>339584</v>
      </c>
      <c r="GI23" s="12">
        <v>900273</v>
      </c>
      <c r="GJ23" s="12">
        <v>264733</v>
      </c>
      <c r="GK23" s="12">
        <v>2037467</v>
      </c>
      <c r="GO23" s="5" t="s">
        <v>18</v>
      </c>
      <c r="GP23" s="7"/>
      <c r="GQ23" s="9">
        <v>234027</v>
      </c>
      <c r="GR23" s="9">
        <v>162455</v>
      </c>
      <c r="GS23" s="9">
        <v>71572</v>
      </c>
      <c r="GT23" s="9">
        <v>29793</v>
      </c>
      <c r="GU23" s="9">
        <v>10168</v>
      </c>
      <c r="GV23" s="9">
        <v>5204</v>
      </c>
      <c r="GW23" s="9">
        <v>5148</v>
      </c>
      <c r="GX23" s="9">
        <v>958</v>
      </c>
      <c r="GY23" s="9">
        <v>4190</v>
      </c>
      <c r="GZ23" s="9">
        <v>12594</v>
      </c>
      <c r="HA23" s="9">
        <v>93244</v>
      </c>
      <c r="HB23" s="9">
        <v>11770</v>
      </c>
      <c r="HC23" s="9">
        <v>133985</v>
      </c>
      <c r="HD23" s="9">
        <v>646691</v>
      </c>
      <c r="HE23" s="9">
        <v>1306971</v>
      </c>
      <c r="HF23" s="9">
        <v>65244</v>
      </c>
      <c r="HG23" s="9" t="s">
        <v>842</v>
      </c>
      <c r="HH23" s="9">
        <v>143547</v>
      </c>
      <c r="HI23" s="9">
        <v>435050</v>
      </c>
      <c r="HJ23" s="9">
        <v>1306971</v>
      </c>
      <c r="HK23" s="12">
        <v>728374</v>
      </c>
      <c r="HL23" s="10">
        <v>0.90849999999999997</v>
      </c>
      <c r="HM23" s="9">
        <v>4506.2120000000004</v>
      </c>
      <c r="HN23" s="10">
        <v>87.65</v>
      </c>
      <c r="HO23" s="9">
        <v>516</v>
      </c>
      <c r="HP23" s="9">
        <v>39596</v>
      </c>
      <c r="HQ23" s="9">
        <v>25639</v>
      </c>
      <c r="HR23" s="9">
        <v>-220809</v>
      </c>
      <c r="HS23" s="10">
        <v>0.08</v>
      </c>
      <c r="HT23" s="9">
        <v>39596</v>
      </c>
      <c r="HU23" s="9">
        <v>25639</v>
      </c>
      <c r="HV23" s="9">
        <v>0</v>
      </c>
      <c r="HW23" s="9">
        <v>-220809</v>
      </c>
      <c r="HX23" s="10">
        <v>0</v>
      </c>
      <c r="HY23" s="10">
        <v>8.1792999999999996</v>
      </c>
      <c r="HZ23" s="10">
        <v>2.7477</v>
      </c>
      <c r="IA23" s="10">
        <v>7.5103</v>
      </c>
      <c r="IB23" s="10">
        <v>18.609200000000001</v>
      </c>
      <c r="IC23" s="10">
        <v>72.592200000000005</v>
      </c>
      <c r="IH23" s="5" t="s">
        <v>18</v>
      </c>
      <c r="II23" s="7"/>
      <c r="IJ23" s="13">
        <v>0.933387670937045</v>
      </c>
      <c r="IK23" s="13">
        <v>0.85139362020801546</v>
      </c>
      <c r="IL23" s="13">
        <v>8.7734330916006603E-2</v>
      </c>
      <c r="IM23" s="13">
        <v>-7.3161531510645608E-3</v>
      </c>
      <c r="IN23" s="13">
        <v>232.03609400357874</v>
      </c>
      <c r="IO23" s="13">
        <v>0.66713109931283865</v>
      </c>
      <c r="IP23" s="13">
        <v>2.0041857257786462</v>
      </c>
      <c r="IQ23" s="13">
        <v>3.0041857257786462</v>
      </c>
      <c r="IR23" s="13">
        <v>0.62606066232087354</v>
      </c>
      <c r="IS23" s="13">
        <v>7.6087624903920066</v>
      </c>
      <c r="IT23" s="13"/>
      <c r="IU23" s="13">
        <v>13.802463891248937</v>
      </c>
      <c r="IV23" s="13">
        <v>26.444553876458098</v>
      </c>
      <c r="IW23" s="13">
        <v>2.5098344129380981</v>
      </c>
      <c r="IX23" s="13">
        <v>145.42792071000355</v>
      </c>
      <c r="IY23" s="13">
        <v>-24.474691487136582</v>
      </c>
      <c r="JA23" s="5" t="s">
        <v>18</v>
      </c>
      <c r="JB23" s="7"/>
      <c r="JC23" s="14">
        <v>9.6310768877140556E-3</v>
      </c>
      <c r="JD23" s="14">
        <v>3.2058859760469055E-3</v>
      </c>
      <c r="JE23" s="14">
        <v>7.7798206693186003E-3</v>
      </c>
      <c r="JF23" s="14">
        <v>1.7903917069397975E-2</v>
      </c>
      <c r="JG23" s="12">
        <v>4190</v>
      </c>
      <c r="JH23" s="12">
        <v>234027</v>
      </c>
      <c r="JI23" s="23">
        <v>0.494801338361754</v>
      </c>
      <c r="JJ23" s="23">
        <v>3.4478286052253644</v>
      </c>
      <c r="JK23" s="23">
        <v>1.9617114687318998E-2</v>
      </c>
      <c r="JL23" s="23">
        <v>-0.16894713042600026</v>
      </c>
      <c r="JM23" s="23">
        <v>0</v>
      </c>
      <c r="JN23" s="12">
        <v>229837</v>
      </c>
      <c r="JO23" s="12">
        <v>234027</v>
      </c>
      <c r="JP23" s="12">
        <v>162455</v>
      </c>
      <c r="JQ23" s="12">
        <v>31427</v>
      </c>
      <c r="JR23" s="12">
        <v>29793</v>
      </c>
      <c r="JS23" s="12">
        <v>5204</v>
      </c>
      <c r="JT23" s="12">
        <v>958</v>
      </c>
      <c r="JV23" s="13">
        <v>3.0041857257786462</v>
      </c>
      <c r="JW23" s="13">
        <v>0.17906059124494728</v>
      </c>
      <c r="JX23" s="12">
        <v>234027</v>
      </c>
      <c r="JY23" s="12">
        <v>1306971</v>
      </c>
      <c r="JZ23" s="12">
        <v>646691</v>
      </c>
      <c r="KA23" s="12">
        <v>133985</v>
      </c>
      <c r="KB23" s="12">
        <v>12594</v>
      </c>
      <c r="KC23" s="12">
        <v>93244</v>
      </c>
      <c r="KD23" s="12">
        <v>11770</v>
      </c>
      <c r="KE23" s="12">
        <v>526295</v>
      </c>
      <c r="KI23" s="5" t="s">
        <v>18</v>
      </c>
      <c r="KJ23" s="7"/>
      <c r="KK23" s="9">
        <v>452797</v>
      </c>
      <c r="KL23" s="9">
        <v>377019</v>
      </c>
      <c r="KM23" s="9">
        <v>75778</v>
      </c>
      <c r="KN23" s="9">
        <v>69153</v>
      </c>
      <c r="KO23" s="9">
        <v>7748</v>
      </c>
      <c r="KP23" s="9">
        <v>15092</v>
      </c>
      <c r="KQ23" s="9">
        <v>-4822</v>
      </c>
      <c r="KR23" s="9">
        <v>1221</v>
      </c>
      <c r="KS23" s="9">
        <v>-39839</v>
      </c>
      <c r="KT23" s="9">
        <v>85216</v>
      </c>
      <c r="KU23" s="9">
        <v>385871</v>
      </c>
      <c r="KV23" s="9">
        <v>76854</v>
      </c>
      <c r="KW23" s="9">
        <v>892485</v>
      </c>
      <c r="KX23" s="9">
        <v>654765</v>
      </c>
      <c r="KY23" s="9">
        <v>3051459</v>
      </c>
      <c r="KZ23" s="9">
        <v>189896</v>
      </c>
      <c r="LA23" s="9">
        <v>7292</v>
      </c>
      <c r="LB23" s="9">
        <v>593560</v>
      </c>
      <c r="LC23" s="9">
        <v>781095</v>
      </c>
      <c r="LD23" s="9">
        <v>3051459</v>
      </c>
      <c r="LE23" s="12">
        <v>1676804</v>
      </c>
      <c r="LF23" s="10">
        <v>3.5263</v>
      </c>
      <c r="LG23" s="9">
        <v>969.71879999999999</v>
      </c>
      <c r="LH23" s="10">
        <v>12.24</v>
      </c>
      <c r="LI23" s="9">
        <v>145261</v>
      </c>
      <c r="LJ23" s="9">
        <v>58005</v>
      </c>
      <c r="LK23" s="9">
        <v>33604</v>
      </c>
      <c r="LL23" s="9">
        <v>1754671</v>
      </c>
      <c r="LM23" s="10">
        <v>-0.5</v>
      </c>
      <c r="LN23" s="9">
        <v>58005</v>
      </c>
      <c r="LO23" s="9">
        <v>33604</v>
      </c>
      <c r="LP23" s="9">
        <v>0</v>
      </c>
      <c r="LQ23" s="9">
        <v>1754671</v>
      </c>
      <c r="LR23" s="10">
        <v>0</v>
      </c>
      <c r="LS23" s="10">
        <v>12.1127</v>
      </c>
      <c r="LT23" s="10">
        <v>2.6528</v>
      </c>
      <c r="LU23" s="10">
        <v>6.3055000000000003</v>
      </c>
      <c r="LV23" s="10" t="s">
        <v>842</v>
      </c>
      <c r="LW23" s="10">
        <v>-107.2826</v>
      </c>
      <c r="MB23" s="5" t="s">
        <v>18</v>
      </c>
      <c r="MC23" s="7"/>
      <c r="MD23" s="13">
        <v>1.5036137879911045</v>
      </c>
      <c r="ME23" s="13">
        <v>1.3741340386818519</v>
      </c>
      <c r="MF23" s="13">
        <v>0.14356762585079857</v>
      </c>
      <c r="MG23" s="13">
        <v>9.7961335872446584E-2</v>
      </c>
      <c r="MH23" s="13">
        <v>667.24338371749013</v>
      </c>
      <c r="MI23" s="13">
        <v>0.74402572670974765</v>
      </c>
      <c r="MJ23" s="13">
        <v>2.9066425978914219</v>
      </c>
      <c r="MK23" s="13">
        <v>3.9066425978914219</v>
      </c>
      <c r="ML23" s="13">
        <v>0.68221029423910418</v>
      </c>
      <c r="MM23" s="13">
        <v>3.8434269811820831</v>
      </c>
      <c r="MN23" s="13"/>
      <c r="MO23" s="13">
        <v>4.9056522757436181</v>
      </c>
      <c r="MP23" s="13">
        <v>74.403969030738494</v>
      </c>
      <c r="MQ23" s="13">
        <v>1.1734413832602086</v>
      </c>
      <c r="MR23" s="13">
        <v>311.05090139731493</v>
      </c>
      <c r="MS23" s="13">
        <v>1.514751191770511</v>
      </c>
      <c r="MU23" s="5" t="s">
        <v>18</v>
      </c>
      <c r="MV23" s="7"/>
      <c r="MW23" s="14">
        <v>-5.1004039201377555E-2</v>
      </c>
      <c r="MX23" s="14">
        <v>-1.305572186944016E-2</v>
      </c>
      <c r="MY23" s="14">
        <v>2.5391132569698624E-3</v>
      </c>
      <c r="MZ23" s="14">
        <v>-8.7984240178269738E-2</v>
      </c>
      <c r="NA23" s="12">
        <v>-39839</v>
      </c>
      <c r="NB23" s="12">
        <v>452797</v>
      </c>
      <c r="NC23" s="23">
        <v>0.21457440522713889</v>
      </c>
      <c r="ND23" s="23">
        <v>0.31778857261395282</v>
      </c>
      <c r="NE23" s="23">
        <v>1.1012437001447503E-2</v>
      </c>
      <c r="NF23" s="23">
        <v>0.57502689696961351</v>
      </c>
      <c r="NG23" s="23">
        <v>0</v>
      </c>
      <c r="NH23" s="12">
        <v>492636</v>
      </c>
      <c r="NI23" s="12">
        <v>452797</v>
      </c>
      <c r="NJ23" s="12">
        <v>377019</v>
      </c>
      <c r="NK23" s="12">
        <v>30151</v>
      </c>
      <c r="NL23" s="12">
        <v>69153</v>
      </c>
      <c r="NM23" s="12">
        <v>15092</v>
      </c>
      <c r="NN23" s="12">
        <v>1221</v>
      </c>
      <c r="NP23" s="13">
        <v>3.9066425978914219</v>
      </c>
      <c r="NQ23" s="13">
        <v>0.14838705026021978</v>
      </c>
      <c r="NR23" s="12">
        <v>452797</v>
      </c>
      <c r="NS23" s="12">
        <v>3051459</v>
      </c>
      <c r="NT23" s="12">
        <v>654765</v>
      </c>
      <c r="NU23" s="12">
        <v>892485</v>
      </c>
      <c r="NV23" s="12">
        <v>85216</v>
      </c>
      <c r="NW23" s="12">
        <v>385871</v>
      </c>
      <c r="NX23" s="12">
        <v>76854</v>
      </c>
      <c r="NY23" s="12">
        <v>1504209</v>
      </c>
      <c r="OC23" s="5" t="s">
        <v>18</v>
      </c>
      <c r="OD23" s="7"/>
      <c r="OE23" s="9">
        <v>2970100</v>
      </c>
      <c r="OF23" s="9">
        <v>1763600</v>
      </c>
      <c r="OG23" s="9">
        <v>1206500</v>
      </c>
      <c r="OH23" s="9">
        <v>307800</v>
      </c>
      <c r="OI23" s="9">
        <v>560600</v>
      </c>
      <c r="OJ23" s="9">
        <v>83500</v>
      </c>
      <c r="OK23" s="9">
        <v>472200</v>
      </c>
      <c r="OL23" s="9">
        <v>120300</v>
      </c>
      <c r="OM23" s="9">
        <v>352000</v>
      </c>
      <c r="ON23" s="9">
        <v>39000</v>
      </c>
      <c r="OO23" s="9">
        <v>1306100</v>
      </c>
      <c r="OP23" s="9" t="s">
        <v>842</v>
      </c>
      <c r="OQ23" s="9">
        <v>1695800</v>
      </c>
      <c r="OR23" s="9">
        <v>9191100</v>
      </c>
      <c r="OS23" s="9">
        <v>24880100</v>
      </c>
      <c r="OT23" s="9">
        <v>846600</v>
      </c>
      <c r="OU23" s="9" t="s">
        <v>842</v>
      </c>
      <c r="OV23" s="9">
        <v>2258100</v>
      </c>
      <c r="OW23" s="9">
        <v>8984700</v>
      </c>
      <c r="OX23" s="9">
        <v>24880100</v>
      </c>
      <c r="OY23" s="12">
        <v>13637300</v>
      </c>
      <c r="OZ23" s="10">
        <v>0.72450000000000003</v>
      </c>
      <c r="PA23" s="9">
        <v>41841.6639</v>
      </c>
      <c r="PB23" s="10">
        <v>132.5</v>
      </c>
      <c r="PC23" s="9">
        <v>3200</v>
      </c>
      <c r="PD23" s="9">
        <v>892700</v>
      </c>
      <c r="PE23" s="9">
        <v>289600</v>
      </c>
      <c r="PF23" s="9">
        <v>6681400</v>
      </c>
      <c r="PG23" s="10">
        <v>1.1100000000000001</v>
      </c>
      <c r="PH23" s="9">
        <v>892700</v>
      </c>
      <c r="PI23" s="9">
        <v>289600</v>
      </c>
      <c r="PJ23" s="9">
        <v>-145900</v>
      </c>
      <c r="PK23" s="9">
        <v>6681400</v>
      </c>
      <c r="PL23" s="10">
        <v>0.46</v>
      </c>
      <c r="PM23" s="10">
        <v>8.4977999999999998</v>
      </c>
      <c r="PN23" s="10">
        <v>2.6417000000000002</v>
      </c>
      <c r="PO23" s="10">
        <v>7.3784000000000001</v>
      </c>
      <c r="PP23" s="10">
        <v>25.476500000000001</v>
      </c>
      <c r="PQ23" s="10">
        <v>81.744799999999998</v>
      </c>
      <c r="PV23" s="5" t="s">
        <v>18</v>
      </c>
      <c r="PW23" s="7"/>
      <c r="PX23" s="13">
        <v>0.75098534165891684</v>
      </c>
      <c r="PY23" s="13" t="s">
        <v>842</v>
      </c>
      <c r="PZ23" s="13">
        <v>1.7271157167530225E-2</v>
      </c>
      <c r="QA23" s="13">
        <v>-2.2600391477526217E-2</v>
      </c>
      <c r="QB23" s="13" t="s">
        <v>842</v>
      </c>
      <c r="QC23" s="13">
        <v>0.6388800688100128</v>
      </c>
      <c r="QD23" s="13">
        <v>1.7691631328814541</v>
      </c>
      <c r="QE23" s="13">
        <v>2.7691631328814541</v>
      </c>
      <c r="QF23" s="13">
        <v>0.60283352488727782</v>
      </c>
      <c r="QG23" s="13">
        <v>10.691017964071856</v>
      </c>
      <c r="QH23" s="13"/>
      <c r="QI23" s="13" t="s">
        <v>842</v>
      </c>
      <c r="QJ23" s="13" t="s">
        <v>842</v>
      </c>
      <c r="QK23" s="13">
        <v>2.2740218972513588</v>
      </c>
      <c r="QL23" s="13">
        <v>160.50856873505944</v>
      </c>
      <c r="QM23" s="13">
        <v>-5.2820558420771828</v>
      </c>
      <c r="QO23" s="5" t="s">
        <v>18</v>
      </c>
      <c r="QP23" s="7"/>
      <c r="QQ23" s="14">
        <v>3.9177713223591218E-2</v>
      </c>
      <c r="QR23" s="14">
        <v>1.4147853103484312E-2</v>
      </c>
      <c r="QS23" s="14">
        <v>2.2532063777878707E-2</v>
      </c>
      <c r="QT23" s="14">
        <v>0.11851452813036598</v>
      </c>
      <c r="QU23" s="12">
        <v>352000</v>
      </c>
      <c r="QV23" s="12">
        <v>2970100</v>
      </c>
      <c r="QW23" s="23">
        <v>0.36941571778248478</v>
      </c>
      <c r="QX23" s="23">
        <v>1.6817321433595525</v>
      </c>
      <c r="QY23" s="23">
        <v>1.1639824598775729E-2</v>
      </c>
      <c r="QZ23" s="23">
        <v>0.26854393672051158</v>
      </c>
      <c r="RA23" s="23">
        <v>0.4144144144144144</v>
      </c>
      <c r="RB23" s="12">
        <v>2618100</v>
      </c>
      <c r="RC23" s="12">
        <v>2970100</v>
      </c>
      <c r="RD23" s="12">
        <v>1763600</v>
      </c>
      <c r="RE23" s="12">
        <v>342900</v>
      </c>
      <c r="RF23" s="12">
        <v>307800</v>
      </c>
      <c r="RG23" s="12">
        <v>83500</v>
      </c>
      <c r="RH23" s="12">
        <v>120300</v>
      </c>
      <c r="RJ23" s="13">
        <v>2.7691631328814541</v>
      </c>
      <c r="RK23" s="13">
        <v>0.11937652983709872</v>
      </c>
      <c r="RL23" s="12">
        <v>2970100</v>
      </c>
      <c r="RM23" s="12">
        <v>24880100</v>
      </c>
      <c r="RN23" s="12">
        <v>9191100</v>
      </c>
      <c r="RO23" s="12">
        <v>1695800</v>
      </c>
      <c r="RP23" s="12">
        <v>39000</v>
      </c>
      <c r="RQ23" s="12">
        <v>1306100</v>
      </c>
      <c r="RR23" s="12" t="s">
        <v>842</v>
      </c>
      <c r="RS23" s="12">
        <v>13993200</v>
      </c>
      <c r="RW23" s="5" t="s">
        <v>18</v>
      </c>
      <c r="RX23" s="7"/>
      <c r="RY23" s="9">
        <v>5027000</v>
      </c>
      <c r="RZ23" s="9">
        <v>3142000</v>
      </c>
      <c r="SA23" s="9">
        <v>1885000</v>
      </c>
      <c r="SB23" s="9">
        <v>487000</v>
      </c>
      <c r="SC23" s="9">
        <v>890000</v>
      </c>
      <c r="SD23" s="9" t="s">
        <v>842</v>
      </c>
      <c r="SE23" s="9">
        <v>776000</v>
      </c>
      <c r="SF23" s="9">
        <v>189000</v>
      </c>
      <c r="SG23" s="9">
        <v>587000</v>
      </c>
      <c r="SH23" s="9">
        <v>894000</v>
      </c>
      <c r="SI23" s="9">
        <v>2494000</v>
      </c>
      <c r="SJ23" s="9">
        <v>159000</v>
      </c>
      <c r="SK23" s="9">
        <v>3987000</v>
      </c>
      <c r="SL23" s="9">
        <v>14382000</v>
      </c>
      <c r="SM23" s="9">
        <v>30128000</v>
      </c>
      <c r="SN23" s="9">
        <v>1382000</v>
      </c>
      <c r="SO23" s="9" t="s">
        <v>842</v>
      </c>
      <c r="SP23" s="9">
        <v>3722000</v>
      </c>
      <c r="SQ23" s="9">
        <v>7192000</v>
      </c>
      <c r="SR23" s="9">
        <v>30128000</v>
      </c>
      <c r="SS23" s="12">
        <v>19214000</v>
      </c>
      <c r="ST23" s="10">
        <v>0.52010000000000001</v>
      </c>
      <c r="SU23" s="9">
        <v>63511.148699999998</v>
      </c>
      <c r="SV23" s="10">
        <v>152.97999999999999</v>
      </c>
      <c r="SW23" s="9">
        <v>6000</v>
      </c>
      <c r="SX23" s="9">
        <v>1398000</v>
      </c>
      <c r="SY23" s="9">
        <v>289000</v>
      </c>
      <c r="SZ23" s="9">
        <v>12563000</v>
      </c>
      <c r="TA23" s="10">
        <v>1.41</v>
      </c>
      <c r="TB23" s="9">
        <v>1398000</v>
      </c>
      <c r="TC23" s="9">
        <v>289000</v>
      </c>
      <c r="TD23" s="9">
        <v>-269000</v>
      </c>
      <c r="TE23" s="9">
        <v>12563000</v>
      </c>
      <c r="TF23" s="10">
        <v>0.65</v>
      </c>
      <c r="TG23" s="10">
        <v>8.8925999999999998</v>
      </c>
      <c r="TH23" s="10">
        <v>3.0834000000000001</v>
      </c>
      <c r="TI23" s="10">
        <v>7.8224999999999998</v>
      </c>
      <c r="TJ23" s="10">
        <v>24.355699999999999</v>
      </c>
      <c r="TK23" s="10">
        <v>76.708399999999997</v>
      </c>
      <c r="TP23" s="5" t="s">
        <v>18</v>
      </c>
      <c r="TQ23" s="7"/>
      <c r="TR23" s="13">
        <v>1.0711982804943578</v>
      </c>
      <c r="TS23" s="13">
        <v>1.0284793121977431</v>
      </c>
      <c r="TT23" s="13">
        <v>0.24019344438473939</v>
      </c>
      <c r="TU23" s="13">
        <v>8.7958045671800312E-3</v>
      </c>
      <c r="TV23" s="13">
        <v>385.01515569027276</v>
      </c>
      <c r="TW23" s="13">
        <v>0.76128518321826877</v>
      </c>
      <c r="TX23" s="13">
        <v>3.189098998887653</v>
      </c>
      <c r="TY23" s="13">
        <v>4.189098998887653</v>
      </c>
      <c r="TZ23" s="13">
        <v>0.72763765810800574</v>
      </c>
      <c r="UA23" s="13" t="s">
        <v>842</v>
      </c>
      <c r="UB23" s="13"/>
      <c r="UC23" s="13">
        <v>19.761006289308177</v>
      </c>
      <c r="UD23" s="13">
        <v>18.470719287078293</v>
      </c>
      <c r="UE23" s="13">
        <v>2.0156375300721732</v>
      </c>
      <c r="UF23" s="13">
        <v>181.0841456136861</v>
      </c>
      <c r="UG23" s="13">
        <v>18.969811320754715</v>
      </c>
      <c r="UI23" s="5" t="s">
        <v>18</v>
      </c>
      <c r="UJ23" s="7"/>
      <c r="UK23" s="14">
        <v>8.1618464961067852E-2</v>
      </c>
      <c r="UL23" s="14">
        <v>1.9483536909187468E-2</v>
      </c>
      <c r="UM23" s="14">
        <v>2.9540626659585768E-2</v>
      </c>
      <c r="UN23" s="14">
        <v>0.11676944499701611</v>
      </c>
      <c r="UO23" s="12">
        <v>587000</v>
      </c>
      <c r="UP23" s="12">
        <v>5027000</v>
      </c>
      <c r="UQ23" s="23">
        <v>0.47736325013276687</v>
      </c>
      <c r="UR23" s="23">
        <v>2.1080439690653212</v>
      </c>
      <c r="US23" s="23">
        <v>9.5924057355284125E-3</v>
      </c>
      <c r="UT23" s="23">
        <v>0.41698751991502919</v>
      </c>
      <c r="UU23" s="23">
        <v>0.46099290780141849</v>
      </c>
      <c r="UV23" s="12">
        <v>4440000</v>
      </c>
      <c r="UW23" s="12">
        <v>5027000</v>
      </c>
      <c r="UX23" s="12">
        <v>3142000</v>
      </c>
      <c r="UY23" s="12" t="s">
        <v>842</v>
      </c>
      <c r="UZ23" s="12">
        <v>487000</v>
      </c>
      <c r="VA23" s="12" t="s">
        <v>842</v>
      </c>
      <c r="VB23" s="12">
        <v>189000</v>
      </c>
      <c r="VD23" s="13">
        <v>4.189098998887653</v>
      </c>
      <c r="VE23" s="13">
        <v>0.16685475305363781</v>
      </c>
      <c r="VF23" s="12">
        <v>5027000</v>
      </c>
      <c r="VG23" s="12">
        <v>30128000</v>
      </c>
      <c r="VH23" s="12">
        <v>14382000</v>
      </c>
      <c r="VI23" s="12">
        <v>3987000</v>
      </c>
      <c r="VJ23" s="12">
        <v>894000</v>
      </c>
      <c r="VK23" s="12">
        <v>2494000</v>
      </c>
      <c r="VL23" s="12">
        <v>159000</v>
      </c>
      <c r="VM23" s="12">
        <v>11759000</v>
      </c>
    </row>
    <row r="24" spans="1:585" x14ac:dyDescent="0.25">
      <c r="A24" s="5" t="s">
        <v>19</v>
      </c>
      <c r="B24" s="7"/>
      <c r="C24" s="9">
        <v>894412</v>
      </c>
      <c r="D24" s="9">
        <v>809587</v>
      </c>
      <c r="E24" s="9">
        <v>84825</v>
      </c>
      <c r="F24" s="9">
        <v>69237</v>
      </c>
      <c r="G24" s="9">
        <v>16076</v>
      </c>
      <c r="H24" s="9">
        <v>3042</v>
      </c>
      <c r="I24" s="9">
        <v>12478</v>
      </c>
      <c r="J24" s="9">
        <v>1390</v>
      </c>
      <c r="K24" s="9">
        <v>10352</v>
      </c>
      <c r="L24" s="9">
        <v>43803</v>
      </c>
      <c r="M24" s="9">
        <v>237654</v>
      </c>
      <c r="N24" s="9">
        <v>315189</v>
      </c>
      <c r="O24" s="9">
        <v>671386</v>
      </c>
      <c r="P24" s="9">
        <v>664120</v>
      </c>
      <c r="Q24" s="9">
        <v>1826597</v>
      </c>
      <c r="R24" s="9">
        <v>217689</v>
      </c>
      <c r="S24" s="9">
        <v>6041</v>
      </c>
      <c r="T24" s="9">
        <v>381573</v>
      </c>
      <c r="U24" s="9">
        <v>958474</v>
      </c>
      <c r="V24" s="9">
        <v>1826597</v>
      </c>
      <c r="W24" s="12">
        <v>486550</v>
      </c>
      <c r="X24" s="10">
        <v>2.577</v>
      </c>
      <c r="Y24" s="9">
        <v>906.8492</v>
      </c>
      <c r="Z24" s="10">
        <v>33.04</v>
      </c>
      <c r="AA24" s="9">
        <v>26947</v>
      </c>
      <c r="AB24" s="9">
        <v>36563</v>
      </c>
      <c r="AC24" s="9" t="s">
        <v>842</v>
      </c>
      <c r="AD24" s="9">
        <v>941146</v>
      </c>
      <c r="AE24" s="10">
        <v>0.36</v>
      </c>
      <c r="AF24" s="9">
        <v>36563</v>
      </c>
      <c r="AG24" s="9" t="s">
        <v>842</v>
      </c>
      <c r="AH24" s="9">
        <v>-5119</v>
      </c>
      <c r="AI24" s="9">
        <v>941146</v>
      </c>
      <c r="AJ24" s="10">
        <v>0.1875</v>
      </c>
      <c r="AK24" s="10">
        <v>9.9757999999999996</v>
      </c>
      <c r="AL24" s="10">
        <v>3.5259999999999998</v>
      </c>
      <c r="AM24" s="10">
        <v>8.0754999999999999</v>
      </c>
      <c r="AN24" s="10">
        <v>11.1396</v>
      </c>
      <c r="AO24" s="10">
        <v>77.904300000000006</v>
      </c>
      <c r="AT24" s="5" t="s">
        <v>19</v>
      </c>
      <c r="AU24" s="7"/>
      <c r="AV24" s="13">
        <v>1.7595217690979184</v>
      </c>
      <c r="AW24" s="13">
        <v>0.93349634277058391</v>
      </c>
      <c r="AX24" s="13">
        <v>0.11479585819751398</v>
      </c>
      <c r="AY24" s="13">
        <v>0.15866280301566246</v>
      </c>
      <c r="AZ24" s="13">
        <v>147.93850076920975</v>
      </c>
      <c r="BA24" s="13">
        <v>0.47526794361317792</v>
      </c>
      <c r="BB24" s="13">
        <v>0.9057345321834499</v>
      </c>
      <c r="BC24" s="13">
        <v>1.90573453218345</v>
      </c>
      <c r="BD24" s="13">
        <v>0.33670721039927365</v>
      </c>
      <c r="BE24" s="13">
        <v>12.019395134779749</v>
      </c>
      <c r="BF24" s="13"/>
      <c r="BG24" s="13">
        <v>2.5685763145287432</v>
      </c>
      <c r="BH24" s="13">
        <v>142.10206562111298</v>
      </c>
      <c r="BI24" s="13">
        <v>3.7635049273313306</v>
      </c>
      <c r="BJ24" s="13">
        <v>96.984063272854115</v>
      </c>
      <c r="BK24" s="13">
        <v>3.0861693574822384</v>
      </c>
      <c r="BM24" s="5" t="s">
        <v>19</v>
      </c>
      <c r="BN24" s="7"/>
      <c r="BO24" s="14">
        <v>1.0800501630717161E-2</v>
      </c>
      <c r="BP24" s="14">
        <v>5.6673694306954405E-3</v>
      </c>
      <c r="BQ24" s="14">
        <v>8.8010655880853845E-3</v>
      </c>
      <c r="BR24" s="14">
        <v>1.1574084426416461E-2</v>
      </c>
      <c r="BS24" s="12">
        <v>10352</v>
      </c>
      <c r="BT24" s="12">
        <v>894412</v>
      </c>
      <c r="BU24" s="23">
        <v>0.36358320965160895</v>
      </c>
      <c r="BV24" s="23">
        <v>0.49646922665481219</v>
      </c>
      <c r="BW24" s="23" t="s">
        <v>842</v>
      </c>
      <c r="BX24" s="23">
        <v>0.51524556319757453</v>
      </c>
      <c r="BY24" s="23">
        <v>0.52083333333333337</v>
      </c>
      <c r="BZ24" s="12">
        <v>884060</v>
      </c>
      <c r="CA24" s="12">
        <v>894412</v>
      </c>
      <c r="CB24" s="12">
        <v>809587</v>
      </c>
      <c r="CC24" s="12">
        <v>804</v>
      </c>
      <c r="CD24" s="12">
        <v>69237</v>
      </c>
      <c r="CE24" s="12">
        <v>3042</v>
      </c>
      <c r="CF24" s="12">
        <v>1390</v>
      </c>
      <c r="CH24" s="13">
        <v>1.90573453218345</v>
      </c>
      <c r="CI24" s="13">
        <v>0.48966028083917801</v>
      </c>
      <c r="CJ24" s="12">
        <v>894412</v>
      </c>
      <c r="CK24" s="12">
        <v>1826597</v>
      </c>
      <c r="CL24" s="12">
        <v>664120</v>
      </c>
      <c r="CM24" s="12">
        <v>671386</v>
      </c>
      <c r="CN24" s="12">
        <v>43803</v>
      </c>
      <c r="CO24" s="12">
        <v>237654</v>
      </c>
      <c r="CP24" s="12">
        <v>315189</v>
      </c>
      <c r="CQ24" s="12">
        <v>491091</v>
      </c>
      <c r="CU24" s="5" t="s">
        <v>19</v>
      </c>
      <c r="CV24" s="7"/>
      <c r="CW24" s="9">
        <v>1356312</v>
      </c>
      <c r="CX24" s="9">
        <v>898469</v>
      </c>
      <c r="CY24" s="9">
        <v>457843</v>
      </c>
      <c r="CZ24" s="9">
        <v>155608</v>
      </c>
      <c r="DA24" s="9">
        <v>211170</v>
      </c>
      <c r="DB24" s="9">
        <v>26819</v>
      </c>
      <c r="DC24" s="9">
        <v>195043</v>
      </c>
      <c r="DD24" s="9">
        <v>46886</v>
      </c>
      <c r="DE24" s="9">
        <v>148157</v>
      </c>
      <c r="DF24" s="9">
        <v>344631</v>
      </c>
      <c r="DG24" s="9">
        <v>1005488</v>
      </c>
      <c r="DH24" s="9">
        <v>275696</v>
      </c>
      <c r="DI24" s="9">
        <v>1924105</v>
      </c>
      <c r="DJ24" s="9">
        <v>1913145</v>
      </c>
      <c r="DK24" s="9">
        <v>5924656</v>
      </c>
      <c r="DL24" s="9">
        <v>409218</v>
      </c>
      <c r="DM24" s="9" t="s">
        <v>842</v>
      </c>
      <c r="DN24" s="9">
        <v>990058</v>
      </c>
      <c r="DO24" s="9">
        <v>1716950</v>
      </c>
      <c r="DP24" s="9">
        <v>5924656</v>
      </c>
      <c r="DQ24" s="12">
        <v>3217648</v>
      </c>
      <c r="DR24" s="10">
        <v>0.86939999999999995</v>
      </c>
      <c r="DS24" s="9">
        <v>4771.8442999999997</v>
      </c>
      <c r="DT24" s="10">
        <v>87.67</v>
      </c>
      <c r="DU24" s="9">
        <v>541</v>
      </c>
      <c r="DV24" s="9">
        <v>299038</v>
      </c>
      <c r="DW24" s="9">
        <v>75616</v>
      </c>
      <c r="DX24" s="9">
        <v>1366449</v>
      </c>
      <c r="DY24" s="10">
        <v>2.71</v>
      </c>
      <c r="DZ24" s="9">
        <v>299038</v>
      </c>
      <c r="EA24" s="9">
        <v>75616</v>
      </c>
      <c r="EB24" s="9">
        <v>0</v>
      </c>
      <c r="EC24" s="9">
        <v>1366449</v>
      </c>
      <c r="ED24" s="10">
        <v>0</v>
      </c>
      <c r="EE24" s="10">
        <v>10.566700000000001</v>
      </c>
      <c r="EF24" s="10">
        <v>3.4857</v>
      </c>
      <c r="EG24" s="10">
        <v>8.0053000000000001</v>
      </c>
      <c r="EH24" s="10">
        <v>24.038799999999998</v>
      </c>
      <c r="EI24" s="10">
        <v>75.959100000000007</v>
      </c>
      <c r="EN24" s="5" t="s">
        <v>19</v>
      </c>
      <c r="EO24" s="7"/>
      <c r="EP24" s="13">
        <v>1.9434265467275655</v>
      </c>
      <c r="EQ24" s="13">
        <v>1.6649620527282241</v>
      </c>
      <c r="ER24" s="13">
        <v>0.3480917279593721</v>
      </c>
      <c r="ES24" s="13">
        <v>0.15765421654860637</v>
      </c>
      <c r="ET24" s="13">
        <v>570.80202395081199</v>
      </c>
      <c r="EU24" s="13">
        <v>0.7102025839137327</v>
      </c>
      <c r="EV24" s="13">
        <v>2.4506863915664403</v>
      </c>
      <c r="EW24" s="13">
        <v>3.4506863915664403</v>
      </c>
      <c r="EX24" s="13">
        <v>0.65205878979402176</v>
      </c>
      <c r="EY24" s="13">
        <v>11.150229315037846</v>
      </c>
      <c r="EZ24" s="13"/>
      <c r="FA24" s="13">
        <v>3.258911990017991</v>
      </c>
      <c r="FB24" s="13">
        <v>112.00056985828114</v>
      </c>
      <c r="FC24" s="13">
        <v>1.3489091863851184</v>
      </c>
      <c r="FD24" s="13">
        <v>270.5890090185739</v>
      </c>
      <c r="FE24" s="13">
        <v>1.4520811051264015</v>
      </c>
      <c r="FG24" s="5" t="s">
        <v>19</v>
      </c>
      <c r="FH24" s="7"/>
      <c r="FI24" s="14">
        <v>8.6290806371763881E-2</v>
      </c>
      <c r="FJ24" s="14">
        <v>2.5006852718537583E-2</v>
      </c>
      <c r="FK24" s="14">
        <v>3.5642575703973362E-2</v>
      </c>
      <c r="FL24" s="14">
        <v>0.10923519072307847</v>
      </c>
      <c r="FM24" s="12">
        <v>148157</v>
      </c>
      <c r="FN24" s="12">
        <v>1356312</v>
      </c>
      <c r="FO24" s="23">
        <v>0.32291241888136629</v>
      </c>
      <c r="FP24" s="23">
        <v>0.80542132741546513</v>
      </c>
      <c r="FQ24" s="23">
        <v>1.2762935096991286E-2</v>
      </c>
      <c r="FR24" s="23">
        <v>0.23063769440791163</v>
      </c>
      <c r="FS24" s="23">
        <v>0</v>
      </c>
      <c r="FT24" s="12">
        <v>1208155</v>
      </c>
      <c r="FU24" s="12">
        <v>1356312</v>
      </c>
      <c r="FV24" s="12">
        <v>898469</v>
      </c>
      <c r="FW24" s="12">
        <v>80373</v>
      </c>
      <c r="FX24" s="12">
        <v>155608</v>
      </c>
      <c r="FY24" s="12">
        <v>26819</v>
      </c>
      <c r="FZ24" s="12">
        <v>46886</v>
      </c>
      <c r="GB24" s="13">
        <v>3.4506863915664403</v>
      </c>
      <c r="GC24" s="13">
        <v>0.22892670899373735</v>
      </c>
      <c r="GD24" s="12">
        <v>1356312</v>
      </c>
      <c r="GE24" s="12">
        <v>5924656</v>
      </c>
      <c r="GF24" s="12">
        <v>1913145</v>
      </c>
      <c r="GG24" s="12">
        <v>1924105</v>
      </c>
      <c r="GH24" s="12">
        <v>344631</v>
      </c>
      <c r="GI24" s="12">
        <v>1005488</v>
      </c>
      <c r="GJ24" s="12">
        <v>275696</v>
      </c>
      <c r="GK24" s="12">
        <v>2087406</v>
      </c>
      <c r="GO24" s="5" t="s">
        <v>19</v>
      </c>
      <c r="GP24" s="7"/>
      <c r="GQ24" s="9">
        <v>283666</v>
      </c>
      <c r="GR24" s="9">
        <v>186038</v>
      </c>
      <c r="GS24" s="9">
        <v>97628</v>
      </c>
      <c r="GT24" s="9">
        <v>33562</v>
      </c>
      <c r="GU24" s="9">
        <v>31719</v>
      </c>
      <c r="GV24" s="9">
        <v>5698</v>
      </c>
      <c r="GW24" s="9">
        <v>26375</v>
      </c>
      <c r="GX24" s="9">
        <v>8579</v>
      </c>
      <c r="GY24" s="9">
        <v>17796</v>
      </c>
      <c r="GZ24" s="9">
        <v>39309</v>
      </c>
      <c r="HA24" s="9">
        <v>108313</v>
      </c>
      <c r="HB24" s="9">
        <v>13071</v>
      </c>
      <c r="HC24" s="9">
        <v>181156</v>
      </c>
      <c r="HD24" s="9">
        <v>668381</v>
      </c>
      <c r="HE24" s="9">
        <v>1370719</v>
      </c>
      <c r="HF24" s="9">
        <v>73270</v>
      </c>
      <c r="HG24" s="9" t="s">
        <v>842</v>
      </c>
      <c r="HH24" s="9">
        <v>163014</v>
      </c>
      <c r="HI24" s="9">
        <v>457566</v>
      </c>
      <c r="HJ24" s="9">
        <v>1370719</v>
      </c>
      <c r="HK24" s="12">
        <v>750139</v>
      </c>
      <c r="HL24" s="10">
        <v>1.0258</v>
      </c>
      <c r="HM24" s="9">
        <v>3753.1019999999999</v>
      </c>
      <c r="HN24" s="10">
        <v>72.680000000000007</v>
      </c>
      <c r="HO24" s="9">
        <v>517</v>
      </c>
      <c r="HP24" s="9">
        <v>62870</v>
      </c>
      <c r="HQ24" s="9">
        <v>26888</v>
      </c>
      <c r="HR24" s="9">
        <v>-203013</v>
      </c>
      <c r="HS24" s="10">
        <v>0.34</v>
      </c>
      <c r="HT24" s="9">
        <v>62870</v>
      </c>
      <c r="HU24" s="9">
        <v>26888</v>
      </c>
      <c r="HV24" s="9">
        <v>0</v>
      </c>
      <c r="HW24" s="9">
        <v>-203013</v>
      </c>
      <c r="HX24" s="10">
        <v>0</v>
      </c>
      <c r="HY24" s="10">
        <v>8.5134000000000007</v>
      </c>
      <c r="HZ24" s="10">
        <v>3.4927999999999999</v>
      </c>
      <c r="IA24" s="10">
        <v>7.7740999999999998</v>
      </c>
      <c r="IB24" s="10">
        <v>32.527000000000001</v>
      </c>
      <c r="IC24" s="10">
        <v>71.634100000000004</v>
      </c>
      <c r="IH24" s="5" t="s">
        <v>19</v>
      </c>
      <c r="II24" s="7"/>
      <c r="IJ24" s="13">
        <v>1.1112910547560333</v>
      </c>
      <c r="IK24" s="13">
        <v>1.0311077576159102</v>
      </c>
      <c r="IL24" s="13">
        <v>0.24113879789465936</v>
      </c>
      <c r="IM24" s="13">
        <v>1.3235389602099336E-2</v>
      </c>
      <c r="IN24" s="13">
        <v>279.37625227686704</v>
      </c>
      <c r="IO24" s="13">
        <v>0.66618541072240189</v>
      </c>
      <c r="IP24" s="13">
        <v>1.9956749408828454</v>
      </c>
      <c r="IQ24" s="13">
        <v>2.9956749408828451</v>
      </c>
      <c r="IR24" s="13">
        <v>0.6211276760467167</v>
      </c>
      <c r="IS24" s="13">
        <v>11.033696033696033</v>
      </c>
      <c r="IT24" s="13"/>
      <c r="IU24" s="13">
        <v>14.23288195241374</v>
      </c>
      <c r="IV24" s="13">
        <v>25.644841376492977</v>
      </c>
      <c r="IW24" s="13">
        <v>2.6189469408104289</v>
      </c>
      <c r="IX24" s="13">
        <v>139.36899381667172</v>
      </c>
      <c r="IY24" s="13">
        <v>15.635872560908389</v>
      </c>
      <c r="JA24" s="5" t="s">
        <v>19</v>
      </c>
      <c r="JB24" s="7"/>
      <c r="JC24" s="14">
        <v>3.8892749898375316E-2</v>
      </c>
      <c r="JD24" s="14">
        <v>1.2982967333202502E-2</v>
      </c>
      <c r="JE24" s="14">
        <v>2.314041025184593E-2</v>
      </c>
      <c r="JF24" s="14">
        <v>6.2735752610464421E-2</v>
      </c>
      <c r="JG24" s="12">
        <v>17796</v>
      </c>
      <c r="JH24" s="12">
        <v>283666</v>
      </c>
      <c r="JI24" s="23">
        <v>0.48761343499287602</v>
      </c>
      <c r="JJ24" s="23">
        <v>2.7380535324891535</v>
      </c>
      <c r="JK24" s="23">
        <v>1.9615982560977123E-2</v>
      </c>
      <c r="JL24" s="23">
        <v>-0.14810694241489319</v>
      </c>
      <c r="JM24" s="23">
        <v>0</v>
      </c>
      <c r="JN24" s="12">
        <v>265870</v>
      </c>
      <c r="JO24" s="12">
        <v>283666</v>
      </c>
      <c r="JP24" s="12">
        <v>186038</v>
      </c>
      <c r="JQ24" s="12">
        <v>31993</v>
      </c>
      <c r="JR24" s="12">
        <v>33562</v>
      </c>
      <c r="JS24" s="12">
        <v>5698</v>
      </c>
      <c r="JT24" s="12">
        <v>8579</v>
      </c>
      <c r="JV24" s="13">
        <v>2.9956749408828451</v>
      </c>
      <c r="JW24" s="13">
        <v>0.20694686511239721</v>
      </c>
      <c r="JX24" s="12">
        <v>283666</v>
      </c>
      <c r="JY24" s="12">
        <v>1370719</v>
      </c>
      <c r="JZ24" s="12">
        <v>668381</v>
      </c>
      <c r="KA24" s="12">
        <v>181156</v>
      </c>
      <c r="KB24" s="12">
        <v>39309</v>
      </c>
      <c r="KC24" s="12">
        <v>108313</v>
      </c>
      <c r="KD24" s="12">
        <v>13071</v>
      </c>
      <c r="KE24" s="12">
        <v>521182</v>
      </c>
      <c r="KI24" s="5" t="s">
        <v>19</v>
      </c>
      <c r="KJ24" s="7"/>
      <c r="KK24" s="9">
        <v>481052</v>
      </c>
      <c r="KL24" s="9">
        <v>403199</v>
      </c>
      <c r="KM24" s="9">
        <v>77853</v>
      </c>
      <c r="KN24" s="9">
        <v>67935</v>
      </c>
      <c r="KO24" s="9">
        <v>-97003</v>
      </c>
      <c r="KP24" s="9">
        <v>16692</v>
      </c>
      <c r="KQ24" s="9">
        <v>-108606</v>
      </c>
      <c r="KR24" s="9">
        <v>-3001</v>
      </c>
      <c r="KS24" s="9">
        <v>-105591</v>
      </c>
      <c r="KT24" s="9">
        <v>96782</v>
      </c>
      <c r="KU24" s="9">
        <v>267747</v>
      </c>
      <c r="KV24" s="9">
        <v>80999</v>
      </c>
      <c r="KW24" s="9">
        <v>790054</v>
      </c>
      <c r="KX24" s="9">
        <v>637480</v>
      </c>
      <c r="KY24" s="9">
        <v>2798959</v>
      </c>
      <c r="KZ24" s="9">
        <v>213037</v>
      </c>
      <c r="LA24" s="9">
        <v>2196</v>
      </c>
      <c r="LB24" s="9">
        <v>598393</v>
      </c>
      <c r="LC24" s="9">
        <v>651703</v>
      </c>
      <c r="LD24" s="9">
        <v>2798959</v>
      </c>
      <c r="LE24" s="12">
        <v>1548863</v>
      </c>
      <c r="LF24" s="10">
        <v>3.2208000000000001</v>
      </c>
      <c r="LG24" s="9">
        <v>564.65869999999995</v>
      </c>
      <c r="LH24" s="10">
        <v>7.11</v>
      </c>
      <c r="LI24" s="9">
        <v>145319</v>
      </c>
      <c r="LJ24" s="9">
        <v>-47628</v>
      </c>
      <c r="LK24" s="9">
        <v>32463</v>
      </c>
      <c r="LL24" s="9">
        <v>1649080</v>
      </c>
      <c r="LM24" s="10">
        <v>-1.33</v>
      </c>
      <c r="LN24" s="9">
        <v>-47628</v>
      </c>
      <c r="LO24" s="9">
        <v>32463</v>
      </c>
      <c r="LP24" s="9">
        <v>0</v>
      </c>
      <c r="LQ24" s="9">
        <v>1649080</v>
      </c>
      <c r="LR24" s="10">
        <v>0</v>
      </c>
      <c r="LS24" s="10">
        <v>10.039999999999999</v>
      </c>
      <c r="LT24" s="10">
        <v>4.8749000000000002</v>
      </c>
      <c r="LU24" s="10">
        <v>6.34</v>
      </c>
      <c r="LV24" s="10" t="s">
        <v>842</v>
      </c>
      <c r="LW24" s="10">
        <v>174.19800000000001</v>
      </c>
      <c r="MB24" s="5" t="s">
        <v>19</v>
      </c>
      <c r="MC24" s="7"/>
      <c r="MD24" s="13">
        <v>1.3202928510193135</v>
      </c>
      <c r="ME24" s="13">
        <v>1.184931976142769</v>
      </c>
      <c r="MF24" s="13">
        <v>0.16173651763974511</v>
      </c>
      <c r="MG24" s="13">
        <v>6.8475815472823998E-2</v>
      </c>
      <c r="MH24" s="13">
        <v>549.32370620672668</v>
      </c>
      <c r="MI24" s="13">
        <v>0.76716236286419348</v>
      </c>
      <c r="MJ24" s="13">
        <v>3.2948382929033624</v>
      </c>
      <c r="MK24" s="13">
        <v>4.2948382929033624</v>
      </c>
      <c r="ML24" s="13">
        <v>0.70384755558342715</v>
      </c>
      <c r="MM24" s="13">
        <v>-2.8533429187634796</v>
      </c>
      <c r="MN24" s="13"/>
      <c r="MO24" s="13">
        <v>4.9778268867516884</v>
      </c>
      <c r="MP24" s="13">
        <v>73.325169457265517</v>
      </c>
      <c r="MQ24" s="13">
        <v>1.7966662558310644</v>
      </c>
      <c r="MR24" s="13">
        <v>203.15403532258466</v>
      </c>
      <c r="MS24" s="13">
        <v>2.5099107277954307</v>
      </c>
      <c r="MU24" s="5" t="s">
        <v>19</v>
      </c>
      <c r="MV24" s="7"/>
      <c r="MW24" s="14">
        <v>-0.16202319154584219</v>
      </c>
      <c r="MX24" s="14">
        <v>-3.7725097080736091E-2</v>
      </c>
      <c r="MY24" s="14">
        <v>-3.4656813479582944E-2</v>
      </c>
      <c r="MZ24" s="14">
        <v>-0.21950017877485178</v>
      </c>
      <c r="NA24" s="12">
        <v>-105591</v>
      </c>
      <c r="NB24" s="12">
        <v>481052</v>
      </c>
      <c r="NC24" s="23">
        <v>0.22775610503762292</v>
      </c>
      <c r="ND24" s="23">
        <v>0.20173882504173871</v>
      </c>
      <c r="NE24" s="23">
        <v>1.1598240631606251E-2</v>
      </c>
      <c r="NF24" s="23">
        <v>0.58917619014783706</v>
      </c>
      <c r="NG24" s="23">
        <v>0</v>
      </c>
      <c r="NH24" s="12">
        <v>586643</v>
      </c>
      <c r="NI24" s="12">
        <v>481052</v>
      </c>
      <c r="NJ24" s="12">
        <v>403199</v>
      </c>
      <c r="NK24" s="12">
        <v>101818</v>
      </c>
      <c r="NL24" s="12">
        <v>67935</v>
      </c>
      <c r="NM24" s="12">
        <v>16692</v>
      </c>
      <c r="NN24" s="12">
        <v>-3001</v>
      </c>
      <c r="NP24" s="13">
        <v>4.2948382929033624</v>
      </c>
      <c r="NQ24" s="13">
        <v>0.17186818384978128</v>
      </c>
      <c r="NR24" s="12">
        <v>481052</v>
      </c>
      <c r="NS24" s="12">
        <v>2798959</v>
      </c>
      <c r="NT24" s="12">
        <v>637480</v>
      </c>
      <c r="NU24" s="12">
        <v>790054</v>
      </c>
      <c r="NV24" s="12">
        <v>96782</v>
      </c>
      <c r="NW24" s="12">
        <v>267747</v>
      </c>
      <c r="NX24" s="12">
        <v>80999</v>
      </c>
      <c r="NY24" s="12">
        <v>1371425</v>
      </c>
      <c r="OC24" s="5" t="s">
        <v>19</v>
      </c>
      <c r="OD24" s="7"/>
      <c r="OE24" s="9">
        <v>3413600</v>
      </c>
      <c r="OF24" s="9">
        <v>2064400</v>
      </c>
      <c r="OG24" s="9">
        <v>1349200</v>
      </c>
      <c r="OH24" s="9">
        <v>391500</v>
      </c>
      <c r="OI24" s="9">
        <v>589600</v>
      </c>
      <c r="OJ24" s="9">
        <v>94000</v>
      </c>
      <c r="OK24" s="9">
        <v>478100</v>
      </c>
      <c r="OL24" s="9">
        <v>106300</v>
      </c>
      <c r="OM24" s="9">
        <v>371900</v>
      </c>
      <c r="ON24" s="9">
        <v>119400</v>
      </c>
      <c r="OO24" s="9">
        <v>1654700</v>
      </c>
      <c r="OP24" s="9" t="s">
        <v>842</v>
      </c>
      <c r="OQ24" s="9">
        <v>2140600</v>
      </c>
      <c r="OR24" s="9">
        <v>10395800</v>
      </c>
      <c r="OS24" s="9">
        <v>28212900</v>
      </c>
      <c r="OT24" s="9">
        <v>1044600</v>
      </c>
      <c r="OU24" s="9" t="s">
        <v>842</v>
      </c>
      <c r="OV24" s="9">
        <v>2934600</v>
      </c>
      <c r="OW24" s="9">
        <v>9216000</v>
      </c>
      <c r="OX24" s="9">
        <v>28212900</v>
      </c>
      <c r="OY24" s="12">
        <v>16062300</v>
      </c>
      <c r="OZ24" s="10">
        <v>0.41789999999999999</v>
      </c>
      <c r="PA24" s="9">
        <v>41340.6417</v>
      </c>
      <c r="PB24" s="10">
        <v>130.87</v>
      </c>
      <c r="PC24" s="9">
        <v>3200</v>
      </c>
      <c r="PD24" s="9">
        <v>949500</v>
      </c>
      <c r="PE24" s="9">
        <v>323700</v>
      </c>
      <c r="PF24" s="9">
        <v>6907100</v>
      </c>
      <c r="PG24" s="10">
        <v>1.17</v>
      </c>
      <c r="PH24" s="9">
        <v>949500</v>
      </c>
      <c r="PI24" s="9">
        <v>323700</v>
      </c>
      <c r="PJ24" s="9">
        <v>-145300</v>
      </c>
      <c r="PK24" s="9">
        <v>6907100</v>
      </c>
      <c r="PL24" s="10">
        <v>0.46</v>
      </c>
      <c r="PM24" s="10">
        <v>8.8771000000000004</v>
      </c>
      <c r="PN24" s="10">
        <v>3.3982000000000001</v>
      </c>
      <c r="PO24" s="10">
        <v>7.6265999999999998</v>
      </c>
      <c r="PP24" s="10">
        <v>22.233799999999999</v>
      </c>
      <c r="PQ24" s="10">
        <v>81.706800000000001</v>
      </c>
      <c r="PV24" s="5" t="s">
        <v>19</v>
      </c>
      <c r="PW24" s="7"/>
      <c r="PX24" s="13">
        <v>0.72943501669733524</v>
      </c>
      <c r="PY24" s="13" t="s">
        <v>842</v>
      </c>
      <c r="PZ24" s="13">
        <v>4.0686976078511551E-2</v>
      </c>
      <c r="QA24" s="13">
        <v>-2.8143154372645137E-2</v>
      </c>
      <c r="QB24" s="13" t="s">
        <v>842</v>
      </c>
      <c r="QC24" s="13">
        <v>0.67334091851599798</v>
      </c>
      <c r="QD24" s="13">
        <v>2.0612955729166669</v>
      </c>
      <c r="QE24" s="13">
        <v>3.0612955729166669</v>
      </c>
      <c r="QF24" s="13">
        <v>0.63541852102396124</v>
      </c>
      <c r="QG24" s="13">
        <v>10.101063829787234</v>
      </c>
      <c r="QH24" s="13"/>
      <c r="QI24" s="13" t="s">
        <v>842</v>
      </c>
      <c r="QJ24" s="13" t="s">
        <v>842</v>
      </c>
      <c r="QK24" s="13">
        <v>2.0629721399649483</v>
      </c>
      <c r="QL24" s="13">
        <v>176.92919498476681</v>
      </c>
      <c r="QM24" s="13">
        <v>-4.2992443324937026</v>
      </c>
      <c r="QO24" s="5" t="s">
        <v>19</v>
      </c>
      <c r="QP24" s="7"/>
      <c r="QQ24" s="14">
        <v>4.035373263888889E-2</v>
      </c>
      <c r="QR24" s="14">
        <v>1.3181913238270436E-2</v>
      </c>
      <c r="QS24" s="14">
        <v>2.0898241584523393E-2</v>
      </c>
      <c r="QT24" s="14">
        <v>0.10894656667447855</v>
      </c>
      <c r="QU24" s="12">
        <v>371900</v>
      </c>
      <c r="QV24" s="12">
        <v>3413600</v>
      </c>
      <c r="QW24" s="23">
        <v>0.36847683152033289</v>
      </c>
      <c r="QX24" s="23">
        <v>1.4653099007900643</v>
      </c>
      <c r="QY24" s="23">
        <v>1.1473474899779889E-2</v>
      </c>
      <c r="QZ24" s="23">
        <v>0.2448206316968479</v>
      </c>
      <c r="RA24" s="23">
        <v>0.39316239316239321</v>
      </c>
      <c r="RB24" s="12">
        <v>3041700</v>
      </c>
      <c r="RC24" s="12">
        <v>3413600</v>
      </c>
      <c r="RD24" s="12">
        <v>2064400</v>
      </c>
      <c r="RE24" s="12">
        <v>385500</v>
      </c>
      <c r="RF24" s="12">
        <v>391500</v>
      </c>
      <c r="RG24" s="12">
        <v>94000</v>
      </c>
      <c r="RH24" s="12">
        <v>106300</v>
      </c>
      <c r="RJ24" s="13">
        <v>3.0612955729166669</v>
      </c>
      <c r="RK24" s="13">
        <v>0.12099429693508998</v>
      </c>
      <c r="RL24" s="12">
        <v>3413600</v>
      </c>
      <c r="RM24" s="12">
        <v>28212900</v>
      </c>
      <c r="RN24" s="12">
        <v>10395800</v>
      </c>
      <c r="RO24" s="12">
        <v>2140600</v>
      </c>
      <c r="RP24" s="12">
        <v>119400</v>
      </c>
      <c r="RQ24" s="12">
        <v>1654700</v>
      </c>
      <c r="RR24" s="12" t="s">
        <v>842</v>
      </c>
      <c r="RS24" s="12">
        <v>15676500</v>
      </c>
      <c r="RW24" s="5" t="s">
        <v>19</v>
      </c>
      <c r="RX24" s="7"/>
      <c r="RY24" s="9">
        <v>5075000</v>
      </c>
      <c r="RZ24" s="9">
        <v>3156000</v>
      </c>
      <c r="SA24" s="9">
        <v>1919000</v>
      </c>
      <c r="SB24" s="9">
        <v>473000</v>
      </c>
      <c r="SC24" s="9">
        <v>942000</v>
      </c>
      <c r="SD24" s="9" t="s">
        <v>842</v>
      </c>
      <c r="SE24" s="9">
        <v>828000</v>
      </c>
      <c r="SF24" s="9">
        <v>189000</v>
      </c>
      <c r="SG24" s="9">
        <v>639000</v>
      </c>
      <c r="SH24" s="9">
        <v>137000</v>
      </c>
      <c r="SI24" s="9">
        <v>2452000</v>
      </c>
      <c r="SJ24" s="9">
        <v>159000</v>
      </c>
      <c r="SK24" s="9">
        <v>3264000</v>
      </c>
      <c r="SL24" s="9">
        <v>14742000</v>
      </c>
      <c r="SM24" s="9">
        <v>29841000</v>
      </c>
      <c r="SN24" s="9">
        <v>1489000</v>
      </c>
      <c r="SO24" s="9" t="s">
        <v>842</v>
      </c>
      <c r="SP24" s="9">
        <v>3834000</v>
      </c>
      <c r="SQ24" s="9">
        <v>7012000</v>
      </c>
      <c r="SR24" s="9">
        <v>29841000</v>
      </c>
      <c r="SS24" s="12">
        <v>18995000</v>
      </c>
      <c r="ST24" s="10">
        <v>0.46200000000000002</v>
      </c>
      <c r="SU24" s="9">
        <v>66220.514899999995</v>
      </c>
      <c r="SV24" s="10">
        <v>160.21</v>
      </c>
      <c r="SW24" s="9">
        <v>6000</v>
      </c>
      <c r="SX24" s="9">
        <v>1445000</v>
      </c>
      <c r="SY24" s="9">
        <v>287000</v>
      </c>
      <c r="SZ24" s="9">
        <v>12933000</v>
      </c>
      <c r="TA24" s="10">
        <v>1.54</v>
      </c>
      <c r="TB24" s="9">
        <v>1445000</v>
      </c>
      <c r="TC24" s="9">
        <v>287000</v>
      </c>
      <c r="TD24" s="9">
        <v>-267000</v>
      </c>
      <c r="TE24" s="9">
        <v>12933000</v>
      </c>
      <c r="TF24" s="10">
        <v>0.65</v>
      </c>
      <c r="TG24" s="10">
        <v>8.3580000000000005</v>
      </c>
      <c r="TH24" s="10">
        <v>3.9390000000000001</v>
      </c>
      <c r="TI24" s="10">
        <v>7.5796000000000001</v>
      </c>
      <c r="TJ24" s="10">
        <v>22.8261</v>
      </c>
      <c r="TK24" s="10">
        <v>76.962599999999995</v>
      </c>
      <c r="TP24" s="5" t="s">
        <v>19</v>
      </c>
      <c r="TQ24" s="7"/>
      <c r="TR24" s="13">
        <v>0.85133020344287946</v>
      </c>
      <c r="TS24" s="13">
        <v>0.8098591549295775</v>
      </c>
      <c r="TT24" s="13">
        <v>3.5732916014606153E-2</v>
      </c>
      <c r="TU24" s="13">
        <v>-1.9101236553734795E-2</v>
      </c>
      <c r="TV24" s="13">
        <v>312.29677597134196</v>
      </c>
      <c r="TW24" s="13">
        <v>0.76502127944773968</v>
      </c>
      <c r="TX24" s="13">
        <v>3.2557045065601824</v>
      </c>
      <c r="TY24" s="13">
        <v>4.2557045065601828</v>
      </c>
      <c r="TZ24" s="13">
        <v>0.73038028223170681</v>
      </c>
      <c r="UA24" s="13" t="s">
        <v>842</v>
      </c>
      <c r="UB24" s="13"/>
      <c r="UC24" s="13">
        <v>19.849056603773583</v>
      </c>
      <c r="UD24" s="13">
        <v>18.38878326996198</v>
      </c>
      <c r="UE24" s="13">
        <v>2.0697389885807502</v>
      </c>
      <c r="UF24" s="13">
        <v>176.35073891625618</v>
      </c>
      <c r="UG24" s="13">
        <v>-8.9035087719298254</v>
      </c>
      <c r="UI24" s="5" t="s">
        <v>19</v>
      </c>
      <c r="UJ24" s="7"/>
      <c r="UK24" s="14">
        <v>9.1129492298916148E-2</v>
      </c>
      <c r="UL24" s="14">
        <v>2.1413491504976376E-2</v>
      </c>
      <c r="UM24" s="14">
        <v>3.1567306725645922E-2</v>
      </c>
      <c r="UN24" s="14">
        <v>0.12591133004926108</v>
      </c>
      <c r="UO24" s="12">
        <v>639000</v>
      </c>
      <c r="UP24" s="12">
        <v>5075000</v>
      </c>
      <c r="UQ24" s="23">
        <v>0.49401829697396199</v>
      </c>
      <c r="UR24" s="23">
        <v>2.219111789149157</v>
      </c>
      <c r="US24" s="23">
        <v>9.6176401595120808E-3</v>
      </c>
      <c r="UT24" s="23">
        <v>0.43339700412184579</v>
      </c>
      <c r="UU24" s="23">
        <v>0.42207792207792211</v>
      </c>
      <c r="UV24" s="12">
        <v>4436000</v>
      </c>
      <c r="UW24" s="12">
        <v>5075000</v>
      </c>
      <c r="UX24" s="12">
        <v>3156000</v>
      </c>
      <c r="UY24" s="12" t="s">
        <v>842</v>
      </c>
      <c r="UZ24" s="12">
        <v>473000</v>
      </c>
      <c r="VA24" s="12" t="s">
        <v>842</v>
      </c>
      <c r="VB24" s="12">
        <v>189000</v>
      </c>
      <c r="VD24" s="13">
        <v>4.2557045065601828</v>
      </c>
      <c r="VE24" s="13">
        <v>0.17006802721088435</v>
      </c>
      <c r="VF24" s="12">
        <v>5075000</v>
      </c>
      <c r="VG24" s="12">
        <v>29841000</v>
      </c>
      <c r="VH24" s="12">
        <v>14742000</v>
      </c>
      <c r="VI24" s="12">
        <v>3264000</v>
      </c>
      <c r="VJ24" s="12">
        <v>137000</v>
      </c>
      <c r="VK24" s="12">
        <v>2452000</v>
      </c>
      <c r="VL24" s="12">
        <v>159000</v>
      </c>
      <c r="VM24" s="12">
        <v>11835000</v>
      </c>
    </row>
    <row r="25" spans="1:585" x14ac:dyDescent="0.25">
      <c r="A25" s="5" t="s">
        <v>20</v>
      </c>
      <c r="B25" s="7"/>
      <c r="C25" s="9">
        <v>598730</v>
      </c>
      <c r="D25" s="9">
        <v>550011</v>
      </c>
      <c r="E25" s="9">
        <v>48719</v>
      </c>
      <c r="F25" s="9">
        <v>64228</v>
      </c>
      <c r="G25" s="9">
        <v>-16311</v>
      </c>
      <c r="H25" s="9">
        <v>3324</v>
      </c>
      <c r="I25" s="9">
        <v>-23519</v>
      </c>
      <c r="J25" s="9">
        <v>-6032</v>
      </c>
      <c r="K25" s="9">
        <v>-17788</v>
      </c>
      <c r="L25" s="9">
        <v>3539</v>
      </c>
      <c r="M25" s="9">
        <v>218189</v>
      </c>
      <c r="N25" s="9">
        <v>345198</v>
      </c>
      <c r="O25" s="9">
        <v>634564</v>
      </c>
      <c r="P25" s="9">
        <v>682738</v>
      </c>
      <c r="Q25" s="9">
        <v>1822619</v>
      </c>
      <c r="R25" s="9">
        <v>185170</v>
      </c>
      <c r="S25" s="9">
        <v>6379</v>
      </c>
      <c r="T25" s="9">
        <v>309007</v>
      </c>
      <c r="U25" s="9">
        <v>928504</v>
      </c>
      <c r="V25" s="9">
        <v>1822619</v>
      </c>
      <c r="W25" s="12">
        <v>585108</v>
      </c>
      <c r="X25" s="10">
        <v>2.4994000000000001</v>
      </c>
      <c r="Y25" s="9">
        <v>925.10680000000002</v>
      </c>
      <c r="Z25" s="10">
        <v>34.33</v>
      </c>
      <c r="AA25" s="9">
        <v>27365</v>
      </c>
      <c r="AB25" s="9">
        <v>5140</v>
      </c>
      <c r="AC25" s="9">
        <v>21451</v>
      </c>
      <c r="AD25" s="9">
        <v>918094</v>
      </c>
      <c r="AE25" s="10">
        <v>-0.64</v>
      </c>
      <c r="AF25" s="9">
        <v>5140</v>
      </c>
      <c r="AG25" s="9">
        <v>21451</v>
      </c>
      <c r="AH25" s="9">
        <v>-5540</v>
      </c>
      <c r="AI25" s="9">
        <v>918094</v>
      </c>
      <c r="AJ25" s="10">
        <v>0.1875</v>
      </c>
      <c r="AK25" s="10">
        <v>9.6135999999999999</v>
      </c>
      <c r="AL25" s="10">
        <v>4.0094000000000003</v>
      </c>
      <c r="AM25" s="10">
        <v>7.7272999999999996</v>
      </c>
      <c r="AN25" s="10" t="s">
        <v>842</v>
      </c>
      <c r="AO25" s="10">
        <v>77.7804</v>
      </c>
      <c r="AT25" s="5" t="s">
        <v>20</v>
      </c>
      <c r="AU25" s="7"/>
      <c r="AV25" s="13">
        <v>2.0535586572472466</v>
      </c>
      <c r="AW25" s="13">
        <v>0.93643833311219482</v>
      </c>
      <c r="AX25" s="13">
        <v>1.1452814984773808E-2</v>
      </c>
      <c r="AY25" s="13">
        <v>0.17862043575755548</v>
      </c>
      <c r="AZ25" s="13">
        <v>171.95031575657032</v>
      </c>
      <c r="BA25" s="13">
        <v>0.4905660480879438</v>
      </c>
      <c r="BB25" s="13">
        <v>0.9629630028518994</v>
      </c>
      <c r="BC25" s="13">
        <v>1.9629630028518994</v>
      </c>
      <c r="BD25" s="13">
        <v>0.38656406001009508</v>
      </c>
      <c r="BE25" s="13">
        <v>1.5463297232250302</v>
      </c>
      <c r="BF25" s="13"/>
      <c r="BG25" s="13">
        <v>1.5933203552743642</v>
      </c>
      <c r="BH25" s="13">
        <v>229.08136382726892</v>
      </c>
      <c r="BI25" s="13">
        <v>2.7440888404090034</v>
      </c>
      <c r="BJ25" s="13">
        <v>133.01318624421691</v>
      </c>
      <c r="BK25" s="13">
        <v>1.8390942292747507</v>
      </c>
      <c r="BM25" s="5" t="s">
        <v>20</v>
      </c>
      <c r="BN25" s="7"/>
      <c r="BO25" s="14">
        <v>-1.9157698835977014E-2</v>
      </c>
      <c r="BP25" s="14">
        <v>-9.7595822275527693E-3</v>
      </c>
      <c r="BQ25" s="14">
        <v>-8.9492099006978423E-3</v>
      </c>
      <c r="BR25" s="14">
        <v>-2.9709551884822875E-2</v>
      </c>
      <c r="BS25" s="12">
        <v>-17788</v>
      </c>
      <c r="BT25" s="12">
        <v>598730</v>
      </c>
      <c r="BU25" s="23">
        <v>0.37459172761833381</v>
      </c>
      <c r="BV25" s="23">
        <v>0.50757004069418787</v>
      </c>
      <c r="BW25" s="23">
        <v>1.1769327544593797E-2</v>
      </c>
      <c r="BX25" s="23">
        <v>0.5037223906916366</v>
      </c>
      <c r="BY25" s="23">
        <v>-0.29296875</v>
      </c>
      <c r="BZ25" s="12">
        <v>616518</v>
      </c>
      <c r="CA25" s="12">
        <v>598730</v>
      </c>
      <c r="CB25" s="12">
        <v>550011</v>
      </c>
      <c r="CC25" s="12">
        <v>4987</v>
      </c>
      <c r="CD25" s="12">
        <v>64228</v>
      </c>
      <c r="CE25" s="12">
        <v>3324</v>
      </c>
      <c r="CF25" s="12">
        <v>-6032</v>
      </c>
      <c r="CH25" s="13">
        <v>1.9629630028518994</v>
      </c>
      <c r="CI25" s="13">
        <v>0.32849981263226158</v>
      </c>
      <c r="CJ25" s="12">
        <v>598730</v>
      </c>
      <c r="CK25" s="12">
        <v>1822619</v>
      </c>
      <c r="CL25" s="12">
        <v>682738</v>
      </c>
      <c r="CM25" s="12">
        <v>634564</v>
      </c>
      <c r="CN25" s="12">
        <v>3539</v>
      </c>
      <c r="CO25" s="12">
        <v>218189</v>
      </c>
      <c r="CP25" s="12">
        <v>345198</v>
      </c>
      <c r="CQ25" s="12">
        <v>505317</v>
      </c>
      <c r="CU25" s="5" t="s">
        <v>20</v>
      </c>
      <c r="CV25" s="7"/>
      <c r="CW25" s="9">
        <v>1363086</v>
      </c>
      <c r="CX25" s="9">
        <v>910648</v>
      </c>
      <c r="CY25" s="9">
        <v>452438</v>
      </c>
      <c r="CZ25" s="9">
        <v>151711</v>
      </c>
      <c r="DA25" s="9">
        <v>209087</v>
      </c>
      <c r="DB25" s="9">
        <v>29184</v>
      </c>
      <c r="DC25" s="9">
        <v>181110</v>
      </c>
      <c r="DD25" s="9">
        <v>45311</v>
      </c>
      <c r="DE25" s="9">
        <v>135799</v>
      </c>
      <c r="DF25" s="9">
        <v>449023</v>
      </c>
      <c r="DG25" s="9">
        <v>1026226</v>
      </c>
      <c r="DH25" s="9">
        <v>294220</v>
      </c>
      <c r="DI25" s="9">
        <v>2041091</v>
      </c>
      <c r="DJ25" s="9">
        <v>1923675</v>
      </c>
      <c r="DK25" s="9">
        <v>6072627</v>
      </c>
      <c r="DL25" s="9">
        <v>416913</v>
      </c>
      <c r="DM25" s="9" t="s">
        <v>842</v>
      </c>
      <c r="DN25" s="9">
        <v>1017913</v>
      </c>
      <c r="DO25" s="9">
        <v>1837581</v>
      </c>
      <c r="DP25" s="9">
        <v>6072627</v>
      </c>
      <c r="DQ25" s="12">
        <v>3217133</v>
      </c>
      <c r="DR25" s="10">
        <v>0.68079999999999996</v>
      </c>
      <c r="DS25" s="9">
        <v>5950.2727999999997</v>
      </c>
      <c r="DT25" s="10">
        <v>109.98</v>
      </c>
      <c r="DU25" s="9">
        <v>541</v>
      </c>
      <c r="DV25" s="9">
        <v>297481</v>
      </c>
      <c r="DW25" s="9">
        <v>75327</v>
      </c>
      <c r="DX25" s="9">
        <v>1502248</v>
      </c>
      <c r="DY25" s="10">
        <v>2.5</v>
      </c>
      <c r="DZ25" s="9">
        <v>297481</v>
      </c>
      <c r="EA25" s="9">
        <v>75327</v>
      </c>
      <c r="EB25" s="9">
        <v>0</v>
      </c>
      <c r="EC25" s="9">
        <v>1502248</v>
      </c>
      <c r="ED25" s="10">
        <v>0</v>
      </c>
      <c r="EE25" s="10">
        <v>9.5336999999999996</v>
      </c>
      <c r="EF25" s="10">
        <v>4.4314</v>
      </c>
      <c r="EG25" s="10">
        <v>7.9444999999999997</v>
      </c>
      <c r="EH25" s="10">
        <v>25.0185</v>
      </c>
      <c r="EI25" s="10">
        <v>75.740300000000005</v>
      </c>
      <c r="EN25" s="5" t="s">
        <v>20</v>
      </c>
      <c r="EO25" s="7"/>
      <c r="EP25" s="13">
        <v>2.0051723477350225</v>
      </c>
      <c r="EQ25" s="13">
        <v>1.7161299639556622</v>
      </c>
      <c r="ER25" s="13">
        <v>0.44112119601576955</v>
      </c>
      <c r="ES25" s="13">
        <v>0.16849017731535298</v>
      </c>
      <c r="ET25" s="13">
        <v>600.18121463648356</v>
      </c>
      <c r="EU25" s="13">
        <v>0.69739932981228714</v>
      </c>
      <c r="EV25" s="13">
        <v>2.304685344482774</v>
      </c>
      <c r="EW25" s="13">
        <v>3.304685344482774</v>
      </c>
      <c r="EX25" s="13">
        <v>0.63646192445309469</v>
      </c>
      <c r="EY25" s="13">
        <v>10.193290844298245</v>
      </c>
      <c r="EZ25" s="13"/>
      <c r="FA25" s="13">
        <v>3.0951260961185509</v>
      </c>
      <c r="FB25" s="13">
        <v>117.92734404511951</v>
      </c>
      <c r="FC25" s="13">
        <v>1.328251281881379</v>
      </c>
      <c r="FD25" s="13">
        <v>274.79740089766898</v>
      </c>
      <c r="FE25" s="13">
        <v>1.3322080810963488</v>
      </c>
      <c r="FG25" s="5" t="s">
        <v>20</v>
      </c>
      <c r="FH25" s="7"/>
      <c r="FI25" s="14">
        <v>7.3900960012102862E-2</v>
      </c>
      <c r="FJ25" s="14">
        <v>2.2362480027177695E-2</v>
      </c>
      <c r="FK25" s="14">
        <v>3.4431062536855961E-2</v>
      </c>
      <c r="FL25" s="14">
        <v>9.9626142444423901E-2</v>
      </c>
      <c r="FM25" s="12">
        <v>135799</v>
      </c>
      <c r="FN25" s="12">
        <v>1363086</v>
      </c>
      <c r="FO25" s="23">
        <v>0.31677805997305614</v>
      </c>
      <c r="FP25" s="23">
        <v>0.97985152060220393</v>
      </c>
      <c r="FQ25" s="23">
        <v>1.240435152694213E-2</v>
      </c>
      <c r="FR25" s="23">
        <v>0.24738025240147304</v>
      </c>
      <c r="FS25" s="23">
        <v>0</v>
      </c>
      <c r="FT25" s="12">
        <v>1227287</v>
      </c>
      <c r="FU25" s="12">
        <v>1363086</v>
      </c>
      <c r="FV25" s="12">
        <v>910648</v>
      </c>
      <c r="FW25" s="12">
        <v>90433</v>
      </c>
      <c r="FX25" s="12">
        <v>151711</v>
      </c>
      <c r="FY25" s="12">
        <v>29184</v>
      </c>
      <c r="FZ25" s="12">
        <v>45311</v>
      </c>
      <c r="GB25" s="13">
        <v>3.304685344482774</v>
      </c>
      <c r="GC25" s="13">
        <v>0.22446397580486996</v>
      </c>
      <c r="GD25" s="12">
        <v>1363086</v>
      </c>
      <c r="GE25" s="12">
        <v>6072627</v>
      </c>
      <c r="GF25" s="12">
        <v>1923675</v>
      </c>
      <c r="GG25" s="12">
        <v>2041091</v>
      </c>
      <c r="GH25" s="12">
        <v>449023</v>
      </c>
      <c r="GI25" s="12">
        <v>1026226</v>
      </c>
      <c r="GJ25" s="12">
        <v>294220</v>
      </c>
      <c r="GK25" s="12">
        <v>2107861</v>
      </c>
      <c r="GO25" s="5" t="s">
        <v>20</v>
      </c>
      <c r="GP25" s="7"/>
      <c r="GQ25" s="9">
        <v>295268</v>
      </c>
      <c r="GR25" s="9">
        <v>190285</v>
      </c>
      <c r="GS25" s="9">
        <v>104983</v>
      </c>
      <c r="GT25" s="9">
        <v>34348</v>
      </c>
      <c r="GU25" s="9">
        <v>36288</v>
      </c>
      <c r="GV25" s="9">
        <v>6177</v>
      </c>
      <c r="GW25" s="9">
        <v>31812</v>
      </c>
      <c r="GX25" s="9">
        <v>9140</v>
      </c>
      <c r="GY25" s="9">
        <v>22672</v>
      </c>
      <c r="GZ25" s="9">
        <v>47934</v>
      </c>
      <c r="HA25" s="9">
        <v>108010</v>
      </c>
      <c r="HB25" s="9">
        <v>13432</v>
      </c>
      <c r="HC25" s="9">
        <v>191483</v>
      </c>
      <c r="HD25" s="9">
        <v>685348</v>
      </c>
      <c r="HE25" s="9">
        <v>1399347</v>
      </c>
      <c r="HF25" s="9">
        <v>71074</v>
      </c>
      <c r="HG25" s="9" t="s">
        <v>842</v>
      </c>
      <c r="HH25" s="9">
        <v>162832</v>
      </c>
      <c r="HI25" s="9">
        <v>486559</v>
      </c>
      <c r="HJ25" s="9">
        <v>1399347</v>
      </c>
      <c r="HK25" s="12">
        <v>749956</v>
      </c>
      <c r="HL25" s="10">
        <v>0.69550000000000001</v>
      </c>
      <c r="HM25" s="9">
        <v>3947.6855999999998</v>
      </c>
      <c r="HN25" s="10">
        <v>76.39</v>
      </c>
      <c r="HO25" s="9">
        <v>517</v>
      </c>
      <c r="HP25" s="9">
        <v>68815</v>
      </c>
      <c r="HQ25" s="9">
        <v>20195</v>
      </c>
      <c r="HR25" s="9">
        <v>-180341</v>
      </c>
      <c r="HS25" s="10">
        <v>0.44</v>
      </c>
      <c r="HT25" s="9">
        <v>68815</v>
      </c>
      <c r="HU25" s="9">
        <v>20195</v>
      </c>
      <c r="HV25" s="9">
        <v>0</v>
      </c>
      <c r="HW25" s="9">
        <v>-180341</v>
      </c>
      <c r="HX25" s="10">
        <v>0</v>
      </c>
      <c r="HY25" s="10">
        <v>8.3026999999999997</v>
      </c>
      <c r="HZ25" s="10">
        <v>4.4619999999999997</v>
      </c>
      <c r="IA25" s="10">
        <v>7.7580999999999998</v>
      </c>
      <c r="IB25" s="10">
        <v>28.731300000000001</v>
      </c>
      <c r="IC25" s="10">
        <v>71.785200000000003</v>
      </c>
      <c r="IH25" s="5" t="s">
        <v>20</v>
      </c>
      <c r="II25" s="7"/>
      <c r="IJ25" s="13">
        <v>1.1759543578657758</v>
      </c>
      <c r="IK25" s="13">
        <v>1.0934644295961482</v>
      </c>
      <c r="IL25" s="13">
        <v>0.29437702662867249</v>
      </c>
      <c r="IM25" s="13">
        <v>2.0474549915067527E-2</v>
      </c>
      <c r="IN25" s="13">
        <v>289.31018594774588</v>
      </c>
      <c r="IO25" s="13">
        <v>0.65229567791262644</v>
      </c>
      <c r="IP25" s="13">
        <v>1.8760068152063778</v>
      </c>
      <c r="IQ25" s="13">
        <v>2.8760068152063778</v>
      </c>
      <c r="IR25" s="13">
        <v>0.60650780621343048</v>
      </c>
      <c r="IS25" s="13">
        <v>11.140521288651449</v>
      </c>
      <c r="IT25" s="13"/>
      <c r="IU25" s="13">
        <v>14.166542584871948</v>
      </c>
      <c r="IV25" s="13">
        <v>25.764931550043354</v>
      </c>
      <c r="IW25" s="13">
        <v>2.7337098416813257</v>
      </c>
      <c r="IX25" s="13">
        <v>133.51819364103122</v>
      </c>
      <c r="IY25" s="13">
        <v>10.305678684862658</v>
      </c>
      <c r="JA25" s="5" t="s">
        <v>20</v>
      </c>
      <c r="JB25" s="7"/>
      <c r="JC25" s="14">
        <v>4.6596610071954273E-2</v>
      </c>
      <c r="JD25" s="14">
        <v>1.6201842716638548E-2</v>
      </c>
      <c r="JE25" s="14">
        <v>2.5932095470244335E-2</v>
      </c>
      <c r="JF25" s="14">
        <v>7.6784480539713068E-2</v>
      </c>
      <c r="JG25" s="12">
        <v>22672</v>
      </c>
      <c r="JH25" s="12">
        <v>295268</v>
      </c>
      <c r="JI25" s="23">
        <v>0.48976272504246626</v>
      </c>
      <c r="JJ25" s="23">
        <v>2.8210912661405638</v>
      </c>
      <c r="JK25" s="23">
        <v>1.4431731371847011E-2</v>
      </c>
      <c r="JL25" s="23">
        <v>-0.12887511103393226</v>
      </c>
      <c r="JM25" s="23">
        <v>0</v>
      </c>
      <c r="JN25" s="12">
        <v>272596</v>
      </c>
      <c r="JO25" s="12">
        <v>295268</v>
      </c>
      <c r="JP25" s="12">
        <v>190285</v>
      </c>
      <c r="JQ25" s="12">
        <v>32646</v>
      </c>
      <c r="JR25" s="12">
        <v>34348</v>
      </c>
      <c r="JS25" s="12">
        <v>6177</v>
      </c>
      <c r="JT25" s="12">
        <v>9140</v>
      </c>
      <c r="JV25" s="13">
        <v>2.8760068152063778</v>
      </c>
      <c r="JW25" s="13">
        <v>0.21100413264186796</v>
      </c>
      <c r="JX25" s="12">
        <v>295268</v>
      </c>
      <c r="JY25" s="12">
        <v>1399347</v>
      </c>
      <c r="JZ25" s="12">
        <v>685348</v>
      </c>
      <c r="KA25" s="12">
        <v>191483</v>
      </c>
      <c r="KB25" s="12">
        <v>47934</v>
      </c>
      <c r="KC25" s="12">
        <v>108010</v>
      </c>
      <c r="KD25" s="12">
        <v>13432</v>
      </c>
      <c r="KE25" s="12">
        <v>522516</v>
      </c>
      <c r="KI25" s="5" t="s">
        <v>20</v>
      </c>
      <c r="KJ25" s="7"/>
      <c r="KK25" s="9">
        <v>486914</v>
      </c>
      <c r="KL25" s="9">
        <v>392803</v>
      </c>
      <c r="KM25" s="9">
        <v>94111</v>
      </c>
      <c r="KN25" s="9">
        <v>64146</v>
      </c>
      <c r="KO25" s="9">
        <v>30123</v>
      </c>
      <c r="KP25" s="9">
        <v>19751</v>
      </c>
      <c r="KQ25" s="9">
        <v>10931</v>
      </c>
      <c r="KR25" s="9">
        <v>9376</v>
      </c>
      <c r="KS25" s="9">
        <v>2079</v>
      </c>
      <c r="KT25" s="9">
        <v>81740</v>
      </c>
      <c r="KU25" s="9">
        <v>269890</v>
      </c>
      <c r="KV25" s="9">
        <v>80714</v>
      </c>
      <c r="KW25" s="9">
        <v>797045</v>
      </c>
      <c r="KX25" s="9">
        <v>629895</v>
      </c>
      <c r="KY25" s="9">
        <v>2771395</v>
      </c>
      <c r="KZ25" s="9">
        <v>203900</v>
      </c>
      <c r="LA25" s="9">
        <v>9463</v>
      </c>
      <c r="LB25" s="9">
        <v>591698</v>
      </c>
      <c r="LC25" s="9">
        <v>626135</v>
      </c>
      <c r="LD25" s="9">
        <v>2771395</v>
      </c>
      <c r="LE25" s="12">
        <v>1553562</v>
      </c>
      <c r="LF25" s="10">
        <v>2.4420999999999999</v>
      </c>
      <c r="LG25" s="9">
        <v>297.0745</v>
      </c>
      <c r="LH25" s="10">
        <v>3.74</v>
      </c>
      <c r="LI25" s="9">
        <v>145390</v>
      </c>
      <c r="LJ25" s="9">
        <v>79155</v>
      </c>
      <c r="LK25" s="9">
        <v>31892</v>
      </c>
      <c r="LL25" s="9">
        <v>1651159</v>
      </c>
      <c r="LM25" s="10">
        <v>0.03</v>
      </c>
      <c r="LN25" s="9">
        <v>79155</v>
      </c>
      <c r="LO25" s="9">
        <v>31892</v>
      </c>
      <c r="LP25" s="9">
        <v>-4841</v>
      </c>
      <c r="LQ25" s="9">
        <v>1651159</v>
      </c>
      <c r="LR25" s="10">
        <v>0</v>
      </c>
      <c r="LS25" s="10">
        <v>10.2842</v>
      </c>
      <c r="LT25" s="10">
        <v>2.4900000000000002</v>
      </c>
      <c r="LU25" s="10">
        <v>3.8201999999999998</v>
      </c>
      <c r="LV25" s="10">
        <v>85.7744</v>
      </c>
      <c r="LW25" s="10">
        <v>171.81819999999999</v>
      </c>
      <c r="MB25" s="5" t="s">
        <v>20</v>
      </c>
      <c r="MC25" s="7"/>
      <c r="MD25" s="13">
        <v>1.3470469732870485</v>
      </c>
      <c r="ME25" s="13">
        <v>1.2106361691268182</v>
      </c>
      <c r="MF25" s="13">
        <v>0.13814479683892797</v>
      </c>
      <c r="MG25" s="13">
        <v>7.4095175895171922E-2</v>
      </c>
      <c r="MH25" s="13">
        <v>572.18817636103802</v>
      </c>
      <c r="MI25" s="13">
        <v>0.77407226324648781</v>
      </c>
      <c r="MJ25" s="13">
        <v>3.4261940316385444</v>
      </c>
      <c r="MK25" s="13">
        <v>4.426194031638544</v>
      </c>
      <c r="ML25" s="13">
        <v>0.71274218389069677</v>
      </c>
      <c r="MM25" s="13">
        <v>4.0076451825224035</v>
      </c>
      <c r="MN25" s="13"/>
      <c r="MO25" s="13">
        <v>4.8666030676214787</v>
      </c>
      <c r="MP25" s="13">
        <v>75.000980135080425</v>
      </c>
      <c r="MQ25" s="13">
        <v>1.8041201971173442</v>
      </c>
      <c r="MR25" s="13">
        <v>202.31467979971822</v>
      </c>
      <c r="MS25" s="13">
        <v>2.3711765937656746</v>
      </c>
      <c r="MU25" s="5" t="s">
        <v>20</v>
      </c>
      <c r="MV25" s="7"/>
      <c r="MW25" s="14">
        <v>3.3203702077028116E-3</v>
      </c>
      <c r="MX25" s="14">
        <v>7.5016372621008554E-4</v>
      </c>
      <c r="MY25" s="14">
        <v>1.0869255375000676E-2</v>
      </c>
      <c r="MZ25" s="14">
        <v>4.269747840481071E-3</v>
      </c>
      <c r="NA25" s="12">
        <v>2079</v>
      </c>
      <c r="NB25" s="12">
        <v>486914</v>
      </c>
      <c r="NC25" s="23">
        <v>0.2272844542189042</v>
      </c>
      <c r="ND25" s="23">
        <v>0.10719312837036943</v>
      </c>
      <c r="NE25" s="23">
        <v>1.1507562076138551E-2</v>
      </c>
      <c r="NF25" s="23">
        <v>0.59578623761679583</v>
      </c>
      <c r="NG25" s="23">
        <v>0</v>
      </c>
      <c r="NH25" s="12">
        <v>484835</v>
      </c>
      <c r="NI25" s="12">
        <v>486914</v>
      </c>
      <c r="NJ25" s="12">
        <v>392803</v>
      </c>
      <c r="NK25" s="12">
        <v>-1241</v>
      </c>
      <c r="NL25" s="12">
        <v>64146</v>
      </c>
      <c r="NM25" s="12">
        <v>19751</v>
      </c>
      <c r="NN25" s="12">
        <v>9376</v>
      </c>
      <c r="NP25" s="13">
        <v>4.426194031638544</v>
      </c>
      <c r="NQ25" s="13">
        <v>0.17569274679358229</v>
      </c>
      <c r="NR25" s="12">
        <v>486914</v>
      </c>
      <c r="NS25" s="12">
        <v>2771395</v>
      </c>
      <c r="NT25" s="12">
        <v>629895</v>
      </c>
      <c r="NU25" s="12">
        <v>797045</v>
      </c>
      <c r="NV25" s="12">
        <v>81740</v>
      </c>
      <c r="NW25" s="12">
        <v>269890</v>
      </c>
      <c r="NX25" s="12">
        <v>80714</v>
      </c>
      <c r="NY25" s="12">
        <v>1344455</v>
      </c>
      <c r="OC25" s="5" t="s">
        <v>20</v>
      </c>
      <c r="OD25" s="7"/>
      <c r="OE25" s="9">
        <v>3597800</v>
      </c>
      <c r="OF25" s="9">
        <v>2192400</v>
      </c>
      <c r="OG25" s="9">
        <v>1405400</v>
      </c>
      <c r="OH25" s="9">
        <v>362800</v>
      </c>
      <c r="OI25" s="9">
        <v>664300</v>
      </c>
      <c r="OJ25" s="9">
        <v>105200</v>
      </c>
      <c r="OK25" s="9">
        <v>507800</v>
      </c>
      <c r="OL25" s="9">
        <v>90900</v>
      </c>
      <c r="OM25" s="9">
        <v>416900</v>
      </c>
      <c r="ON25" s="9">
        <v>81400</v>
      </c>
      <c r="OO25" s="9">
        <v>1698700</v>
      </c>
      <c r="OP25" s="9" t="s">
        <v>842</v>
      </c>
      <c r="OQ25" s="9">
        <v>2199400</v>
      </c>
      <c r="OR25" s="9">
        <v>10439600</v>
      </c>
      <c r="OS25" s="9">
        <v>28401000</v>
      </c>
      <c r="OT25" s="9">
        <v>1024300</v>
      </c>
      <c r="OU25" s="9" t="s">
        <v>842</v>
      </c>
      <c r="OV25" s="9">
        <v>3163800</v>
      </c>
      <c r="OW25" s="9">
        <v>9490500</v>
      </c>
      <c r="OX25" s="9">
        <v>28401000</v>
      </c>
      <c r="OY25" s="12">
        <v>15746700</v>
      </c>
      <c r="OZ25" s="10">
        <v>0.49209999999999998</v>
      </c>
      <c r="PA25" s="9">
        <v>42979.5674</v>
      </c>
      <c r="PB25" s="10">
        <v>136.04</v>
      </c>
      <c r="PC25" s="9">
        <v>3200</v>
      </c>
      <c r="PD25" s="9">
        <v>1041000</v>
      </c>
      <c r="PE25" s="9">
        <v>339200</v>
      </c>
      <c r="PF25" s="9">
        <v>7166800</v>
      </c>
      <c r="PG25" s="10">
        <v>1.32</v>
      </c>
      <c r="PH25" s="9">
        <v>1041000</v>
      </c>
      <c r="PI25" s="9">
        <v>339200</v>
      </c>
      <c r="PJ25" s="9">
        <v>-145300</v>
      </c>
      <c r="PK25" s="9">
        <v>7166800</v>
      </c>
      <c r="PL25" s="10">
        <v>0.495</v>
      </c>
      <c r="PM25" s="10">
        <v>8.3475000000000001</v>
      </c>
      <c r="PN25" s="10">
        <v>4.4523000000000001</v>
      </c>
      <c r="PO25" s="10">
        <v>7.5007000000000001</v>
      </c>
      <c r="PP25" s="10">
        <v>17.900700000000001</v>
      </c>
      <c r="PQ25" s="10">
        <v>83.798299999999998</v>
      </c>
      <c r="PV25" s="5" t="s">
        <v>20</v>
      </c>
      <c r="PW25" s="7"/>
      <c r="PX25" s="13">
        <v>0.69517668626335416</v>
      </c>
      <c r="PY25" s="13" t="s">
        <v>842</v>
      </c>
      <c r="PZ25" s="13">
        <v>2.5728554270181427E-2</v>
      </c>
      <c r="QA25" s="13">
        <v>-3.3956550825675155E-2</v>
      </c>
      <c r="QB25" s="13" t="s">
        <v>842</v>
      </c>
      <c r="QC25" s="13">
        <v>0.66583923101299247</v>
      </c>
      <c r="QD25" s="13">
        <v>1.9925715188873083</v>
      </c>
      <c r="QE25" s="13">
        <v>2.9925715188873085</v>
      </c>
      <c r="QF25" s="13">
        <v>0.6239479815510437</v>
      </c>
      <c r="QG25" s="13">
        <v>9.8954372623574152</v>
      </c>
      <c r="QH25" s="13"/>
      <c r="QI25" s="13" t="s">
        <v>842</v>
      </c>
      <c r="QJ25" s="13" t="s">
        <v>842</v>
      </c>
      <c r="QK25" s="13">
        <v>2.1179725672573144</v>
      </c>
      <c r="QL25" s="13">
        <v>172.33462115737396</v>
      </c>
      <c r="QM25" s="13">
        <v>-3.7306097055163834</v>
      </c>
      <c r="QO25" s="5" t="s">
        <v>20</v>
      </c>
      <c r="QP25" s="7"/>
      <c r="QQ25" s="14">
        <v>4.392813866498077E-2</v>
      </c>
      <c r="QR25" s="14">
        <v>1.4679060596457872E-2</v>
      </c>
      <c r="QS25" s="14">
        <v>2.3390021478116967E-2</v>
      </c>
      <c r="QT25" s="14">
        <v>0.11587636889210073</v>
      </c>
      <c r="QU25" s="12">
        <v>416900</v>
      </c>
      <c r="QV25" s="12">
        <v>3597800</v>
      </c>
      <c r="QW25" s="23">
        <v>0.36757860638709905</v>
      </c>
      <c r="QX25" s="23">
        <v>1.5133117636702933</v>
      </c>
      <c r="QY25" s="23">
        <v>1.1943241435160734E-2</v>
      </c>
      <c r="QZ25" s="23">
        <v>0.25234322735114961</v>
      </c>
      <c r="RA25" s="23">
        <v>0.375</v>
      </c>
      <c r="RB25" s="12">
        <v>3180900</v>
      </c>
      <c r="RC25" s="12">
        <v>3597800</v>
      </c>
      <c r="RD25" s="12">
        <v>2192400</v>
      </c>
      <c r="RE25" s="12">
        <v>429600</v>
      </c>
      <c r="RF25" s="12">
        <v>362800</v>
      </c>
      <c r="RG25" s="12">
        <v>105200</v>
      </c>
      <c r="RH25" s="12">
        <v>90900</v>
      </c>
      <c r="RJ25" s="13">
        <v>2.9925715188873085</v>
      </c>
      <c r="RK25" s="13">
        <v>0.12667863807612409</v>
      </c>
      <c r="RL25" s="12">
        <v>3597800</v>
      </c>
      <c r="RM25" s="12">
        <v>28401000</v>
      </c>
      <c r="RN25" s="12">
        <v>10439600</v>
      </c>
      <c r="RO25" s="12">
        <v>2199400</v>
      </c>
      <c r="RP25" s="12">
        <v>81400</v>
      </c>
      <c r="RQ25" s="12">
        <v>1698700</v>
      </c>
      <c r="RR25" s="12" t="s">
        <v>842</v>
      </c>
      <c r="RS25" s="12">
        <v>15762000</v>
      </c>
      <c r="RW25" s="5" t="s">
        <v>20</v>
      </c>
      <c r="RX25" s="7"/>
      <c r="RY25" s="9">
        <v>4935000</v>
      </c>
      <c r="RZ25" s="9">
        <v>3093000</v>
      </c>
      <c r="SA25" s="9">
        <v>1842000</v>
      </c>
      <c r="SB25" s="9">
        <v>487000</v>
      </c>
      <c r="SC25" s="9">
        <v>765000</v>
      </c>
      <c r="SD25" s="9">
        <v>109000</v>
      </c>
      <c r="SE25" s="9">
        <v>643000</v>
      </c>
      <c r="SF25" s="9">
        <v>143000</v>
      </c>
      <c r="SG25" s="9">
        <v>499000</v>
      </c>
      <c r="SH25" s="9">
        <v>351000</v>
      </c>
      <c r="SI25" s="9">
        <v>2461000</v>
      </c>
      <c r="SJ25" s="9">
        <v>164000</v>
      </c>
      <c r="SK25" s="9">
        <v>3551000</v>
      </c>
      <c r="SL25" s="9">
        <v>15719000</v>
      </c>
      <c r="SM25" s="9">
        <v>31367000</v>
      </c>
      <c r="SN25" s="9">
        <v>1766000</v>
      </c>
      <c r="SO25" s="9" t="s">
        <v>842</v>
      </c>
      <c r="SP25" s="9">
        <v>4394000</v>
      </c>
      <c r="SQ25" s="9">
        <v>6864000</v>
      </c>
      <c r="SR25" s="9">
        <v>31367000</v>
      </c>
      <c r="SS25" s="12">
        <v>20109000</v>
      </c>
      <c r="ST25" s="10">
        <v>0.40160000000000001</v>
      </c>
      <c r="SU25" s="9">
        <v>64395.646800000002</v>
      </c>
      <c r="SV25" s="10">
        <v>156.88</v>
      </c>
      <c r="SW25" s="9">
        <v>6000</v>
      </c>
      <c r="SX25" s="9">
        <v>1310000</v>
      </c>
      <c r="SY25" s="9">
        <v>511000</v>
      </c>
      <c r="SZ25" s="9">
        <v>13167000</v>
      </c>
      <c r="TA25" s="10">
        <v>1.21</v>
      </c>
      <c r="TB25" s="9">
        <v>1310000</v>
      </c>
      <c r="TC25" s="9">
        <v>511000</v>
      </c>
      <c r="TD25" s="9">
        <v>-266000</v>
      </c>
      <c r="TE25" s="9">
        <v>13167000</v>
      </c>
      <c r="TF25" s="10">
        <v>0.65</v>
      </c>
      <c r="TG25" s="10">
        <v>7.3616000000000001</v>
      </c>
      <c r="TH25" s="10">
        <v>3.9834000000000001</v>
      </c>
      <c r="TI25" s="10">
        <v>6.7026000000000003</v>
      </c>
      <c r="TJ25" s="10">
        <v>22.2395</v>
      </c>
      <c r="TK25" s="10">
        <v>76.696399999999997</v>
      </c>
      <c r="TP25" s="5" t="s">
        <v>20</v>
      </c>
      <c r="TQ25" s="7"/>
      <c r="TR25" s="13">
        <v>0.80814747382794716</v>
      </c>
      <c r="TS25" s="13">
        <v>0.77082385070550752</v>
      </c>
      <c r="TT25" s="13">
        <v>7.9881656804733733E-2</v>
      </c>
      <c r="TU25" s="13">
        <v>-2.6875378582586797E-2</v>
      </c>
      <c r="TV25" s="13">
        <v>345.32262569832403</v>
      </c>
      <c r="TW25" s="13">
        <v>0.78117129467274526</v>
      </c>
      <c r="TX25" s="13">
        <v>3.5697843822843822</v>
      </c>
      <c r="TY25" s="13">
        <v>4.5697843822843822</v>
      </c>
      <c r="TZ25" s="13">
        <v>0.74552330107885667</v>
      </c>
      <c r="UA25" s="13">
        <v>12.01834862385321</v>
      </c>
      <c r="UB25" s="13"/>
      <c r="UC25" s="13">
        <v>18.859756097560975</v>
      </c>
      <c r="UD25" s="13">
        <v>19.353378596831554</v>
      </c>
      <c r="UE25" s="13">
        <v>2.0052824055262088</v>
      </c>
      <c r="UF25" s="13">
        <v>182.0192502532928</v>
      </c>
      <c r="UG25" s="13">
        <v>-5.8540925266903914</v>
      </c>
      <c r="UI25" s="5" t="s">
        <v>20</v>
      </c>
      <c r="UJ25" s="7"/>
      <c r="UK25" s="14">
        <v>7.26981351981352E-2</v>
      </c>
      <c r="UL25" s="14">
        <v>1.5908438805113653E-2</v>
      </c>
      <c r="UM25" s="14">
        <v>2.4388688749322537E-2</v>
      </c>
      <c r="UN25" s="14">
        <v>0.1011144883485309</v>
      </c>
      <c r="UO25" s="12">
        <v>499000</v>
      </c>
      <c r="UP25" s="12">
        <v>4935000</v>
      </c>
      <c r="UQ25" s="23">
        <v>0.50113176268052417</v>
      </c>
      <c r="UR25" s="23">
        <v>2.0529743615902065</v>
      </c>
      <c r="US25" s="23">
        <v>1.6291006471769693E-2</v>
      </c>
      <c r="UT25" s="23">
        <v>0.41977237223833963</v>
      </c>
      <c r="UU25" s="23">
        <v>0.53719008264462809</v>
      </c>
      <c r="UV25" s="12">
        <v>4436000</v>
      </c>
      <c r="UW25" s="12">
        <v>4935000</v>
      </c>
      <c r="UX25" s="12">
        <v>3093000</v>
      </c>
      <c r="UY25" s="12">
        <v>604000</v>
      </c>
      <c r="UZ25" s="12">
        <v>487000</v>
      </c>
      <c r="VA25" s="12">
        <v>109000</v>
      </c>
      <c r="VB25" s="12">
        <v>143000</v>
      </c>
      <c r="VD25" s="13">
        <v>4.5697843822843822</v>
      </c>
      <c r="VE25" s="13">
        <v>0.15733095291229637</v>
      </c>
      <c r="VF25" s="12">
        <v>4935000</v>
      </c>
      <c r="VG25" s="12">
        <v>31367000</v>
      </c>
      <c r="VH25" s="12">
        <v>15719000</v>
      </c>
      <c r="VI25" s="12">
        <v>3551000</v>
      </c>
      <c r="VJ25" s="12">
        <v>351000</v>
      </c>
      <c r="VK25" s="12">
        <v>2461000</v>
      </c>
      <c r="VL25" s="12">
        <v>164000</v>
      </c>
      <c r="VM25" s="12">
        <v>12097000</v>
      </c>
    </row>
    <row r="26" spans="1:585" x14ac:dyDescent="0.25">
      <c r="A26" s="5" t="s">
        <v>21</v>
      </c>
      <c r="B26" s="7"/>
      <c r="C26" s="9">
        <v>755953</v>
      </c>
      <c r="D26" s="9">
        <v>682937</v>
      </c>
      <c r="E26" s="9">
        <v>73016</v>
      </c>
      <c r="F26" s="9">
        <v>63957</v>
      </c>
      <c r="G26" s="9">
        <v>8542</v>
      </c>
      <c r="H26" s="9">
        <v>4908</v>
      </c>
      <c r="I26" s="9">
        <v>3535</v>
      </c>
      <c r="J26" s="9">
        <v>-513</v>
      </c>
      <c r="K26" s="9">
        <v>4353</v>
      </c>
      <c r="L26" s="9">
        <v>11459</v>
      </c>
      <c r="M26" s="9">
        <v>240632</v>
      </c>
      <c r="N26" s="9">
        <v>286733</v>
      </c>
      <c r="O26" s="9">
        <v>593490</v>
      </c>
      <c r="P26" s="9">
        <v>689374</v>
      </c>
      <c r="Q26" s="9">
        <v>1781095</v>
      </c>
      <c r="R26" s="9">
        <v>212598</v>
      </c>
      <c r="S26" s="9">
        <v>6527</v>
      </c>
      <c r="T26" s="9">
        <v>321215</v>
      </c>
      <c r="U26" s="9">
        <v>928438</v>
      </c>
      <c r="V26" s="9">
        <v>1781095</v>
      </c>
      <c r="W26" s="12">
        <v>531442</v>
      </c>
      <c r="X26" s="10">
        <v>2.1158999999999999</v>
      </c>
      <c r="Y26" s="9">
        <v>894.56769999999995</v>
      </c>
      <c r="Z26" s="10">
        <v>32.69</v>
      </c>
      <c r="AA26" s="9">
        <v>27455</v>
      </c>
      <c r="AB26" s="9">
        <v>30941</v>
      </c>
      <c r="AC26" s="9">
        <v>12987</v>
      </c>
      <c r="AD26" s="9">
        <v>917266</v>
      </c>
      <c r="AE26" s="10">
        <v>0.15</v>
      </c>
      <c r="AF26" s="9">
        <v>30941</v>
      </c>
      <c r="AG26" s="9">
        <v>12987</v>
      </c>
      <c r="AH26" s="9">
        <v>-5131</v>
      </c>
      <c r="AI26" s="9">
        <v>917266</v>
      </c>
      <c r="AJ26" s="10">
        <v>0.1875</v>
      </c>
      <c r="AK26" s="10">
        <v>10.4131</v>
      </c>
      <c r="AL26" s="10">
        <v>4.5644999999999998</v>
      </c>
      <c r="AM26" s="10">
        <v>8.5373999999999999</v>
      </c>
      <c r="AN26" s="10" t="s">
        <v>842</v>
      </c>
      <c r="AO26" s="10">
        <v>81.233199999999997</v>
      </c>
      <c r="AT26" s="5" t="s">
        <v>21</v>
      </c>
      <c r="AU26" s="7"/>
      <c r="AV26" s="13">
        <v>1.8476409881232196</v>
      </c>
      <c r="AW26" s="13">
        <v>0.95498964867767699</v>
      </c>
      <c r="AX26" s="13">
        <v>3.5673925563874664E-2</v>
      </c>
      <c r="AY26" s="13">
        <v>0.15286944267430991</v>
      </c>
      <c r="AZ26" s="13">
        <v>149.90923076099153</v>
      </c>
      <c r="BA26" s="13">
        <v>0.47872628916481152</v>
      </c>
      <c r="BB26" s="13">
        <v>0.9183779638489592</v>
      </c>
      <c r="BC26" s="13">
        <v>1.9183779638489593</v>
      </c>
      <c r="BD26" s="13">
        <v>0.36403129024303366</v>
      </c>
      <c r="BE26" s="13">
        <v>6.3041972290138553</v>
      </c>
      <c r="BF26" s="13"/>
      <c r="BG26" s="13">
        <v>2.3817872376043216</v>
      </c>
      <c r="BH26" s="13">
        <v>153.24626576097063</v>
      </c>
      <c r="BI26" s="13">
        <v>3.1415314671365406</v>
      </c>
      <c r="BJ26" s="13">
        <v>116.18537131276679</v>
      </c>
      <c r="BK26" s="13">
        <v>2.7764319162611328</v>
      </c>
      <c r="BM26" s="5" t="s">
        <v>21</v>
      </c>
      <c r="BN26" s="7"/>
      <c r="BO26" s="14">
        <v>4.688519858084223E-3</v>
      </c>
      <c r="BP26" s="14">
        <v>2.4440021447480341E-3</v>
      </c>
      <c r="BQ26" s="14">
        <v>4.7959261016397216E-3</v>
      </c>
      <c r="BR26" s="14">
        <v>5.7582944971446637E-3</v>
      </c>
      <c r="BS26" s="12">
        <v>4353</v>
      </c>
      <c r="BT26" s="12">
        <v>755953</v>
      </c>
      <c r="BU26" s="23">
        <v>0.38705066265415378</v>
      </c>
      <c r="BV26" s="23">
        <v>0.5022571507976834</v>
      </c>
      <c r="BW26" s="23">
        <v>7.2915818639657064E-3</v>
      </c>
      <c r="BX26" s="23">
        <v>0.51500116501365734</v>
      </c>
      <c r="BY26" s="23">
        <v>1.25</v>
      </c>
      <c r="BZ26" s="12">
        <v>751600</v>
      </c>
      <c r="CA26" s="12">
        <v>755953</v>
      </c>
      <c r="CB26" s="12">
        <v>682937</v>
      </c>
      <c r="CC26" s="12">
        <v>311</v>
      </c>
      <c r="CD26" s="12">
        <v>63957</v>
      </c>
      <c r="CE26" s="12">
        <v>4908</v>
      </c>
      <c r="CF26" s="12">
        <v>-513</v>
      </c>
      <c r="CH26" s="13">
        <v>1.9183779638489593</v>
      </c>
      <c r="CI26" s="13">
        <v>0.42443159966200567</v>
      </c>
      <c r="CJ26" s="12">
        <v>755953</v>
      </c>
      <c r="CK26" s="12">
        <v>1781095</v>
      </c>
      <c r="CL26" s="12">
        <v>689374</v>
      </c>
      <c r="CM26" s="12">
        <v>593490</v>
      </c>
      <c r="CN26" s="12">
        <v>11459</v>
      </c>
      <c r="CO26" s="12">
        <v>240632</v>
      </c>
      <c r="CP26" s="12">
        <v>286733</v>
      </c>
      <c r="CQ26" s="12">
        <v>498231</v>
      </c>
      <c r="CU26" s="5" t="s">
        <v>21</v>
      </c>
      <c r="CV26" s="7"/>
      <c r="CW26" s="9">
        <v>1278098</v>
      </c>
      <c r="CX26" s="9">
        <v>891424</v>
      </c>
      <c r="CY26" s="9">
        <v>386674</v>
      </c>
      <c r="CZ26" s="9">
        <v>168899</v>
      </c>
      <c r="DA26" s="9">
        <v>127397</v>
      </c>
      <c r="DB26" s="9">
        <v>31813</v>
      </c>
      <c r="DC26" s="9">
        <v>99065</v>
      </c>
      <c r="DD26" s="9">
        <v>16591</v>
      </c>
      <c r="DE26" s="9">
        <v>82474</v>
      </c>
      <c r="DF26" s="9">
        <v>492603</v>
      </c>
      <c r="DG26" s="9">
        <v>964603</v>
      </c>
      <c r="DH26" s="9">
        <v>324994</v>
      </c>
      <c r="DI26" s="9">
        <v>2033761</v>
      </c>
      <c r="DJ26" s="9">
        <v>1980302</v>
      </c>
      <c r="DK26" s="9">
        <v>6129707</v>
      </c>
      <c r="DL26" s="9">
        <v>446629</v>
      </c>
      <c r="DM26" s="9" t="s">
        <v>842</v>
      </c>
      <c r="DN26" s="9">
        <v>1020094</v>
      </c>
      <c r="DO26" s="9">
        <v>1922322</v>
      </c>
      <c r="DP26" s="9">
        <v>6129707</v>
      </c>
      <c r="DQ26" s="12">
        <v>3187291</v>
      </c>
      <c r="DR26" s="10">
        <v>0.80449999999999999</v>
      </c>
      <c r="DS26" s="9">
        <v>6170.9587000000001</v>
      </c>
      <c r="DT26" s="10">
        <v>114.12</v>
      </c>
      <c r="DU26" s="9">
        <v>541</v>
      </c>
      <c r="DV26" s="9">
        <v>214431</v>
      </c>
      <c r="DW26" s="9">
        <v>74356</v>
      </c>
      <c r="DX26" s="9">
        <v>1584722</v>
      </c>
      <c r="DY26" s="10">
        <v>1.52</v>
      </c>
      <c r="DZ26" s="9">
        <v>214431</v>
      </c>
      <c r="EA26" s="9">
        <v>74356</v>
      </c>
      <c r="EB26" s="9">
        <v>0</v>
      </c>
      <c r="EC26" s="9">
        <v>1584722</v>
      </c>
      <c r="ED26" s="10">
        <v>0</v>
      </c>
      <c r="EE26" s="10">
        <v>8.1481999999999992</v>
      </c>
      <c r="EF26" s="10">
        <v>4.5366</v>
      </c>
      <c r="EG26" s="10">
        <v>7.0757000000000003</v>
      </c>
      <c r="EH26" s="10">
        <v>16.747599999999998</v>
      </c>
      <c r="EI26" s="10">
        <v>76.532600000000002</v>
      </c>
      <c r="EN26" s="5" t="s">
        <v>21</v>
      </c>
      <c r="EO26" s="7"/>
      <c r="EP26" s="13">
        <v>1.9936996002329197</v>
      </c>
      <c r="EQ26" s="13">
        <v>1.6751073920638686</v>
      </c>
      <c r="ER26" s="13">
        <v>0.48289961513350732</v>
      </c>
      <c r="ES26" s="13">
        <v>0.1653695682354801</v>
      </c>
      <c r="ET26" s="13">
        <v>588.21694427075522</v>
      </c>
      <c r="EU26" s="13">
        <v>0.68639251435672211</v>
      </c>
      <c r="EV26" s="13">
        <v>2.1886993958348291</v>
      </c>
      <c r="EW26" s="13">
        <v>3.1886993958348291</v>
      </c>
      <c r="EX26" s="13">
        <v>0.6237832493380614</v>
      </c>
      <c r="EY26" s="13">
        <v>6.740357715399365</v>
      </c>
      <c r="EZ26" s="13"/>
      <c r="FA26" s="13">
        <v>2.7428937149608914</v>
      </c>
      <c r="FB26" s="13">
        <v>133.07114235201206</v>
      </c>
      <c r="FC26" s="13">
        <v>1.3249989892214724</v>
      </c>
      <c r="FD26" s="13">
        <v>275.47190825742626</v>
      </c>
      <c r="FE26" s="13">
        <v>1.2608657478244827</v>
      </c>
      <c r="FG26" s="5" t="s">
        <v>21</v>
      </c>
      <c r="FH26" s="7"/>
      <c r="FI26" s="14">
        <v>4.2903322128134622E-2</v>
      </c>
      <c r="FJ26" s="14">
        <v>1.3454802978347905E-2</v>
      </c>
      <c r="FK26" s="14">
        <v>2.0783538267000363E-2</v>
      </c>
      <c r="FL26" s="14">
        <v>6.4528698112351318E-2</v>
      </c>
      <c r="FM26" s="12">
        <v>82474</v>
      </c>
      <c r="FN26" s="12">
        <v>1278098</v>
      </c>
      <c r="FO26" s="23">
        <v>0.32306633905992571</v>
      </c>
      <c r="FP26" s="23">
        <v>1.0067297996462148</v>
      </c>
      <c r="FQ26" s="23">
        <v>1.2130432988069413E-2</v>
      </c>
      <c r="FR26" s="23">
        <v>0.25853144367259318</v>
      </c>
      <c r="FS26" s="23">
        <v>0</v>
      </c>
      <c r="FT26" s="12">
        <v>1195624</v>
      </c>
      <c r="FU26" s="12">
        <v>1278098</v>
      </c>
      <c r="FV26" s="12">
        <v>891424</v>
      </c>
      <c r="FW26" s="12">
        <v>86897</v>
      </c>
      <c r="FX26" s="12">
        <v>168899</v>
      </c>
      <c r="FY26" s="12">
        <v>31813</v>
      </c>
      <c r="FZ26" s="12">
        <v>16591</v>
      </c>
      <c r="GB26" s="13">
        <v>3.1886993958348291</v>
      </c>
      <c r="GC26" s="13">
        <v>0.20850882432064044</v>
      </c>
      <c r="GD26" s="12">
        <v>1278098</v>
      </c>
      <c r="GE26" s="12">
        <v>6129707</v>
      </c>
      <c r="GF26" s="12">
        <v>1980302</v>
      </c>
      <c r="GG26" s="12">
        <v>2033761</v>
      </c>
      <c r="GH26" s="12">
        <v>492603</v>
      </c>
      <c r="GI26" s="12">
        <v>964603</v>
      </c>
      <c r="GJ26" s="12">
        <v>324994</v>
      </c>
      <c r="GK26" s="12">
        <v>2115644</v>
      </c>
      <c r="GO26" s="5" t="s">
        <v>21</v>
      </c>
      <c r="GP26" s="7"/>
      <c r="GQ26" s="9">
        <v>272127</v>
      </c>
      <c r="GR26" s="9">
        <v>184339</v>
      </c>
      <c r="GS26" s="9">
        <v>87788</v>
      </c>
      <c r="GT26" s="9">
        <v>35717</v>
      </c>
      <c r="GU26" s="9">
        <v>17219</v>
      </c>
      <c r="GV26" s="9">
        <v>6195</v>
      </c>
      <c r="GW26" s="9">
        <v>11631</v>
      </c>
      <c r="GX26" s="9">
        <v>3210</v>
      </c>
      <c r="GY26" s="9">
        <v>8421</v>
      </c>
      <c r="GZ26" s="9">
        <v>71152</v>
      </c>
      <c r="HA26" s="9">
        <v>100886</v>
      </c>
      <c r="HB26" s="9">
        <v>13472</v>
      </c>
      <c r="HC26" s="9">
        <v>207479</v>
      </c>
      <c r="HD26" s="9">
        <v>720550</v>
      </c>
      <c r="HE26" s="9">
        <v>1449215</v>
      </c>
      <c r="HF26" s="9">
        <v>74203</v>
      </c>
      <c r="HG26" s="9" t="s">
        <v>842</v>
      </c>
      <c r="HH26" s="9">
        <v>177600</v>
      </c>
      <c r="HI26" s="9">
        <v>497900</v>
      </c>
      <c r="HJ26" s="9">
        <v>1449215</v>
      </c>
      <c r="HK26" s="12">
        <v>773715</v>
      </c>
      <c r="HL26" s="10">
        <v>0.68200000000000005</v>
      </c>
      <c r="HM26" s="9">
        <v>4098.7609000000002</v>
      </c>
      <c r="HN26" s="10">
        <v>79.31</v>
      </c>
      <c r="HO26" s="9">
        <v>517</v>
      </c>
      <c r="HP26" s="9">
        <v>50464</v>
      </c>
      <c r="HQ26" s="9">
        <v>16652</v>
      </c>
      <c r="HR26" s="9">
        <v>-171920</v>
      </c>
      <c r="HS26" s="10">
        <v>0.16</v>
      </c>
      <c r="HT26" s="9">
        <v>50464</v>
      </c>
      <c r="HU26" s="9">
        <v>16652</v>
      </c>
      <c r="HV26" s="9">
        <v>0</v>
      </c>
      <c r="HW26" s="9">
        <v>-171920</v>
      </c>
      <c r="HX26" s="10">
        <v>0</v>
      </c>
      <c r="HY26" s="10">
        <v>7.3449999999999998</v>
      </c>
      <c r="HZ26" s="10">
        <v>4.3261000000000003</v>
      </c>
      <c r="IA26" s="10">
        <v>6.9272999999999998</v>
      </c>
      <c r="IB26" s="10">
        <v>27.598700000000001</v>
      </c>
      <c r="IC26" s="10">
        <v>70.804100000000005</v>
      </c>
      <c r="IH26" s="5" t="s">
        <v>21</v>
      </c>
      <c r="II26" s="7"/>
      <c r="IJ26" s="13">
        <v>1.1682376126126126</v>
      </c>
      <c r="IK26" s="13">
        <v>1.0923817567567569</v>
      </c>
      <c r="IL26" s="13">
        <v>0.40063063063063065</v>
      </c>
      <c r="IM26" s="13">
        <v>2.0617368713406914E-2</v>
      </c>
      <c r="IN26" s="13">
        <v>321.79333896826262</v>
      </c>
      <c r="IO26" s="13">
        <v>0.65643469050485947</v>
      </c>
      <c r="IP26" s="13">
        <v>1.910654749949789</v>
      </c>
      <c r="IQ26" s="13">
        <v>2.910654749949789</v>
      </c>
      <c r="IR26" s="13">
        <v>0.6084506709971178</v>
      </c>
      <c r="IS26" s="13">
        <v>8.1459241323648097</v>
      </c>
      <c r="IT26" s="13"/>
      <c r="IU26" s="13">
        <v>13.683120546318289</v>
      </c>
      <c r="IV26" s="13">
        <v>26.675201666494882</v>
      </c>
      <c r="IW26" s="13">
        <v>2.6973712903673452</v>
      </c>
      <c r="IX26" s="13">
        <v>135.31692922789728</v>
      </c>
      <c r="IY26" s="13">
        <v>9.1076341243013488</v>
      </c>
      <c r="JA26" s="5" t="s">
        <v>21</v>
      </c>
      <c r="JB26" s="7"/>
      <c r="JC26" s="14">
        <v>1.6913034745932917E-2</v>
      </c>
      <c r="JD26" s="14">
        <v>5.8107320169885077E-3</v>
      </c>
      <c r="JE26" s="14">
        <v>1.1881604868842788E-2</v>
      </c>
      <c r="JF26" s="14">
        <v>3.0945110187522738E-2</v>
      </c>
      <c r="JG26" s="12">
        <v>8421</v>
      </c>
      <c r="JH26" s="12">
        <v>272127</v>
      </c>
      <c r="JI26" s="23">
        <v>0.4972002083886794</v>
      </c>
      <c r="JJ26" s="23">
        <v>2.828262818146376</v>
      </c>
      <c r="JK26" s="23">
        <v>1.1490358573434584E-2</v>
      </c>
      <c r="JL26" s="23">
        <v>-0.11862974092870968</v>
      </c>
      <c r="JM26" s="23">
        <v>0</v>
      </c>
      <c r="JN26" s="12">
        <v>263706</v>
      </c>
      <c r="JO26" s="12">
        <v>272127</v>
      </c>
      <c r="JP26" s="12">
        <v>184339</v>
      </c>
      <c r="JQ26" s="12">
        <v>34245</v>
      </c>
      <c r="JR26" s="12">
        <v>35717</v>
      </c>
      <c r="JS26" s="12">
        <v>6195</v>
      </c>
      <c r="JT26" s="12">
        <v>3210</v>
      </c>
      <c r="JV26" s="13">
        <v>2.910654749949789</v>
      </c>
      <c r="JW26" s="13">
        <v>0.18777545084752781</v>
      </c>
      <c r="JX26" s="12">
        <v>272127</v>
      </c>
      <c r="JY26" s="12">
        <v>1449215</v>
      </c>
      <c r="JZ26" s="12">
        <v>720550</v>
      </c>
      <c r="KA26" s="12">
        <v>207479</v>
      </c>
      <c r="KB26" s="12">
        <v>71152</v>
      </c>
      <c r="KC26" s="12">
        <v>100886</v>
      </c>
      <c r="KD26" s="12">
        <v>13472</v>
      </c>
      <c r="KE26" s="12">
        <v>521186</v>
      </c>
      <c r="KI26" s="5" t="s">
        <v>21</v>
      </c>
      <c r="KJ26" s="7"/>
      <c r="KK26" s="9">
        <v>468302</v>
      </c>
      <c r="KL26" s="9">
        <v>380314</v>
      </c>
      <c r="KM26" s="9">
        <v>87988</v>
      </c>
      <c r="KN26" s="9">
        <v>66832</v>
      </c>
      <c r="KO26" s="9">
        <v>1789</v>
      </c>
      <c r="KP26" s="9">
        <v>23621</v>
      </c>
      <c r="KQ26" s="9">
        <v>-20461</v>
      </c>
      <c r="KR26" s="9">
        <v>2899</v>
      </c>
      <c r="KS26" s="9">
        <v>-36718</v>
      </c>
      <c r="KT26" s="9">
        <v>81332</v>
      </c>
      <c r="KU26" s="9">
        <v>264428</v>
      </c>
      <c r="KV26" s="9">
        <v>81375</v>
      </c>
      <c r="KW26" s="9">
        <v>767735</v>
      </c>
      <c r="KX26" s="9">
        <v>656875</v>
      </c>
      <c r="KY26" s="9">
        <v>2790854</v>
      </c>
      <c r="KZ26" s="9">
        <v>205577</v>
      </c>
      <c r="LA26" s="9">
        <v>7751</v>
      </c>
      <c r="LB26" s="9">
        <v>597281</v>
      </c>
      <c r="LC26" s="9">
        <v>623042</v>
      </c>
      <c r="LD26" s="9">
        <v>2790854</v>
      </c>
      <c r="LE26" s="12">
        <v>1570531</v>
      </c>
      <c r="LF26" s="10">
        <v>2.9645000000000001</v>
      </c>
      <c r="LG26" s="9">
        <v>499.8954</v>
      </c>
      <c r="LH26" s="10">
        <v>6.29</v>
      </c>
      <c r="LI26" s="9">
        <v>145448</v>
      </c>
      <c r="LJ26" s="9">
        <v>50741</v>
      </c>
      <c r="LK26" s="9">
        <v>31753</v>
      </c>
      <c r="LL26" s="9">
        <v>1614441</v>
      </c>
      <c r="LM26" s="10">
        <v>-0.46</v>
      </c>
      <c r="LN26" s="9">
        <v>50741</v>
      </c>
      <c r="LO26" s="9">
        <v>31753</v>
      </c>
      <c r="LP26" s="9">
        <v>0</v>
      </c>
      <c r="LQ26" s="9">
        <v>1614441</v>
      </c>
      <c r="LR26" s="10">
        <v>0</v>
      </c>
      <c r="LS26" s="10">
        <v>9.4050999999999991</v>
      </c>
      <c r="LT26" s="10">
        <v>6.4865000000000004</v>
      </c>
      <c r="LU26" s="10">
        <v>7.2320000000000002</v>
      </c>
      <c r="LV26" s="10" t="s">
        <v>842</v>
      </c>
      <c r="LW26" s="10">
        <v>146.44759999999999</v>
      </c>
      <c r="MB26" s="5" t="s">
        <v>21</v>
      </c>
      <c r="MC26" s="7"/>
      <c r="MD26" s="13">
        <v>1.2853832618147907</v>
      </c>
      <c r="ME26" s="13">
        <v>1.1491408566487131</v>
      </c>
      <c r="MF26" s="13">
        <v>0.1361704122515198</v>
      </c>
      <c r="MG26" s="13">
        <v>6.1075928730058973E-2</v>
      </c>
      <c r="MH26" s="13">
        <v>560.26756361456876</v>
      </c>
      <c r="MI26" s="13">
        <v>0.77675578872990136</v>
      </c>
      <c r="MJ26" s="13">
        <v>3.4793994626365476</v>
      </c>
      <c r="MK26" s="13">
        <v>4.4793994626365476</v>
      </c>
      <c r="ML26" s="13">
        <v>0.71596933404997232</v>
      </c>
      <c r="MM26" s="13">
        <v>2.1481309004699209</v>
      </c>
      <c r="MN26" s="13"/>
      <c r="MO26" s="13">
        <v>4.6735975422427032</v>
      </c>
      <c r="MP26" s="13">
        <v>78.098295093002108</v>
      </c>
      <c r="MQ26" s="13">
        <v>1.7710000453809733</v>
      </c>
      <c r="MR26" s="13">
        <v>206.09824429534785</v>
      </c>
      <c r="MS26" s="13">
        <v>2.747380524951013</v>
      </c>
      <c r="MU26" s="5" t="s">
        <v>21</v>
      </c>
      <c r="MV26" s="7"/>
      <c r="MW26" s="14">
        <v>-5.8933426638974579E-2</v>
      </c>
      <c r="MX26" s="14">
        <v>-1.3156546347462102E-2</v>
      </c>
      <c r="MY26" s="14">
        <v>6.4102242539380416E-4</v>
      </c>
      <c r="MZ26" s="14">
        <v>-7.8406669200644027E-2</v>
      </c>
      <c r="NA26" s="12">
        <v>-36718</v>
      </c>
      <c r="NB26" s="12">
        <v>468302</v>
      </c>
      <c r="NC26" s="23">
        <v>0.23536702385721359</v>
      </c>
      <c r="ND26" s="23">
        <v>0.17911915134220566</v>
      </c>
      <c r="NE26" s="23">
        <v>1.1377521002531841E-2</v>
      </c>
      <c r="NF26" s="23">
        <v>0.57847562072397907</v>
      </c>
      <c r="NG26" s="23">
        <v>0</v>
      </c>
      <c r="NH26" s="12">
        <v>505020</v>
      </c>
      <c r="NI26" s="12">
        <v>468302</v>
      </c>
      <c r="NJ26" s="12">
        <v>380314</v>
      </c>
      <c r="NK26" s="12">
        <v>31354</v>
      </c>
      <c r="NL26" s="12">
        <v>66832</v>
      </c>
      <c r="NM26" s="12">
        <v>23621</v>
      </c>
      <c r="NN26" s="12">
        <v>2899</v>
      </c>
      <c r="NP26" s="13">
        <v>4.4793994626365476</v>
      </c>
      <c r="NQ26" s="13">
        <v>0.16779881713626008</v>
      </c>
      <c r="NR26" s="12">
        <v>468302</v>
      </c>
      <c r="NS26" s="12">
        <v>2790854</v>
      </c>
      <c r="NT26" s="12">
        <v>656875</v>
      </c>
      <c r="NU26" s="12">
        <v>767735</v>
      </c>
      <c r="NV26" s="12">
        <v>81332</v>
      </c>
      <c r="NW26" s="12">
        <v>264428</v>
      </c>
      <c r="NX26" s="12">
        <v>81375</v>
      </c>
      <c r="NY26" s="12">
        <v>1366244</v>
      </c>
      <c r="OC26" s="5" t="s">
        <v>21</v>
      </c>
      <c r="OD26" s="7"/>
      <c r="OE26" s="9">
        <v>3529700</v>
      </c>
      <c r="OF26" s="9">
        <v>2181300</v>
      </c>
      <c r="OG26" s="9">
        <v>1348400</v>
      </c>
      <c r="OH26" s="9">
        <v>395300</v>
      </c>
      <c r="OI26" s="9">
        <v>577200</v>
      </c>
      <c r="OJ26" s="9">
        <v>112900</v>
      </c>
      <c r="OK26" s="9">
        <v>373400</v>
      </c>
      <c r="OL26" s="9">
        <v>26400</v>
      </c>
      <c r="OM26" s="9">
        <v>346800</v>
      </c>
      <c r="ON26" s="9">
        <v>143400</v>
      </c>
      <c r="OO26" s="9">
        <v>1677200</v>
      </c>
      <c r="OP26" s="9" t="s">
        <v>842</v>
      </c>
      <c r="OQ26" s="9">
        <v>2357100</v>
      </c>
      <c r="OR26" s="9">
        <v>10744000</v>
      </c>
      <c r="OS26" s="9">
        <v>29052900</v>
      </c>
      <c r="OT26" s="9">
        <v>1221800</v>
      </c>
      <c r="OU26" s="9" t="s">
        <v>842</v>
      </c>
      <c r="OV26" s="9">
        <v>3390700</v>
      </c>
      <c r="OW26" s="9">
        <v>9686800</v>
      </c>
      <c r="OX26" s="9">
        <v>29052900</v>
      </c>
      <c r="OY26" s="12">
        <v>15975400</v>
      </c>
      <c r="OZ26" s="10">
        <v>0.34539999999999998</v>
      </c>
      <c r="PA26" s="9">
        <v>40760.960700000003</v>
      </c>
      <c r="PB26" s="10">
        <v>128.99</v>
      </c>
      <c r="PC26" s="9">
        <v>3200</v>
      </c>
      <c r="PD26" s="9">
        <v>949700</v>
      </c>
      <c r="PE26" s="9">
        <v>318400</v>
      </c>
      <c r="PF26" s="9">
        <v>7356300</v>
      </c>
      <c r="PG26" s="10">
        <v>1.0900000000000001</v>
      </c>
      <c r="PH26" s="9">
        <v>949700</v>
      </c>
      <c r="PI26" s="9">
        <v>318400</v>
      </c>
      <c r="PJ26" s="9">
        <v>-156400</v>
      </c>
      <c r="PK26" s="9">
        <v>7356300</v>
      </c>
      <c r="PL26" s="10">
        <v>0.495</v>
      </c>
      <c r="PM26" s="10">
        <v>7.5128000000000004</v>
      </c>
      <c r="PN26" s="10">
        <v>4.3724999999999996</v>
      </c>
      <c r="PO26" s="10">
        <v>6.7949999999999999</v>
      </c>
      <c r="PP26" s="10">
        <v>7.0701999999999998</v>
      </c>
      <c r="PQ26" s="10">
        <v>81.222999999999999</v>
      </c>
      <c r="PV26" s="5" t="s">
        <v>21</v>
      </c>
      <c r="PW26" s="7"/>
      <c r="PX26" s="13">
        <v>0.69516618987229772</v>
      </c>
      <c r="PY26" s="13" t="s">
        <v>842</v>
      </c>
      <c r="PZ26" s="13">
        <v>4.2292152062995844E-2</v>
      </c>
      <c r="QA26" s="13">
        <v>-3.5576482898436991E-2</v>
      </c>
      <c r="QB26" s="13" t="s">
        <v>842</v>
      </c>
      <c r="QC26" s="13">
        <v>0.66658061673705549</v>
      </c>
      <c r="QD26" s="13">
        <v>1.9992257505058431</v>
      </c>
      <c r="QE26" s="13">
        <v>2.9992257505058428</v>
      </c>
      <c r="QF26" s="13">
        <v>0.62252651760176447</v>
      </c>
      <c r="QG26" s="13">
        <v>8.4118689105403011</v>
      </c>
      <c r="QH26" s="13"/>
      <c r="QI26" s="13" t="s">
        <v>842</v>
      </c>
      <c r="QJ26" s="13" t="s">
        <v>842</v>
      </c>
      <c r="QK26" s="13">
        <v>2.1045194371571667</v>
      </c>
      <c r="QL26" s="13">
        <v>173.43626937133467</v>
      </c>
      <c r="QM26" s="13">
        <v>-3.4149574303405572</v>
      </c>
      <c r="QO26" s="5" t="s">
        <v>21</v>
      </c>
      <c r="QP26" s="7"/>
      <c r="QQ26" s="14">
        <v>3.5801296609819545E-2</v>
      </c>
      <c r="QR26" s="14">
        <v>1.1936846235659779E-2</v>
      </c>
      <c r="QS26" s="14">
        <v>1.9867207748624063E-2</v>
      </c>
      <c r="QT26" s="14">
        <v>9.8251976088619436E-2</v>
      </c>
      <c r="QU26" s="12">
        <v>346800</v>
      </c>
      <c r="QV26" s="12">
        <v>3529700</v>
      </c>
      <c r="QW26" s="23">
        <v>0.36980817749691081</v>
      </c>
      <c r="QX26" s="23">
        <v>1.4029911196472642</v>
      </c>
      <c r="QY26" s="23">
        <v>1.095931903527703E-2</v>
      </c>
      <c r="QZ26" s="23">
        <v>0.25320363887942338</v>
      </c>
      <c r="RA26" s="23">
        <v>0.45412844036697242</v>
      </c>
      <c r="RB26" s="12">
        <v>3182900</v>
      </c>
      <c r="RC26" s="12">
        <v>3529700</v>
      </c>
      <c r="RD26" s="12">
        <v>2181300</v>
      </c>
      <c r="RE26" s="12">
        <v>467000</v>
      </c>
      <c r="RF26" s="12">
        <v>395300</v>
      </c>
      <c r="RG26" s="12">
        <v>112900</v>
      </c>
      <c r="RH26" s="12">
        <v>26400</v>
      </c>
      <c r="RJ26" s="13">
        <v>2.9992257505058428</v>
      </c>
      <c r="RK26" s="13">
        <v>0.12149217461940116</v>
      </c>
      <c r="RL26" s="12">
        <v>3529700</v>
      </c>
      <c r="RM26" s="12">
        <v>29052900</v>
      </c>
      <c r="RN26" s="12">
        <v>10744000</v>
      </c>
      <c r="RO26" s="12">
        <v>2357100</v>
      </c>
      <c r="RP26" s="12">
        <v>143400</v>
      </c>
      <c r="RQ26" s="12">
        <v>1677200</v>
      </c>
      <c r="RR26" s="12" t="s">
        <v>842</v>
      </c>
      <c r="RS26" s="12">
        <v>15951800</v>
      </c>
      <c r="RW26" s="5" t="s">
        <v>21</v>
      </c>
      <c r="RX26" s="7"/>
      <c r="RY26" s="9">
        <v>4892000</v>
      </c>
      <c r="RZ26" s="9">
        <v>3086000</v>
      </c>
      <c r="SA26" s="9">
        <v>1806000</v>
      </c>
      <c r="SB26" s="9">
        <v>476000</v>
      </c>
      <c r="SC26" s="9">
        <v>825000</v>
      </c>
      <c r="SD26" s="9">
        <v>120000</v>
      </c>
      <c r="SE26" s="9">
        <v>696000</v>
      </c>
      <c r="SF26" s="9">
        <v>164000</v>
      </c>
      <c r="SG26" s="9">
        <v>533000</v>
      </c>
      <c r="SH26" s="9">
        <v>257000</v>
      </c>
      <c r="SI26" s="9">
        <v>2418000</v>
      </c>
      <c r="SJ26" s="9">
        <v>170000</v>
      </c>
      <c r="SK26" s="9">
        <v>3371000</v>
      </c>
      <c r="SL26" s="9">
        <v>15705000</v>
      </c>
      <c r="SM26" s="9">
        <v>31290000</v>
      </c>
      <c r="SN26" s="9">
        <v>1510000</v>
      </c>
      <c r="SO26" s="9" t="s">
        <v>842</v>
      </c>
      <c r="SP26" s="9">
        <v>3856000</v>
      </c>
      <c r="SQ26" s="9">
        <v>6808000</v>
      </c>
      <c r="SR26" s="9">
        <v>31290000</v>
      </c>
      <c r="SS26" s="12">
        <v>20626000</v>
      </c>
      <c r="ST26" s="10">
        <v>0.44390000000000002</v>
      </c>
      <c r="SU26" s="9">
        <v>66372.204700000002</v>
      </c>
      <c r="SV26" s="10">
        <v>163.16999999999999</v>
      </c>
      <c r="SW26" s="9">
        <v>6000</v>
      </c>
      <c r="SX26" s="9">
        <v>1330000</v>
      </c>
      <c r="SY26" s="9">
        <v>471000</v>
      </c>
      <c r="SZ26" s="9">
        <v>13414000</v>
      </c>
      <c r="TA26" s="10">
        <v>1.3</v>
      </c>
      <c r="TB26" s="9">
        <v>1330000</v>
      </c>
      <c r="TC26" s="9">
        <v>471000</v>
      </c>
      <c r="TD26" s="9">
        <v>-289000</v>
      </c>
      <c r="TE26" s="9">
        <v>13414000</v>
      </c>
      <c r="TF26" s="10">
        <v>0.7</v>
      </c>
      <c r="TG26" s="10">
        <v>7.4946999999999999</v>
      </c>
      <c r="TH26" s="10">
        <v>3.5598000000000001</v>
      </c>
      <c r="TI26" s="10">
        <v>6.7549000000000001</v>
      </c>
      <c r="TJ26" s="10">
        <v>23.563199999999998</v>
      </c>
      <c r="TK26" s="10">
        <v>76.724400000000003</v>
      </c>
      <c r="TP26" s="5" t="s">
        <v>21</v>
      </c>
      <c r="TQ26" s="7"/>
      <c r="TR26" s="13">
        <v>0.87422199170124482</v>
      </c>
      <c r="TS26" s="13">
        <v>0.83013485477178428</v>
      </c>
      <c r="TT26" s="13">
        <v>6.6649377593360995E-2</v>
      </c>
      <c r="TU26" s="13">
        <v>-1.5500159795461809E-2</v>
      </c>
      <c r="TV26" s="13">
        <v>328.00814149354295</v>
      </c>
      <c r="TW26" s="13">
        <v>0.78242249920102269</v>
      </c>
      <c r="TX26" s="13">
        <v>3.5960634547591068</v>
      </c>
      <c r="TY26" s="13">
        <v>4.5960634547591068</v>
      </c>
      <c r="TZ26" s="13">
        <v>0.75184078151199241</v>
      </c>
      <c r="UA26" s="13">
        <v>11.083333333333334</v>
      </c>
      <c r="UB26" s="13"/>
      <c r="UC26" s="13">
        <v>18.152941176470588</v>
      </c>
      <c r="UD26" s="13">
        <v>20.106934543097861</v>
      </c>
      <c r="UE26" s="13">
        <v>2.0231596360628621</v>
      </c>
      <c r="UF26" s="13">
        <v>180.4108748977923</v>
      </c>
      <c r="UG26" s="13">
        <v>-10.08659793814433</v>
      </c>
      <c r="UI26" s="5" t="s">
        <v>21</v>
      </c>
      <c r="UJ26" s="7"/>
      <c r="UK26" s="14">
        <v>7.829024676850764E-2</v>
      </c>
      <c r="UL26" s="14">
        <v>1.7034196228827101E-2</v>
      </c>
      <c r="UM26" s="14">
        <v>2.6366251198465963E-2</v>
      </c>
      <c r="UN26" s="14">
        <v>0.1089533932951758</v>
      </c>
      <c r="UO26" s="12">
        <v>533000</v>
      </c>
      <c r="UP26" s="12">
        <v>4892000</v>
      </c>
      <c r="UQ26" s="23">
        <v>0.50191754554170664</v>
      </c>
      <c r="UR26" s="23">
        <v>2.1211954202620649</v>
      </c>
      <c r="US26" s="23">
        <v>1.5052732502396932E-2</v>
      </c>
      <c r="UT26" s="23">
        <v>0.42869926494087568</v>
      </c>
      <c r="UU26" s="23">
        <v>0.53846153846153844</v>
      </c>
      <c r="UV26" s="12">
        <v>4359000</v>
      </c>
      <c r="UW26" s="12">
        <v>4892000</v>
      </c>
      <c r="UX26" s="12">
        <v>3086000</v>
      </c>
      <c r="UY26" s="12">
        <v>513000</v>
      </c>
      <c r="UZ26" s="12">
        <v>476000</v>
      </c>
      <c r="VA26" s="12">
        <v>120000</v>
      </c>
      <c r="VB26" s="12">
        <v>164000</v>
      </c>
      <c r="VD26" s="13">
        <v>4.5960634547591068</v>
      </c>
      <c r="VE26" s="13">
        <v>0.15634387983381273</v>
      </c>
      <c r="VF26" s="12">
        <v>4892000</v>
      </c>
      <c r="VG26" s="12">
        <v>31290000</v>
      </c>
      <c r="VH26" s="12">
        <v>15705000</v>
      </c>
      <c r="VI26" s="12">
        <v>3371000</v>
      </c>
      <c r="VJ26" s="12">
        <v>257000</v>
      </c>
      <c r="VK26" s="12">
        <v>2418000</v>
      </c>
      <c r="VL26" s="12">
        <v>170000</v>
      </c>
      <c r="VM26" s="12">
        <v>12214000</v>
      </c>
    </row>
    <row r="27" spans="1:585" x14ac:dyDescent="0.25">
      <c r="A27" s="5" t="s">
        <v>22</v>
      </c>
      <c r="B27" s="7"/>
      <c r="C27" s="9">
        <v>809610</v>
      </c>
      <c r="D27" s="9">
        <v>713685</v>
      </c>
      <c r="E27" s="9">
        <v>95925</v>
      </c>
      <c r="F27" s="9">
        <v>68527</v>
      </c>
      <c r="G27" s="9">
        <v>27514</v>
      </c>
      <c r="H27" s="9">
        <v>5146</v>
      </c>
      <c r="I27" s="9">
        <v>21062</v>
      </c>
      <c r="J27" s="9">
        <v>7221</v>
      </c>
      <c r="K27" s="9">
        <v>13460</v>
      </c>
      <c r="L27" s="9">
        <v>4511</v>
      </c>
      <c r="M27" s="9">
        <v>297444</v>
      </c>
      <c r="N27" s="9">
        <v>298979</v>
      </c>
      <c r="O27" s="9">
        <v>659375</v>
      </c>
      <c r="P27" s="9">
        <v>697396</v>
      </c>
      <c r="Q27" s="9">
        <v>1866428</v>
      </c>
      <c r="R27" s="9">
        <v>209795</v>
      </c>
      <c r="S27" s="9">
        <v>6724</v>
      </c>
      <c r="T27" s="9">
        <v>342156</v>
      </c>
      <c r="U27" s="9">
        <v>939592</v>
      </c>
      <c r="V27" s="9">
        <v>1866428</v>
      </c>
      <c r="W27" s="12">
        <v>584680</v>
      </c>
      <c r="X27" s="10">
        <v>1.8085</v>
      </c>
      <c r="Y27" s="9">
        <v>755.28589999999997</v>
      </c>
      <c r="Z27" s="10">
        <v>27.51</v>
      </c>
      <c r="AA27" s="9">
        <v>27511</v>
      </c>
      <c r="AB27" s="9">
        <v>50054</v>
      </c>
      <c r="AC27" s="9" t="s">
        <v>842</v>
      </c>
      <c r="AD27" s="9">
        <v>925399</v>
      </c>
      <c r="AE27" s="10">
        <v>0.47</v>
      </c>
      <c r="AF27" s="9">
        <v>50054</v>
      </c>
      <c r="AG27" s="9" t="s">
        <v>842</v>
      </c>
      <c r="AH27" s="9">
        <v>-5352</v>
      </c>
      <c r="AI27" s="9">
        <v>925399</v>
      </c>
      <c r="AJ27" s="10">
        <v>0.1875</v>
      </c>
      <c r="AK27" s="10">
        <v>10.4049</v>
      </c>
      <c r="AL27" s="10">
        <v>4.3150000000000004</v>
      </c>
      <c r="AM27" s="10">
        <v>8.0739000000000001</v>
      </c>
      <c r="AN27" s="10">
        <v>34.284500000000001</v>
      </c>
      <c r="AO27" s="10">
        <v>76.549099999999996</v>
      </c>
      <c r="AT27" s="5" t="s">
        <v>22</v>
      </c>
      <c r="AU27" s="7"/>
      <c r="AV27" s="13">
        <v>1.9271180397245702</v>
      </c>
      <c r="AW27" s="13">
        <v>1.0533090169396415</v>
      </c>
      <c r="AX27" s="13">
        <v>1.3184044704754556E-2</v>
      </c>
      <c r="AY27" s="13">
        <v>0.169960480661456</v>
      </c>
      <c r="AZ27" s="13">
        <v>168.1699334707215</v>
      </c>
      <c r="BA27" s="13">
        <v>0.49658277736939221</v>
      </c>
      <c r="BB27" s="13">
        <v>0.98642389462660385</v>
      </c>
      <c r="BC27" s="13">
        <v>1.986423894626604</v>
      </c>
      <c r="BD27" s="13">
        <v>0.38357983352052655</v>
      </c>
      <c r="BE27" s="13">
        <v>9.7267780800621839</v>
      </c>
      <c r="BF27" s="13"/>
      <c r="BG27" s="13">
        <v>2.387074008542406</v>
      </c>
      <c r="BH27" s="13">
        <v>152.90686367234844</v>
      </c>
      <c r="BI27" s="13">
        <v>2.7218905071206683</v>
      </c>
      <c r="BJ27" s="13">
        <v>134.09797309815838</v>
      </c>
      <c r="BK27" s="13">
        <v>2.5522115636200859</v>
      </c>
      <c r="BM27" s="5" t="s">
        <v>22</v>
      </c>
      <c r="BN27" s="7"/>
      <c r="BO27" s="14">
        <v>1.4325366754931929E-2</v>
      </c>
      <c r="BP27" s="14">
        <v>7.2116363449326731E-3</v>
      </c>
      <c r="BQ27" s="14">
        <v>1.4741527666751677E-2</v>
      </c>
      <c r="BR27" s="14">
        <v>1.662528871925989E-2</v>
      </c>
      <c r="BS27" s="12">
        <v>13460</v>
      </c>
      <c r="BT27" s="12">
        <v>809610</v>
      </c>
      <c r="BU27" s="23">
        <v>0.3736527741761268</v>
      </c>
      <c r="BV27" s="23">
        <v>0.4046691862745308</v>
      </c>
      <c r="BW27" s="23" t="s">
        <v>842</v>
      </c>
      <c r="BX27" s="23">
        <v>0.49581285750106618</v>
      </c>
      <c r="BY27" s="23">
        <v>0.39893617021276601</v>
      </c>
      <c r="BZ27" s="12">
        <v>796150</v>
      </c>
      <c r="CA27" s="12">
        <v>809610</v>
      </c>
      <c r="CB27" s="12">
        <v>713685</v>
      </c>
      <c r="CC27" s="12">
        <v>1571</v>
      </c>
      <c r="CD27" s="12">
        <v>68527</v>
      </c>
      <c r="CE27" s="12">
        <v>5146</v>
      </c>
      <c r="CF27" s="12">
        <v>7221</v>
      </c>
      <c r="CH27" s="13">
        <v>1.986423894626604</v>
      </c>
      <c r="CI27" s="13">
        <v>0.43377510410259595</v>
      </c>
      <c r="CJ27" s="12">
        <v>809610</v>
      </c>
      <c r="CK27" s="12">
        <v>1866428</v>
      </c>
      <c r="CL27" s="12">
        <v>697396</v>
      </c>
      <c r="CM27" s="12">
        <v>659375</v>
      </c>
      <c r="CN27" s="12">
        <v>4511</v>
      </c>
      <c r="CO27" s="12">
        <v>297444</v>
      </c>
      <c r="CP27" s="12">
        <v>298979</v>
      </c>
      <c r="CQ27" s="12">
        <v>509657</v>
      </c>
      <c r="CU27" s="5" t="s">
        <v>22</v>
      </c>
      <c r="CV27" s="7"/>
      <c r="CW27" s="9">
        <v>1307387</v>
      </c>
      <c r="CX27" s="9">
        <v>931514</v>
      </c>
      <c r="CY27" s="9">
        <v>375873</v>
      </c>
      <c r="CZ27" s="9">
        <v>166753</v>
      </c>
      <c r="DA27" s="9">
        <v>120955</v>
      </c>
      <c r="DB27" s="9">
        <v>23587</v>
      </c>
      <c r="DC27" s="9">
        <v>98077</v>
      </c>
      <c r="DD27" s="9">
        <v>25676</v>
      </c>
      <c r="DE27" s="9">
        <v>72401</v>
      </c>
      <c r="DF27" s="9">
        <v>304307</v>
      </c>
      <c r="DG27" s="9">
        <v>963659</v>
      </c>
      <c r="DH27" s="9">
        <v>322386</v>
      </c>
      <c r="DI27" s="9">
        <v>1903047</v>
      </c>
      <c r="DJ27" s="9">
        <v>2027513</v>
      </c>
      <c r="DK27" s="9">
        <v>6084008</v>
      </c>
      <c r="DL27" s="9">
        <v>427480</v>
      </c>
      <c r="DM27" s="9" t="s">
        <v>842</v>
      </c>
      <c r="DN27" s="9">
        <v>926837</v>
      </c>
      <c r="DO27" s="9">
        <v>1980044</v>
      </c>
      <c r="DP27" s="9">
        <v>6084008</v>
      </c>
      <c r="DQ27" s="12">
        <v>3177127</v>
      </c>
      <c r="DR27" s="10">
        <v>0.59930000000000005</v>
      </c>
      <c r="DS27" s="9">
        <v>7708.4907999999996</v>
      </c>
      <c r="DT27" s="10">
        <v>142.56</v>
      </c>
      <c r="DU27" s="9">
        <v>541</v>
      </c>
      <c r="DV27" s="9">
        <v>205713</v>
      </c>
      <c r="DW27" s="9">
        <v>72032</v>
      </c>
      <c r="DX27" s="9">
        <v>1657123</v>
      </c>
      <c r="DY27" s="10">
        <v>1.33</v>
      </c>
      <c r="DZ27" s="9">
        <v>205713</v>
      </c>
      <c r="EA27" s="9">
        <v>72032</v>
      </c>
      <c r="EB27" s="9">
        <v>0</v>
      </c>
      <c r="EC27" s="9">
        <v>1657123</v>
      </c>
      <c r="ED27" s="10">
        <v>0</v>
      </c>
      <c r="EE27" s="10">
        <v>8.4780999999999995</v>
      </c>
      <c r="EF27" s="10">
        <v>4.0601000000000003</v>
      </c>
      <c r="EG27" s="10">
        <v>7.3676000000000004</v>
      </c>
      <c r="EH27" s="10">
        <v>26.179400000000001</v>
      </c>
      <c r="EI27" s="10">
        <v>76.545400000000001</v>
      </c>
      <c r="EN27" s="5" t="s">
        <v>22</v>
      </c>
      <c r="EO27" s="7"/>
      <c r="EP27" s="13">
        <v>2.0532704240335677</v>
      </c>
      <c r="EQ27" s="13">
        <v>1.7054357993908313</v>
      </c>
      <c r="ER27" s="13">
        <v>0.32832849789121499</v>
      </c>
      <c r="ES27" s="13">
        <v>0.1604550815843766</v>
      </c>
      <c r="ET27" s="13">
        <v>525.31967636285174</v>
      </c>
      <c r="EU27" s="13">
        <v>0.67454940887651693</v>
      </c>
      <c r="EV27" s="13">
        <v>2.0726630317306078</v>
      </c>
      <c r="EW27" s="13">
        <v>3.0726630317306078</v>
      </c>
      <c r="EX27" s="13">
        <v>0.61606004532329839</v>
      </c>
      <c r="EY27" s="13">
        <v>8.7214567346419631</v>
      </c>
      <c r="EZ27" s="13"/>
      <c r="FA27" s="13">
        <v>2.8894368862171436</v>
      </c>
      <c r="FB27" s="13">
        <v>126.32219161494083</v>
      </c>
      <c r="FC27" s="13">
        <v>1.35669048906304</v>
      </c>
      <c r="FD27" s="13">
        <v>269.03704488418498</v>
      </c>
      <c r="FE27" s="13">
        <v>1.339247702850821</v>
      </c>
      <c r="FG27" s="5" t="s">
        <v>22</v>
      </c>
      <c r="FH27" s="7"/>
      <c r="FI27" s="14">
        <v>3.6565349052849333E-2</v>
      </c>
      <c r="FJ27" s="14">
        <v>1.1900214463886307E-2</v>
      </c>
      <c r="FK27" s="14">
        <v>1.9880808835228355E-2</v>
      </c>
      <c r="FL27" s="14">
        <v>5.5378399815815819E-2</v>
      </c>
      <c r="FM27" s="12">
        <v>72401</v>
      </c>
      <c r="FN27" s="12">
        <v>1307387</v>
      </c>
      <c r="FO27" s="23">
        <v>0.33325284910867969</v>
      </c>
      <c r="FP27" s="23">
        <v>1.2670086561358893</v>
      </c>
      <c r="FQ27" s="23">
        <v>1.1839563656063569E-2</v>
      </c>
      <c r="FR27" s="23">
        <v>0.27237357347327618</v>
      </c>
      <c r="FS27" s="23">
        <v>0</v>
      </c>
      <c r="FT27" s="12">
        <v>1234986</v>
      </c>
      <c r="FU27" s="12">
        <v>1307387</v>
      </c>
      <c r="FV27" s="12">
        <v>931514</v>
      </c>
      <c r="FW27" s="12">
        <v>87456</v>
      </c>
      <c r="FX27" s="12">
        <v>166753</v>
      </c>
      <c r="FY27" s="12">
        <v>23587</v>
      </c>
      <c r="FZ27" s="12">
        <v>25676</v>
      </c>
      <c r="GB27" s="13">
        <v>3.0726630317306078</v>
      </c>
      <c r="GC27" s="13">
        <v>0.21488909942261747</v>
      </c>
      <c r="GD27" s="12">
        <v>1307387</v>
      </c>
      <c r="GE27" s="12">
        <v>6084008</v>
      </c>
      <c r="GF27" s="12">
        <v>2027513</v>
      </c>
      <c r="GG27" s="12">
        <v>1903047</v>
      </c>
      <c r="GH27" s="12">
        <v>304307</v>
      </c>
      <c r="GI27" s="12">
        <v>963659</v>
      </c>
      <c r="GJ27" s="12">
        <v>322386</v>
      </c>
      <c r="GK27" s="12">
        <v>2153448</v>
      </c>
      <c r="GO27" s="5" t="s">
        <v>22</v>
      </c>
      <c r="GP27" s="7"/>
      <c r="GQ27" s="9">
        <v>262595</v>
      </c>
      <c r="GR27" s="9">
        <v>180243</v>
      </c>
      <c r="GS27" s="9">
        <v>82352</v>
      </c>
      <c r="GT27" s="9">
        <v>35679</v>
      </c>
      <c r="GU27" s="9">
        <v>10265</v>
      </c>
      <c r="GV27" s="9">
        <v>6959</v>
      </c>
      <c r="GW27" s="9">
        <v>4339</v>
      </c>
      <c r="GX27" s="9">
        <v>791</v>
      </c>
      <c r="GY27" s="9">
        <v>3548</v>
      </c>
      <c r="GZ27" s="9">
        <v>60226</v>
      </c>
      <c r="HA27" s="9">
        <v>95192</v>
      </c>
      <c r="HB27" s="9">
        <v>14175</v>
      </c>
      <c r="HC27" s="9">
        <v>187828</v>
      </c>
      <c r="HD27" s="9">
        <v>711440</v>
      </c>
      <c r="HE27" s="9">
        <v>1419890</v>
      </c>
      <c r="HF27" s="9">
        <v>66640</v>
      </c>
      <c r="HG27" s="9" t="s">
        <v>842</v>
      </c>
      <c r="HH27" s="9">
        <v>145122</v>
      </c>
      <c r="HI27" s="9">
        <v>501655</v>
      </c>
      <c r="HJ27" s="9">
        <v>1419890</v>
      </c>
      <c r="HK27" s="12">
        <v>773113</v>
      </c>
      <c r="HL27" s="10">
        <v>0.65139999999999998</v>
      </c>
      <c r="HM27" s="9">
        <v>4273.8455000000004</v>
      </c>
      <c r="HN27" s="10">
        <v>82.66</v>
      </c>
      <c r="HO27" s="9">
        <v>519</v>
      </c>
      <c r="HP27" s="9">
        <v>43700</v>
      </c>
      <c r="HQ27" s="9">
        <v>29364</v>
      </c>
      <c r="HR27" s="9">
        <v>-168372</v>
      </c>
      <c r="HS27" s="10">
        <v>7.0000000000000007E-2</v>
      </c>
      <c r="HT27" s="9">
        <v>43700</v>
      </c>
      <c r="HU27" s="9">
        <v>29364</v>
      </c>
      <c r="HV27" s="9">
        <v>0</v>
      </c>
      <c r="HW27" s="9">
        <v>-168372</v>
      </c>
      <c r="HX27" s="10">
        <v>0</v>
      </c>
      <c r="HY27" s="10">
        <v>7.3986999999999998</v>
      </c>
      <c r="HZ27" s="10">
        <v>3.8687</v>
      </c>
      <c r="IA27" s="10">
        <v>6.9287000000000001</v>
      </c>
      <c r="IB27" s="10">
        <v>18.23</v>
      </c>
      <c r="IC27" s="10">
        <v>70.710800000000006</v>
      </c>
      <c r="IH27" s="5" t="s">
        <v>22</v>
      </c>
      <c r="II27" s="7"/>
      <c r="IJ27" s="13">
        <v>1.2942765397389782</v>
      </c>
      <c r="IK27" s="13">
        <v>1.1966001019831589</v>
      </c>
      <c r="IL27" s="13">
        <v>0.41500254957897492</v>
      </c>
      <c r="IM27" s="13">
        <v>3.0076977794054469E-2</v>
      </c>
      <c r="IN27" s="13">
        <v>293.54741527032905</v>
      </c>
      <c r="IO27" s="13">
        <v>0.6466944622470755</v>
      </c>
      <c r="IP27" s="13">
        <v>1.8304113384696654</v>
      </c>
      <c r="IQ27" s="13">
        <v>2.8304113384696654</v>
      </c>
      <c r="IR27" s="13">
        <v>0.60647349164710751</v>
      </c>
      <c r="IS27" s="13">
        <v>6.2796378790056044</v>
      </c>
      <c r="IT27" s="13"/>
      <c r="IU27" s="13">
        <v>12.715555555555556</v>
      </c>
      <c r="IV27" s="13">
        <v>28.704998252359314</v>
      </c>
      <c r="IW27" s="13">
        <v>2.7585826540045382</v>
      </c>
      <c r="IX27" s="13">
        <v>132.31432433976275</v>
      </c>
      <c r="IY27" s="13">
        <v>6.1489017936589709</v>
      </c>
      <c r="JA27" s="5" t="s">
        <v>22</v>
      </c>
      <c r="JB27" s="7"/>
      <c r="JC27" s="14">
        <v>7.0725897280003187E-3</v>
      </c>
      <c r="JD27" s="14">
        <v>2.4987851171569628E-3</v>
      </c>
      <c r="JE27" s="14">
        <v>7.2294332659572219E-3</v>
      </c>
      <c r="JF27" s="14">
        <v>1.3511300672137702E-2</v>
      </c>
      <c r="JG27" s="12">
        <v>3548</v>
      </c>
      <c r="JH27" s="12">
        <v>262595</v>
      </c>
      <c r="JI27" s="23">
        <v>0.5010528984639655</v>
      </c>
      <c r="JJ27" s="23">
        <v>3.0099835198501292</v>
      </c>
      <c r="JK27" s="23">
        <v>2.0680475248082596E-2</v>
      </c>
      <c r="JL27" s="23">
        <v>-0.11858101683933263</v>
      </c>
      <c r="JM27" s="23">
        <v>0</v>
      </c>
      <c r="JN27" s="12">
        <v>259047</v>
      </c>
      <c r="JO27" s="12">
        <v>262595</v>
      </c>
      <c r="JP27" s="12">
        <v>180243</v>
      </c>
      <c r="JQ27" s="12">
        <v>35375</v>
      </c>
      <c r="JR27" s="12">
        <v>35679</v>
      </c>
      <c r="JS27" s="12">
        <v>6959</v>
      </c>
      <c r="JT27" s="12">
        <v>791</v>
      </c>
      <c r="JV27" s="13">
        <v>2.8304113384696654</v>
      </c>
      <c r="JW27" s="13">
        <v>0.18494038270570257</v>
      </c>
      <c r="JX27" s="12">
        <v>262595</v>
      </c>
      <c r="JY27" s="12">
        <v>1419890</v>
      </c>
      <c r="JZ27" s="12">
        <v>711440</v>
      </c>
      <c r="KA27" s="12">
        <v>187828</v>
      </c>
      <c r="KB27" s="12">
        <v>60226</v>
      </c>
      <c r="KC27" s="12">
        <v>95192</v>
      </c>
      <c r="KD27" s="12">
        <v>14175</v>
      </c>
      <c r="KE27" s="12">
        <v>520622</v>
      </c>
      <c r="KI27" s="5" t="s">
        <v>22</v>
      </c>
      <c r="KJ27" s="7"/>
      <c r="KK27" s="9">
        <v>495653</v>
      </c>
      <c r="KL27" s="9">
        <v>400688</v>
      </c>
      <c r="KM27" s="9">
        <v>94965</v>
      </c>
      <c r="KN27" s="9">
        <v>71935</v>
      </c>
      <c r="KO27" s="9">
        <v>29005</v>
      </c>
      <c r="KP27" s="9">
        <v>24328</v>
      </c>
      <c r="KQ27" s="9">
        <v>-1566</v>
      </c>
      <c r="KR27" s="9">
        <v>6923</v>
      </c>
      <c r="KS27" s="9">
        <v>-9525</v>
      </c>
      <c r="KT27" s="9">
        <v>91759</v>
      </c>
      <c r="KU27" s="9">
        <v>281777</v>
      </c>
      <c r="KV27" s="9">
        <v>84705</v>
      </c>
      <c r="KW27" s="9">
        <v>792660</v>
      </c>
      <c r="KX27" s="9">
        <v>665191</v>
      </c>
      <c r="KY27" s="9">
        <v>2824994</v>
      </c>
      <c r="KZ27" s="9">
        <v>225314</v>
      </c>
      <c r="LA27" s="9">
        <v>2142</v>
      </c>
      <c r="LB27" s="9">
        <v>618278</v>
      </c>
      <c r="LC27" s="9">
        <v>623952</v>
      </c>
      <c r="LD27" s="9">
        <v>2824994</v>
      </c>
      <c r="LE27" s="12">
        <v>1582764</v>
      </c>
      <c r="LF27" s="10">
        <v>2.8815</v>
      </c>
      <c r="LG27" s="9">
        <v>543.00080000000003</v>
      </c>
      <c r="LH27" s="10">
        <v>6.83</v>
      </c>
      <c r="LI27" s="9">
        <v>145843</v>
      </c>
      <c r="LJ27" s="9">
        <v>78561</v>
      </c>
      <c r="LK27" s="9">
        <v>33039</v>
      </c>
      <c r="LL27" s="9">
        <v>1604916</v>
      </c>
      <c r="LM27" s="10">
        <v>-0.12</v>
      </c>
      <c r="LN27" s="9">
        <v>78561</v>
      </c>
      <c r="LO27" s="9">
        <v>33039</v>
      </c>
      <c r="LP27" s="9">
        <v>0</v>
      </c>
      <c r="LQ27" s="9">
        <v>1604916</v>
      </c>
      <c r="LR27" s="10">
        <v>0</v>
      </c>
      <c r="LS27" s="10">
        <v>10.2767</v>
      </c>
      <c r="LT27" s="10">
        <v>5.8057999999999996</v>
      </c>
      <c r="LU27" s="10">
        <v>7.0193000000000003</v>
      </c>
      <c r="LV27" s="10" t="s">
        <v>842</v>
      </c>
      <c r="LW27" s="10">
        <v>125.1065</v>
      </c>
      <c r="MB27" s="5" t="s">
        <v>22</v>
      </c>
      <c r="MC27" s="7"/>
      <c r="MD27" s="13">
        <v>1.2820446465829287</v>
      </c>
      <c r="ME27" s="13">
        <v>1.1450431682835229</v>
      </c>
      <c r="MF27" s="13">
        <v>0.14841058552948674</v>
      </c>
      <c r="MG27" s="13">
        <v>6.1728272697216348E-2</v>
      </c>
      <c r="MH27" s="13">
        <v>546.74354612450088</v>
      </c>
      <c r="MI27" s="13">
        <v>0.77913156629713198</v>
      </c>
      <c r="MJ27" s="13">
        <v>3.5275822499166605</v>
      </c>
      <c r="MK27" s="13">
        <v>4.5275822499166605</v>
      </c>
      <c r="ML27" s="13">
        <v>0.71724861740251122</v>
      </c>
      <c r="MM27" s="13">
        <v>3.2292420256494574</v>
      </c>
      <c r="MN27" s="13"/>
      <c r="MO27" s="13">
        <v>4.7303937193790215</v>
      </c>
      <c r="MP27" s="13">
        <v>77.160596274408022</v>
      </c>
      <c r="MQ27" s="13">
        <v>1.7590257544086281</v>
      </c>
      <c r="MR27" s="13">
        <v>207.50122565585198</v>
      </c>
      <c r="MS27" s="13">
        <v>2.8423403791675748</v>
      </c>
      <c r="MU27" s="5" t="s">
        <v>22</v>
      </c>
      <c r="MV27" s="7"/>
      <c r="MW27" s="14">
        <v>-1.5265597353642588E-2</v>
      </c>
      <c r="MX27" s="14">
        <v>-3.3716885770376857E-3</v>
      </c>
      <c r="MY27" s="14">
        <v>1.0267278443777226E-2</v>
      </c>
      <c r="MZ27" s="14">
        <v>-1.9217073234702505E-2</v>
      </c>
      <c r="NA27" s="12">
        <v>-9525</v>
      </c>
      <c r="NB27" s="12">
        <v>495653</v>
      </c>
      <c r="NC27" s="23">
        <v>0.23546634081346721</v>
      </c>
      <c r="ND27" s="23">
        <v>0.19221308080654331</v>
      </c>
      <c r="NE27" s="23">
        <v>1.169524607839875E-2</v>
      </c>
      <c r="NF27" s="23">
        <v>0.56811306501889913</v>
      </c>
      <c r="NG27" s="23">
        <v>0</v>
      </c>
      <c r="NH27" s="12">
        <v>505178</v>
      </c>
      <c r="NI27" s="12">
        <v>495653</v>
      </c>
      <c r="NJ27" s="12">
        <v>400688</v>
      </c>
      <c r="NK27" s="12">
        <v>1304</v>
      </c>
      <c r="NL27" s="12">
        <v>71935</v>
      </c>
      <c r="NM27" s="12">
        <v>24328</v>
      </c>
      <c r="NN27" s="12">
        <v>6923</v>
      </c>
      <c r="NP27" s="13">
        <v>4.5275822499166605</v>
      </c>
      <c r="NQ27" s="13">
        <v>0.17545276202356536</v>
      </c>
      <c r="NR27" s="12">
        <v>495653</v>
      </c>
      <c r="NS27" s="12">
        <v>2824994</v>
      </c>
      <c r="NT27" s="12">
        <v>665191</v>
      </c>
      <c r="NU27" s="12">
        <v>792660</v>
      </c>
      <c r="NV27" s="12">
        <v>91759</v>
      </c>
      <c r="NW27" s="12">
        <v>281777</v>
      </c>
      <c r="NX27" s="12">
        <v>84705</v>
      </c>
      <c r="NY27" s="12">
        <v>1367143</v>
      </c>
      <c r="OC27" s="5" t="s">
        <v>22</v>
      </c>
      <c r="OD27" s="7"/>
      <c r="OE27" s="9">
        <v>3581100</v>
      </c>
      <c r="OF27" s="9">
        <v>2169500</v>
      </c>
      <c r="OG27" s="9">
        <v>1411600</v>
      </c>
      <c r="OH27" s="9">
        <v>379200</v>
      </c>
      <c r="OI27" s="9">
        <v>644100</v>
      </c>
      <c r="OJ27" s="9">
        <v>126700</v>
      </c>
      <c r="OK27" s="9">
        <v>522100</v>
      </c>
      <c r="OL27" s="9">
        <v>138200</v>
      </c>
      <c r="OM27" s="9">
        <v>383900</v>
      </c>
      <c r="ON27" s="9">
        <v>132200</v>
      </c>
      <c r="OO27" s="9">
        <v>1686400</v>
      </c>
      <c r="OP27" s="9" t="s">
        <v>842</v>
      </c>
      <c r="OQ27" s="9">
        <v>2241400</v>
      </c>
      <c r="OR27" s="9">
        <v>10658600</v>
      </c>
      <c r="OS27" s="9">
        <v>29081400</v>
      </c>
      <c r="OT27" s="9">
        <v>984200</v>
      </c>
      <c r="OU27" s="9" t="s">
        <v>842</v>
      </c>
      <c r="OV27" s="9">
        <v>3029300</v>
      </c>
      <c r="OW27" s="9">
        <v>9917300</v>
      </c>
      <c r="OX27" s="9">
        <v>29081400</v>
      </c>
      <c r="OY27" s="12">
        <v>16134800</v>
      </c>
      <c r="OZ27" s="10">
        <v>0.40629999999999999</v>
      </c>
      <c r="PA27" s="9">
        <v>42762.456200000001</v>
      </c>
      <c r="PB27" s="10">
        <v>135.22</v>
      </c>
      <c r="PC27" s="9">
        <v>3200</v>
      </c>
      <c r="PD27" s="9">
        <v>1026900</v>
      </c>
      <c r="PE27" s="9">
        <v>328300</v>
      </c>
      <c r="PF27" s="9">
        <v>7582700</v>
      </c>
      <c r="PG27" s="10">
        <v>1.21</v>
      </c>
      <c r="PH27" s="9">
        <v>1026900</v>
      </c>
      <c r="PI27" s="9">
        <v>328300</v>
      </c>
      <c r="PJ27" s="9">
        <v>-156400</v>
      </c>
      <c r="PK27" s="9">
        <v>7582700</v>
      </c>
      <c r="PL27" s="10">
        <v>0.495</v>
      </c>
      <c r="PM27" s="10">
        <v>7.6788999999999996</v>
      </c>
      <c r="PN27" s="10">
        <v>3.8940999999999999</v>
      </c>
      <c r="PO27" s="10">
        <v>6.8384</v>
      </c>
      <c r="PP27" s="10">
        <v>26.47</v>
      </c>
      <c r="PQ27" s="10">
        <v>80.764300000000006</v>
      </c>
      <c r="PV27" s="5" t="s">
        <v>22</v>
      </c>
      <c r="PW27" s="7"/>
      <c r="PX27" s="13">
        <v>0.73990690918694091</v>
      </c>
      <c r="PY27" s="13" t="s">
        <v>842</v>
      </c>
      <c r="PZ27" s="13">
        <v>4.3640444987290791E-2</v>
      </c>
      <c r="QA27" s="13">
        <v>-2.7092918497733948E-2</v>
      </c>
      <c r="QB27" s="13" t="s">
        <v>842</v>
      </c>
      <c r="QC27" s="13">
        <v>0.65898134202617475</v>
      </c>
      <c r="QD27" s="13">
        <v>1.9323908725157048</v>
      </c>
      <c r="QE27" s="13">
        <v>2.9323908725157048</v>
      </c>
      <c r="QF27" s="13">
        <v>0.61932819235301573</v>
      </c>
      <c r="QG27" s="13">
        <v>8.1049723756906076</v>
      </c>
      <c r="QH27" s="13"/>
      <c r="QI27" s="13" t="s">
        <v>842</v>
      </c>
      <c r="QJ27" s="13" t="s">
        <v>842</v>
      </c>
      <c r="QK27" s="13">
        <v>2.1235175521821632</v>
      </c>
      <c r="QL27" s="13">
        <v>171.88461645863003</v>
      </c>
      <c r="QM27" s="13">
        <v>-4.545119939078563</v>
      </c>
      <c r="QO27" s="5" t="s">
        <v>22</v>
      </c>
      <c r="QP27" s="7"/>
      <c r="QQ27" s="14">
        <v>3.871013279824146E-2</v>
      </c>
      <c r="QR27" s="14">
        <v>1.3200877536844857E-2</v>
      </c>
      <c r="QS27" s="14">
        <v>2.2148177185417485E-2</v>
      </c>
      <c r="QT27" s="14">
        <v>0.10720169780235124</v>
      </c>
      <c r="QU27" s="12">
        <v>383900</v>
      </c>
      <c r="QV27" s="12">
        <v>3581100</v>
      </c>
      <c r="QW27" s="23">
        <v>0.36650917768745661</v>
      </c>
      <c r="QX27" s="23">
        <v>1.4704400819767962</v>
      </c>
      <c r="QY27" s="23">
        <v>1.1289002592722495E-2</v>
      </c>
      <c r="QZ27" s="23">
        <v>0.26074054206468739</v>
      </c>
      <c r="RA27" s="23">
        <v>0.40909090909090912</v>
      </c>
      <c r="RB27" s="12">
        <v>3197200</v>
      </c>
      <c r="RC27" s="12">
        <v>3581100</v>
      </c>
      <c r="RD27" s="12">
        <v>2169500</v>
      </c>
      <c r="RE27" s="12">
        <v>383600</v>
      </c>
      <c r="RF27" s="12">
        <v>379200</v>
      </c>
      <c r="RG27" s="12">
        <v>126700</v>
      </c>
      <c r="RH27" s="12">
        <v>138200</v>
      </c>
      <c r="RJ27" s="13">
        <v>2.9323908725157048</v>
      </c>
      <c r="RK27" s="13">
        <v>0.123140564071881</v>
      </c>
      <c r="RL27" s="12">
        <v>3581100</v>
      </c>
      <c r="RM27" s="12">
        <v>29081400</v>
      </c>
      <c r="RN27" s="12">
        <v>10658600</v>
      </c>
      <c r="RO27" s="12">
        <v>2241400</v>
      </c>
      <c r="RP27" s="12">
        <v>132200</v>
      </c>
      <c r="RQ27" s="12">
        <v>1686400</v>
      </c>
      <c r="RR27" s="12" t="s">
        <v>842</v>
      </c>
      <c r="RS27" s="12">
        <v>16181400</v>
      </c>
      <c r="RW27" s="5" t="s">
        <v>22</v>
      </c>
      <c r="RX27" s="7"/>
      <c r="RY27" s="9">
        <v>5119000</v>
      </c>
      <c r="RZ27" s="9">
        <v>3186000</v>
      </c>
      <c r="SA27" s="9">
        <v>1933000</v>
      </c>
      <c r="SB27" s="9">
        <v>467000</v>
      </c>
      <c r="SC27" s="9">
        <v>944000</v>
      </c>
      <c r="SD27" s="9" t="s">
        <v>842</v>
      </c>
      <c r="SE27" s="9">
        <v>809000</v>
      </c>
      <c r="SF27" s="9">
        <v>196000</v>
      </c>
      <c r="SG27" s="9">
        <v>615000</v>
      </c>
      <c r="SH27" s="9">
        <v>144000</v>
      </c>
      <c r="SI27" s="9">
        <v>2576000</v>
      </c>
      <c r="SJ27" s="9">
        <v>170000</v>
      </c>
      <c r="SK27" s="9">
        <v>3480000</v>
      </c>
      <c r="SL27" s="9">
        <v>15917000</v>
      </c>
      <c r="SM27" s="9">
        <v>31614000</v>
      </c>
      <c r="SN27" s="9">
        <v>1626000</v>
      </c>
      <c r="SO27" s="9" t="s">
        <v>842</v>
      </c>
      <c r="SP27" s="9">
        <v>4251000</v>
      </c>
      <c r="SQ27" s="9">
        <v>6928000</v>
      </c>
      <c r="SR27" s="9">
        <v>31614000</v>
      </c>
      <c r="SS27" s="12">
        <v>20435000</v>
      </c>
      <c r="ST27" s="10">
        <v>0.4143</v>
      </c>
      <c r="SU27" s="9">
        <v>70541.568499999994</v>
      </c>
      <c r="SV27" s="10">
        <v>173.42</v>
      </c>
      <c r="SW27" s="9">
        <v>6000</v>
      </c>
      <c r="SX27" s="9">
        <v>1465000</v>
      </c>
      <c r="SY27" s="9">
        <v>491000</v>
      </c>
      <c r="SZ27" s="9">
        <v>13744000</v>
      </c>
      <c r="TA27" s="10">
        <v>1.51</v>
      </c>
      <c r="TB27" s="9">
        <v>1465000</v>
      </c>
      <c r="TC27" s="9">
        <v>491000</v>
      </c>
      <c r="TD27" s="9">
        <v>-283000</v>
      </c>
      <c r="TE27" s="9">
        <v>13744000</v>
      </c>
      <c r="TF27" s="10">
        <v>0.7</v>
      </c>
      <c r="TG27" s="10">
        <v>8.2941000000000003</v>
      </c>
      <c r="TH27" s="10">
        <v>3.9622000000000002</v>
      </c>
      <c r="TI27" s="10">
        <v>7.5162000000000004</v>
      </c>
      <c r="TJ27" s="10">
        <v>24.227399999999999</v>
      </c>
      <c r="TK27" s="10">
        <v>76.814499999999995</v>
      </c>
      <c r="TP27" s="5" t="s">
        <v>22</v>
      </c>
      <c r="TQ27" s="7"/>
      <c r="TR27" s="13">
        <v>0.81863091037402969</v>
      </c>
      <c r="TS27" s="13">
        <v>0.7786403199247236</v>
      </c>
      <c r="TT27" s="13">
        <v>3.3874382498235711E-2</v>
      </c>
      <c r="TU27" s="13">
        <v>-2.438792939836781E-2</v>
      </c>
      <c r="TV27" s="13">
        <v>330.72816862852449</v>
      </c>
      <c r="TW27" s="13">
        <v>0.78085658252672863</v>
      </c>
      <c r="TX27" s="13">
        <v>3.5632217090069283</v>
      </c>
      <c r="TY27" s="13">
        <v>4.5632217090069283</v>
      </c>
      <c r="TZ27" s="13">
        <v>0.74681138764024413</v>
      </c>
      <c r="UA27" s="13" t="s">
        <v>842</v>
      </c>
      <c r="UB27" s="13"/>
      <c r="UC27" s="13">
        <v>18.741176470588236</v>
      </c>
      <c r="UD27" s="13">
        <v>19.475831763967356</v>
      </c>
      <c r="UE27" s="13">
        <v>1.9871894409937889</v>
      </c>
      <c r="UF27" s="13">
        <v>183.6764993162727</v>
      </c>
      <c r="UG27" s="13">
        <v>-6.6394293125810639</v>
      </c>
      <c r="UI27" s="5" t="s">
        <v>22</v>
      </c>
      <c r="UJ27" s="7"/>
      <c r="UK27" s="14">
        <v>8.8770207852194E-2</v>
      </c>
      <c r="UL27" s="14">
        <v>1.9453406718542419E-2</v>
      </c>
      <c r="UM27" s="14">
        <v>2.9860188524071615E-2</v>
      </c>
      <c r="UN27" s="14">
        <v>0.12014065247118579</v>
      </c>
      <c r="UO27" s="12">
        <v>615000</v>
      </c>
      <c r="UP27" s="12">
        <v>5119000</v>
      </c>
      <c r="UQ27" s="23">
        <v>0.50347947112038971</v>
      </c>
      <c r="UR27" s="23">
        <v>2.2313395489340166</v>
      </c>
      <c r="US27" s="23">
        <v>1.5531093819194028E-2</v>
      </c>
      <c r="UT27" s="23">
        <v>0.43474410071487318</v>
      </c>
      <c r="UU27" s="23">
        <v>0.46357615894039733</v>
      </c>
      <c r="UV27" s="12">
        <v>4504000</v>
      </c>
      <c r="UW27" s="12">
        <v>5119000</v>
      </c>
      <c r="UX27" s="12">
        <v>3186000</v>
      </c>
      <c r="UY27" s="12" t="s">
        <v>842</v>
      </c>
      <c r="UZ27" s="12">
        <v>467000</v>
      </c>
      <c r="VA27" s="12" t="s">
        <v>842</v>
      </c>
      <c r="VB27" s="12">
        <v>196000</v>
      </c>
      <c r="VD27" s="13">
        <v>4.5632217090069283</v>
      </c>
      <c r="VE27" s="13">
        <v>0.16192193332068072</v>
      </c>
      <c r="VF27" s="12">
        <v>5119000</v>
      </c>
      <c r="VG27" s="12">
        <v>31614000</v>
      </c>
      <c r="VH27" s="12">
        <v>15917000</v>
      </c>
      <c r="VI27" s="12">
        <v>3480000</v>
      </c>
      <c r="VJ27" s="12">
        <v>144000</v>
      </c>
      <c r="VK27" s="12">
        <v>2576000</v>
      </c>
      <c r="VL27" s="12">
        <v>170000</v>
      </c>
      <c r="VM27" s="12">
        <v>12217000</v>
      </c>
    </row>
    <row r="28" spans="1:585" x14ac:dyDescent="0.25">
      <c r="A28" s="5" t="s">
        <v>23</v>
      </c>
      <c r="B28" s="7"/>
      <c r="C28" s="9">
        <v>717931</v>
      </c>
      <c r="D28" s="9">
        <v>627880</v>
      </c>
      <c r="E28" s="9">
        <v>90051</v>
      </c>
      <c r="F28" s="9">
        <v>69217</v>
      </c>
      <c r="G28" s="9">
        <v>-23670</v>
      </c>
      <c r="H28" s="9">
        <v>5211</v>
      </c>
      <c r="I28" s="9">
        <v>-29154</v>
      </c>
      <c r="J28" s="9">
        <v>-3423</v>
      </c>
      <c r="K28" s="9">
        <v>-25816</v>
      </c>
      <c r="L28" s="9">
        <v>6032</v>
      </c>
      <c r="M28" s="9">
        <v>210442</v>
      </c>
      <c r="N28" s="9">
        <v>278642</v>
      </c>
      <c r="O28" s="9">
        <v>550340</v>
      </c>
      <c r="P28" s="9">
        <v>706805</v>
      </c>
      <c r="Q28" s="9">
        <v>1715949</v>
      </c>
      <c r="R28" s="9">
        <v>209423</v>
      </c>
      <c r="S28" s="9">
        <v>5813</v>
      </c>
      <c r="T28" s="9">
        <v>323930</v>
      </c>
      <c r="U28" s="9">
        <v>911659</v>
      </c>
      <c r="V28" s="9">
        <v>1715949</v>
      </c>
      <c r="W28" s="12">
        <v>480360</v>
      </c>
      <c r="X28" s="10">
        <v>1.5707</v>
      </c>
      <c r="Y28" s="9">
        <v>913.3682</v>
      </c>
      <c r="Z28" s="10">
        <v>33.200000000000003</v>
      </c>
      <c r="AA28" s="9">
        <v>27512</v>
      </c>
      <c r="AB28" s="9">
        <v>-300</v>
      </c>
      <c r="AC28" s="9" t="s">
        <v>842</v>
      </c>
      <c r="AD28" s="9">
        <v>894316</v>
      </c>
      <c r="AE28" s="10">
        <v>-0.92</v>
      </c>
      <c r="AF28" s="9">
        <v>-300</v>
      </c>
      <c r="AG28" s="9" t="s">
        <v>842</v>
      </c>
      <c r="AH28" s="9">
        <v>-5163</v>
      </c>
      <c r="AI28" s="9">
        <v>894316</v>
      </c>
      <c r="AJ28" s="10">
        <v>0.1875</v>
      </c>
      <c r="AK28" s="10">
        <v>11.0379</v>
      </c>
      <c r="AL28" s="10">
        <v>5.7462999999999997</v>
      </c>
      <c r="AM28" s="10">
        <v>9.5260999999999996</v>
      </c>
      <c r="AN28" s="10" t="s">
        <v>842</v>
      </c>
      <c r="AO28" s="10">
        <v>91.861400000000003</v>
      </c>
      <c r="AT28" s="5" t="s">
        <v>23</v>
      </c>
      <c r="AU28" s="7"/>
      <c r="AV28" s="13">
        <v>1.6989473034297533</v>
      </c>
      <c r="AW28" s="13">
        <v>0.83875528663600163</v>
      </c>
      <c r="AX28" s="13">
        <v>1.8621307072515667E-2</v>
      </c>
      <c r="AY28" s="13">
        <v>0.13194448086743837</v>
      </c>
      <c r="AZ28" s="13">
        <v>142.26107700936885</v>
      </c>
      <c r="BA28" s="13">
        <v>0.46871439652343982</v>
      </c>
      <c r="BB28" s="13">
        <v>0.88222679751968669</v>
      </c>
      <c r="BC28" s="13">
        <v>1.8822267975196867</v>
      </c>
      <c r="BD28" s="13">
        <v>0.34508149673244404</v>
      </c>
      <c r="BE28" s="13">
        <v>-5.7570523891767415E-2</v>
      </c>
      <c r="BF28" s="13"/>
      <c r="BG28" s="13">
        <v>2.2533573545983736</v>
      </c>
      <c r="BH28" s="13">
        <v>161.98052175574949</v>
      </c>
      <c r="BI28" s="13">
        <v>3.4115385711977648</v>
      </c>
      <c r="BJ28" s="13">
        <v>106.98984999951249</v>
      </c>
      <c r="BK28" s="13">
        <v>3.1709332626650766</v>
      </c>
      <c r="BM28" s="5" t="s">
        <v>23</v>
      </c>
      <c r="BN28" s="7"/>
      <c r="BO28" s="14">
        <v>-2.8317605595951995E-2</v>
      </c>
      <c r="BP28" s="14">
        <v>-1.5044736178056574E-2</v>
      </c>
      <c r="BQ28" s="14">
        <v>-1.3794116258699996E-2</v>
      </c>
      <c r="BR28" s="14">
        <v>-3.5958887413971539E-2</v>
      </c>
      <c r="BS28" s="12">
        <v>-25816</v>
      </c>
      <c r="BT28" s="12">
        <v>717931</v>
      </c>
      <c r="BU28" s="23">
        <v>0.41190326752135409</v>
      </c>
      <c r="BV28" s="23">
        <v>0.53228167037598439</v>
      </c>
      <c r="BW28" s="23" t="s">
        <v>842</v>
      </c>
      <c r="BX28" s="23">
        <v>0.52117865973872179</v>
      </c>
      <c r="BY28" s="23">
        <v>-0.20380434782608695</v>
      </c>
      <c r="BZ28" s="12">
        <v>743747</v>
      </c>
      <c r="CA28" s="12">
        <v>717931</v>
      </c>
      <c r="CB28" s="12">
        <v>627880</v>
      </c>
      <c r="CC28" s="12">
        <v>44862</v>
      </c>
      <c r="CD28" s="12">
        <v>69217</v>
      </c>
      <c r="CE28" s="12">
        <v>5211</v>
      </c>
      <c r="CF28" s="12">
        <v>-3423</v>
      </c>
      <c r="CH28" s="13">
        <v>1.8822267975196867</v>
      </c>
      <c r="CI28" s="13">
        <v>0.41838714320763615</v>
      </c>
      <c r="CJ28" s="12">
        <v>717931</v>
      </c>
      <c r="CK28" s="12">
        <v>1715949</v>
      </c>
      <c r="CL28" s="12">
        <v>706805</v>
      </c>
      <c r="CM28" s="12">
        <v>550340</v>
      </c>
      <c r="CN28" s="12">
        <v>6032</v>
      </c>
      <c r="CO28" s="12">
        <v>210442</v>
      </c>
      <c r="CP28" s="12">
        <v>278642</v>
      </c>
      <c r="CQ28" s="12">
        <v>458804</v>
      </c>
      <c r="CU28" s="5" t="s">
        <v>23</v>
      </c>
      <c r="CV28" s="7"/>
      <c r="CW28" s="9">
        <v>1397900</v>
      </c>
      <c r="CX28" s="9">
        <v>947512</v>
      </c>
      <c r="CY28" s="9">
        <v>450388</v>
      </c>
      <c r="CZ28" s="9">
        <v>167382</v>
      </c>
      <c r="DA28" s="9">
        <v>189823</v>
      </c>
      <c r="DB28" s="9">
        <v>32073</v>
      </c>
      <c r="DC28" s="9">
        <v>158468</v>
      </c>
      <c r="DD28" s="9">
        <v>42702</v>
      </c>
      <c r="DE28" s="9">
        <v>115766</v>
      </c>
      <c r="DF28" s="9">
        <v>238776</v>
      </c>
      <c r="DG28" s="9">
        <v>981233</v>
      </c>
      <c r="DH28" s="9">
        <v>325882</v>
      </c>
      <c r="DI28" s="9">
        <v>1848475</v>
      </c>
      <c r="DJ28" s="9">
        <v>2082693</v>
      </c>
      <c r="DK28" s="9">
        <v>6101337</v>
      </c>
      <c r="DL28" s="9">
        <v>374438</v>
      </c>
      <c r="DM28" s="9" t="s">
        <v>842</v>
      </c>
      <c r="DN28" s="9">
        <v>914415</v>
      </c>
      <c r="DO28" s="9">
        <v>2109886</v>
      </c>
      <c r="DP28" s="9">
        <v>6101337</v>
      </c>
      <c r="DQ28" s="12">
        <v>3077036</v>
      </c>
      <c r="DR28" s="10">
        <v>0.63260000000000005</v>
      </c>
      <c r="DS28" s="9">
        <v>8896.3405999999995</v>
      </c>
      <c r="DT28" s="10">
        <v>164.43</v>
      </c>
      <c r="DU28" s="9">
        <v>541</v>
      </c>
      <c r="DV28" s="9">
        <v>279520</v>
      </c>
      <c r="DW28" s="9">
        <v>77194</v>
      </c>
      <c r="DX28" s="9">
        <v>1772889</v>
      </c>
      <c r="DY28" s="10">
        <v>2.13</v>
      </c>
      <c r="DZ28" s="9">
        <v>279520</v>
      </c>
      <c r="EA28" s="9">
        <v>77194</v>
      </c>
      <c r="EB28" s="9">
        <v>0</v>
      </c>
      <c r="EC28" s="9">
        <v>1772889</v>
      </c>
      <c r="ED28" s="10">
        <v>0</v>
      </c>
      <c r="EE28" s="10">
        <v>9.4321999999999999</v>
      </c>
      <c r="EF28" s="10">
        <v>4.4587000000000003</v>
      </c>
      <c r="EG28" s="10">
        <v>8.3452000000000002</v>
      </c>
      <c r="EH28" s="10">
        <v>26.9468</v>
      </c>
      <c r="EI28" s="10">
        <v>75.726600000000005</v>
      </c>
      <c r="EN28" s="5" t="s">
        <v>23</v>
      </c>
      <c r="EO28" s="7"/>
      <c r="EP28" s="13">
        <v>2.0214836808232586</v>
      </c>
      <c r="EQ28" s="13">
        <v>1.6651006381128919</v>
      </c>
      <c r="ER28" s="13">
        <v>0.26112432538836305</v>
      </c>
      <c r="ES28" s="13">
        <v>0.15309103562055332</v>
      </c>
      <c r="ET28" s="13">
        <v>498.4746935583114</v>
      </c>
      <c r="EU28" s="13">
        <v>0.65419284330631133</v>
      </c>
      <c r="EV28" s="13">
        <v>1.8917851485814874</v>
      </c>
      <c r="EW28" s="13">
        <v>2.8917851485814872</v>
      </c>
      <c r="EX28" s="13">
        <v>0.59322966491495344</v>
      </c>
      <c r="EY28" s="13">
        <v>8.7151186356125088</v>
      </c>
      <c r="EZ28" s="13"/>
      <c r="FA28" s="13">
        <v>2.9075309467844188</v>
      </c>
      <c r="FB28" s="13">
        <v>125.53606708938779</v>
      </c>
      <c r="FC28" s="13">
        <v>1.4246361465625392</v>
      </c>
      <c r="FD28" s="13">
        <v>256.20576936833822</v>
      </c>
      <c r="FE28" s="13">
        <v>1.4965848018328587</v>
      </c>
      <c r="FG28" s="5" t="s">
        <v>23</v>
      </c>
      <c r="FH28" s="7"/>
      <c r="FI28" s="14">
        <v>5.4868367295673792E-2</v>
      </c>
      <c r="FJ28" s="14">
        <v>1.8973874086941928E-2</v>
      </c>
      <c r="FK28" s="14">
        <v>3.1111705516348301E-2</v>
      </c>
      <c r="FL28" s="14">
        <v>8.2814221331997992E-2</v>
      </c>
      <c r="FM28" s="12">
        <v>115766</v>
      </c>
      <c r="FN28" s="12">
        <v>1397900</v>
      </c>
      <c r="FO28" s="23">
        <v>0.3413502647042771</v>
      </c>
      <c r="FP28" s="23">
        <v>1.4580969056454347</v>
      </c>
      <c r="FQ28" s="23">
        <v>1.265198103300965E-2</v>
      </c>
      <c r="FR28" s="23">
        <v>0.29057385291125537</v>
      </c>
      <c r="FS28" s="23">
        <v>0</v>
      </c>
      <c r="FT28" s="12">
        <v>1282134</v>
      </c>
      <c r="FU28" s="12">
        <v>1397900</v>
      </c>
      <c r="FV28" s="12">
        <v>947512</v>
      </c>
      <c r="FW28" s="12">
        <v>92465</v>
      </c>
      <c r="FX28" s="12">
        <v>167382</v>
      </c>
      <c r="FY28" s="12">
        <v>32073</v>
      </c>
      <c r="FZ28" s="12">
        <v>42702</v>
      </c>
      <c r="GB28" s="13">
        <v>2.8917851485814872</v>
      </c>
      <c r="GC28" s="13">
        <v>0.22911371720657292</v>
      </c>
      <c r="GD28" s="12">
        <v>1397900</v>
      </c>
      <c r="GE28" s="12">
        <v>6101337</v>
      </c>
      <c r="GF28" s="12">
        <v>2082693</v>
      </c>
      <c r="GG28" s="12">
        <v>1848475</v>
      </c>
      <c r="GH28" s="12">
        <v>238776</v>
      </c>
      <c r="GI28" s="12">
        <v>981233</v>
      </c>
      <c r="GJ28" s="12">
        <v>325882</v>
      </c>
      <c r="GK28" s="12">
        <v>2170169</v>
      </c>
      <c r="GO28" s="5" t="s">
        <v>23</v>
      </c>
      <c r="GP28" s="7"/>
      <c r="GQ28" s="9">
        <v>289645</v>
      </c>
      <c r="GR28" s="9">
        <v>186319</v>
      </c>
      <c r="GS28" s="9">
        <v>103326</v>
      </c>
      <c r="GT28" s="9">
        <v>35865</v>
      </c>
      <c r="GU28" s="9">
        <v>22614</v>
      </c>
      <c r="GV28" s="9">
        <v>9001</v>
      </c>
      <c r="GW28" s="9">
        <v>7478</v>
      </c>
      <c r="GX28" s="9">
        <v>1988</v>
      </c>
      <c r="GY28" s="9">
        <v>5490</v>
      </c>
      <c r="GZ28" s="9">
        <v>465715</v>
      </c>
      <c r="HA28" s="9">
        <v>117682</v>
      </c>
      <c r="HB28" s="9">
        <v>16784</v>
      </c>
      <c r="HC28" s="9">
        <v>629387</v>
      </c>
      <c r="HD28" s="9">
        <v>818242</v>
      </c>
      <c r="HE28" s="9">
        <v>2417292</v>
      </c>
      <c r="HF28" s="9">
        <v>87602</v>
      </c>
      <c r="HG28" s="9" t="s">
        <v>842</v>
      </c>
      <c r="HH28" s="9">
        <v>219182</v>
      </c>
      <c r="HI28" s="9">
        <v>1008383</v>
      </c>
      <c r="HJ28" s="9">
        <v>2417292</v>
      </c>
      <c r="HK28" s="12">
        <v>1189727</v>
      </c>
      <c r="HL28" s="10">
        <v>0.68899999999999995</v>
      </c>
      <c r="HM28" s="9">
        <v>5240.5253000000002</v>
      </c>
      <c r="HN28" s="10">
        <v>90.45</v>
      </c>
      <c r="HO28" s="9">
        <v>580</v>
      </c>
      <c r="HP28" s="9">
        <v>57538</v>
      </c>
      <c r="HQ28" s="9">
        <v>30698</v>
      </c>
      <c r="HR28" s="9">
        <v>-162882</v>
      </c>
      <c r="HS28" s="10">
        <v>0.1</v>
      </c>
      <c r="HT28" s="9">
        <v>57538</v>
      </c>
      <c r="HU28" s="9">
        <v>30698</v>
      </c>
      <c r="HV28" s="9">
        <v>0</v>
      </c>
      <c r="HW28" s="9">
        <v>-162882</v>
      </c>
      <c r="HX28" s="10">
        <v>0</v>
      </c>
      <c r="HY28" s="10">
        <v>8.1524999999999999</v>
      </c>
      <c r="HZ28" s="10">
        <v>4.4238999999999997</v>
      </c>
      <c r="IA28" s="10">
        <v>7.508</v>
      </c>
      <c r="IB28" s="10">
        <v>26.584599999999998</v>
      </c>
      <c r="IC28" s="10">
        <v>72.622100000000003</v>
      </c>
      <c r="IH28" s="5" t="s">
        <v>23</v>
      </c>
      <c r="II28" s="7"/>
      <c r="IJ28" s="13">
        <v>2.8715268589573961</v>
      </c>
      <c r="IK28" s="13">
        <v>2.7949512277468038</v>
      </c>
      <c r="IL28" s="13">
        <v>2.1247867069376136</v>
      </c>
      <c r="IM28" s="13">
        <v>0.16969608967389954</v>
      </c>
      <c r="IN28" s="13">
        <v>1006.3735237460843</v>
      </c>
      <c r="IO28" s="13">
        <v>0.58284601115628565</v>
      </c>
      <c r="IP28" s="13">
        <v>1.3971963033886925</v>
      </c>
      <c r="IQ28" s="13">
        <v>2.3971963033886925</v>
      </c>
      <c r="IR28" s="13">
        <v>0.54124998293988924</v>
      </c>
      <c r="IS28" s="13">
        <v>6.3924008443506279</v>
      </c>
      <c r="IT28" s="13"/>
      <c r="IU28" s="13">
        <v>11.100989037178264</v>
      </c>
      <c r="IV28" s="13">
        <v>32.87995319854658</v>
      </c>
      <c r="IW28" s="13">
        <v>2.4612515083020341</v>
      </c>
      <c r="IX28" s="13">
        <v>148.29853786531791</v>
      </c>
      <c r="IY28" s="13">
        <v>0.70609817042698164</v>
      </c>
      <c r="JA28" s="5" t="s">
        <v>23</v>
      </c>
      <c r="JB28" s="7"/>
      <c r="JC28" s="14">
        <v>5.444359930700934E-3</v>
      </c>
      <c r="JD28" s="14">
        <v>2.2711364617927828E-3</v>
      </c>
      <c r="JE28" s="14">
        <v>9.3550965295049176E-3</v>
      </c>
      <c r="JF28" s="14">
        <v>1.895423708332614E-2</v>
      </c>
      <c r="JG28" s="12">
        <v>5490</v>
      </c>
      <c r="JH28" s="12">
        <v>289645</v>
      </c>
      <c r="JI28" s="23">
        <v>0.3384953079727232</v>
      </c>
      <c r="JJ28" s="23">
        <v>2.1679322564257855</v>
      </c>
      <c r="JK28" s="23">
        <v>1.2699334627343324E-2</v>
      </c>
      <c r="JL28" s="23">
        <v>-6.7382012599222607E-2</v>
      </c>
      <c r="JM28" s="23">
        <v>0</v>
      </c>
      <c r="JN28" s="12">
        <v>284155</v>
      </c>
      <c r="JO28" s="12">
        <v>289645</v>
      </c>
      <c r="JP28" s="12">
        <v>186319</v>
      </c>
      <c r="JQ28" s="12">
        <v>50982</v>
      </c>
      <c r="JR28" s="12">
        <v>35865</v>
      </c>
      <c r="JS28" s="12">
        <v>9001</v>
      </c>
      <c r="JT28" s="12">
        <v>1988</v>
      </c>
      <c r="JV28" s="13">
        <v>2.3971963033886925</v>
      </c>
      <c r="JW28" s="13">
        <v>0.11982209844735349</v>
      </c>
      <c r="JX28" s="12">
        <v>289645</v>
      </c>
      <c r="JY28" s="12">
        <v>2417292</v>
      </c>
      <c r="JZ28" s="12">
        <v>818242</v>
      </c>
      <c r="KA28" s="12">
        <v>629387</v>
      </c>
      <c r="KB28" s="12">
        <v>465715</v>
      </c>
      <c r="KC28" s="12">
        <v>117682</v>
      </c>
      <c r="KD28" s="12">
        <v>16784</v>
      </c>
      <c r="KE28" s="12">
        <v>969663</v>
      </c>
      <c r="KI28" s="5" t="s">
        <v>23</v>
      </c>
      <c r="KJ28" s="7"/>
      <c r="KK28" s="9">
        <v>520168</v>
      </c>
      <c r="KL28" s="9">
        <v>406627</v>
      </c>
      <c r="KM28" s="9">
        <v>113541</v>
      </c>
      <c r="KN28" s="9">
        <v>76850</v>
      </c>
      <c r="KO28" s="9">
        <v>24315</v>
      </c>
      <c r="KP28" s="9">
        <v>25724</v>
      </c>
      <c r="KQ28" s="9">
        <v>-7979</v>
      </c>
      <c r="KR28" s="9">
        <v>10319</v>
      </c>
      <c r="KS28" s="9">
        <v>-11439</v>
      </c>
      <c r="KT28" s="9">
        <v>85484</v>
      </c>
      <c r="KU28" s="9">
        <v>296521</v>
      </c>
      <c r="KV28" s="9">
        <v>84644</v>
      </c>
      <c r="KW28" s="9">
        <v>824924</v>
      </c>
      <c r="KX28" s="9">
        <v>649662</v>
      </c>
      <c r="KY28" s="9">
        <v>2852637</v>
      </c>
      <c r="KZ28" s="9">
        <v>212570</v>
      </c>
      <c r="LA28" s="9">
        <v>3853</v>
      </c>
      <c r="LB28" s="9">
        <v>606967</v>
      </c>
      <c r="LC28" s="9">
        <v>627407</v>
      </c>
      <c r="LD28" s="9">
        <v>2852637</v>
      </c>
      <c r="LE28" s="12">
        <v>1618263</v>
      </c>
      <c r="LF28" s="10">
        <v>3.2629999999999999</v>
      </c>
      <c r="LG28" s="9">
        <v>787.01769999999999</v>
      </c>
      <c r="LH28" s="10">
        <v>9.8699999999999992</v>
      </c>
      <c r="LI28" s="9">
        <v>145966</v>
      </c>
      <c r="LJ28" s="9">
        <v>75965</v>
      </c>
      <c r="LK28" s="9">
        <v>34457</v>
      </c>
      <c r="LL28" s="9">
        <v>1593477</v>
      </c>
      <c r="LM28" s="10">
        <v>-0.14000000000000001</v>
      </c>
      <c r="LN28" s="9">
        <v>75965</v>
      </c>
      <c r="LO28" s="9">
        <v>34457</v>
      </c>
      <c r="LP28" s="9">
        <v>0</v>
      </c>
      <c r="LQ28" s="9">
        <v>1593477</v>
      </c>
      <c r="LR28" s="10">
        <v>0</v>
      </c>
      <c r="LS28" s="10">
        <v>11.2637</v>
      </c>
      <c r="LT28" s="10">
        <v>6.4469000000000003</v>
      </c>
      <c r="LU28" s="10">
        <v>8.1043000000000003</v>
      </c>
      <c r="LV28" s="10" t="s">
        <v>842</v>
      </c>
      <c r="LW28" s="10">
        <v>291.49669999999998</v>
      </c>
      <c r="MB28" s="5" t="s">
        <v>23</v>
      </c>
      <c r="MC28" s="7"/>
      <c r="MD28" s="13">
        <v>1.3590920099445274</v>
      </c>
      <c r="ME28" s="13">
        <v>1.2196379704333185</v>
      </c>
      <c r="MF28" s="13">
        <v>0.14083796977430404</v>
      </c>
      <c r="MG28" s="13">
        <v>7.6405445207364267E-2</v>
      </c>
      <c r="MH28" s="13">
        <v>558.87291432684492</v>
      </c>
      <c r="MI28" s="13">
        <v>0.78006069471860595</v>
      </c>
      <c r="MJ28" s="13">
        <v>3.5467089146279847</v>
      </c>
      <c r="MK28" s="13">
        <v>4.5467089146279847</v>
      </c>
      <c r="ML28" s="13">
        <v>0.72061478311595206</v>
      </c>
      <c r="MM28" s="13">
        <v>2.9530788368838441</v>
      </c>
      <c r="MN28" s="13"/>
      <c r="MO28" s="13">
        <v>4.8039672038183454</v>
      </c>
      <c r="MP28" s="13">
        <v>75.978870070113388</v>
      </c>
      <c r="MQ28" s="13">
        <v>1.7542366307951207</v>
      </c>
      <c r="MR28" s="13">
        <v>208.06771081650544</v>
      </c>
      <c r="MS28" s="13">
        <v>2.3865624870960787</v>
      </c>
      <c r="MU28" s="5" t="s">
        <v>23</v>
      </c>
      <c r="MV28" s="7"/>
      <c r="MW28" s="14">
        <v>-1.823218421216212E-2</v>
      </c>
      <c r="MX28" s="14">
        <v>-4.0099739293853369E-3</v>
      </c>
      <c r="MY28" s="14">
        <v>8.5236922889242485E-3</v>
      </c>
      <c r="MZ28" s="14">
        <v>-2.1990972147460052E-2</v>
      </c>
      <c r="NA28" s="12">
        <v>-11439</v>
      </c>
      <c r="NB28" s="12">
        <v>520168</v>
      </c>
      <c r="NC28" s="23">
        <v>0.22774085872124633</v>
      </c>
      <c r="ND28" s="23">
        <v>0.27589128935788182</v>
      </c>
      <c r="NE28" s="23">
        <v>1.2078999185665754E-2</v>
      </c>
      <c r="NF28" s="23">
        <v>0.55859788679737377</v>
      </c>
      <c r="NG28" s="23">
        <v>0</v>
      </c>
      <c r="NH28" s="12">
        <v>531607</v>
      </c>
      <c r="NI28" s="12">
        <v>520168</v>
      </c>
      <c r="NJ28" s="12">
        <v>406627</v>
      </c>
      <c r="NK28" s="12">
        <v>12087</v>
      </c>
      <c r="NL28" s="12">
        <v>76850</v>
      </c>
      <c r="NM28" s="12">
        <v>25724</v>
      </c>
      <c r="NN28" s="12">
        <v>10319</v>
      </c>
      <c r="NP28" s="13">
        <v>4.5467089146279847</v>
      </c>
      <c r="NQ28" s="13">
        <v>0.18234636934177043</v>
      </c>
      <c r="NR28" s="12">
        <v>520168</v>
      </c>
      <c r="NS28" s="12">
        <v>2852637</v>
      </c>
      <c r="NT28" s="12">
        <v>649662</v>
      </c>
      <c r="NU28" s="12">
        <v>824924</v>
      </c>
      <c r="NV28" s="12">
        <v>85484</v>
      </c>
      <c r="NW28" s="12">
        <v>296521</v>
      </c>
      <c r="NX28" s="12">
        <v>84644</v>
      </c>
      <c r="NY28" s="12">
        <v>1378051</v>
      </c>
      <c r="OC28" s="5" t="s">
        <v>23</v>
      </c>
      <c r="OD28" s="7"/>
      <c r="OE28" s="9">
        <v>3725900</v>
      </c>
      <c r="OF28" s="9">
        <v>2224400</v>
      </c>
      <c r="OG28" s="9">
        <v>1501500</v>
      </c>
      <c r="OH28" s="9">
        <v>396000</v>
      </c>
      <c r="OI28" s="9">
        <v>707200</v>
      </c>
      <c r="OJ28" s="9">
        <v>124400</v>
      </c>
      <c r="OK28" s="9">
        <v>580200</v>
      </c>
      <c r="OL28" s="9">
        <v>152600</v>
      </c>
      <c r="OM28" s="9">
        <v>427400</v>
      </c>
      <c r="ON28" s="9">
        <v>181600</v>
      </c>
      <c r="OO28" s="9">
        <v>1740000</v>
      </c>
      <c r="OP28" s="9" t="s">
        <v>842</v>
      </c>
      <c r="OQ28" s="9">
        <v>2261700</v>
      </c>
      <c r="OR28" s="9">
        <v>10561700</v>
      </c>
      <c r="OS28" s="9">
        <v>29823300</v>
      </c>
      <c r="OT28" s="9">
        <v>1098400</v>
      </c>
      <c r="OU28" s="9" t="s">
        <v>842</v>
      </c>
      <c r="OV28" s="9">
        <v>2987900</v>
      </c>
      <c r="OW28" s="9">
        <v>10204700</v>
      </c>
      <c r="OX28" s="9">
        <v>29823300</v>
      </c>
      <c r="OY28" s="12">
        <v>16630700</v>
      </c>
      <c r="OZ28" s="10">
        <v>0.48920000000000002</v>
      </c>
      <c r="PA28" s="9">
        <v>48444.963400000001</v>
      </c>
      <c r="PB28" s="10">
        <v>153.16999999999999</v>
      </c>
      <c r="PC28" s="9">
        <v>3200</v>
      </c>
      <c r="PD28" s="9">
        <v>1090000</v>
      </c>
      <c r="PE28" s="9">
        <v>343400</v>
      </c>
      <c r="PF28" s="9">
        <v>7852700</v>
      </c>
      <c r="PG28" s="10">
        <v>1.35</v>
      </c>
      <c r="PH28" s="9">
        <v>1090000</v>
      </c>
      <c r="PI28" s="9">
        <v>343400</v>
      </c>
      <c r="PJ28" s="9">
        <v>-156600</v>
      </c>
      <c r="PK28" s="9">
        <v>7852700</v>
      </c>
      <c r="PL28" s="10">
        <v>0.495</v>
      </c>
      <c r="PM28" s="10">
        <v>8.4863</v>
      </c>
      <c r="PN28" s="10">
        <v>4.2272999999999996</v>
      </c>
      <c r="PO28" s="10">
        <v>7.6207000000000003</v>
      </c>
      <c r="PP28" s="10">
        <v>26.301300000000001</v>
      </c>
      <c r="PQ28" s="10">
        <v>79.405100000000004</v>
      </c>
      <c r="PV28" s="5" t="s">
        <v>23</v>
      </c>
      <c r="PW28" s="7"/>
      <c r="PX28" s="13">
        <v>0.75695304394390706</v>
      </c>
      <c r="PY28" s="13" t="s">
        <v>842</v>
      </c>
      <c r="PZ28" s="13">
        <v>6.0778473175139729E-2</v>
      </c>
      <c r="QA28" s="13">
        <v>-2.4350088689045143E-2</v>
      </c>
      <c r="QB28" s="13" t="s">
        <v>842</v>
      </c>
      <c r="QC28" s="13">
        <v>0.65782793989934041</v>
      </c>
      <c r="QD28" s="13">
        <v>1.9225062961184551</v>
      </c>
      <c r="QE28" s="13">
        <v>2.9225062961184554</v>
      </c>
      <c r="QF28" s="13">
        <v>0.6197299090007975</v>
      </c>
      <c r="QG28" s="13">
        <v>8.7620578778135041</v>
      </c>
      <c r="QH28" s="13"/>
      <c r="QI28" s="13" t="s">
        <v>842</v>
      </c>
      <c r="QJ28" s="13" t="s">
        <v>842</v>
      </c>
      <c r="QK28" s="13">
        <v>2.1413218390804598</v>
      </c>
      <c r="QL28" s="13">
        <v>170.45546042566897</v>
      </c>
      <c r="QM28" s="13">
        <v>-5.1306802533737264</v>
      </c>
      <c r="QO28" s="5" t="s">
        <v>23</v>
      </c>
      <c r="QP28" s="7"/>
      <c r="QQ28" s="14">
        <v>4.1882661910688214E-2</v>
      </c>
      <c r="QR28" s="14">
        <v>1.4331076708479612E-2</v>
      </c>
      <c r="QS28" s="14">
        <v>2.3713002920535287E-2</v>
      </c>
      <c r="QT28" s="14">
        <v>0.11471053973536595</v>
      </c>
      <c r="QU28" s="12">
        <v>427400</v>
      </c>
      <c r="QV28" s="12">
        <v>3725900</v>
      </c>
      <c r="QW28" s="23">
        <v>0.35414256638266056</v>
      </c>
      <c r="QX28" s="23">
        <v>1.6243998283221508</v>
      </c>
      <c r="QY28" s="23">
        <v>1.1514486995067614E-2</v>
      </c>
      <c r="QZ28" s="23">
        <v>0.26330754812512364</v>
      </c>
      <c r="RA28" s="23">
        <v>0.36666666666666664</v>
      </c>
      <c r="RB28" s="12">
        <v>3298500</v>
      </c>
      <c r="RC28" s="12">
        <v>3725900</v>
      </c>
      <c r="RD28" s="12">
        <v>2224400</v>
      </c>
      <c r="RE28" s="12">
        <v>401100</v>
      </c>
      <c r="RF28" s="12">
        <v>396000</v>
      </c>
      <c r="RG28" s="12">
        <v>124400</v>
      </c>
      <c r="RH28" s="12">
        <v>152600</v>
      </c>
      <c r="RJ28" s="13">
        <v>2.9225062961184554</v>
      </c>
      <c r="RK28" s="13">
        <v>0.12493251920478284</v>
      </c>
      <c r="RL28" s="12">
        <v>3725900</v>
      </c>
      <c r="RM28" s="12">
        <v>29823300</v>
      </c>
      <c r="RN28" s="12">
        <v>10561700</v>
      </c>
      <c r="RO28" s="12">
        <v>2261700</v>
      </c>
      <c r="RP28" s="12">
        <v>181600</v>
      </c>
      <c r="RQ28" s="12">
        <v>1740000</v>
      </c>
      <c r="RR28" s="12" t="s">
        <v>842</v>
      </c>
      <c r="RS28" s="12">
        <v>16999900</v>
      </c>
      <c r="RW28" s="5" t="s">
        <v>23</v>
      </c>
      <c r="RX28" s="7"/>
      <c r="RY28" s="9">
        <v>5198000</v>
      </c>
      <c r="RZ28" s="9">
        <v>3188000</v>
      </c>
      <c r="SA28" s="9">
        <v>2010000</v>
      </c>
      <c r="SB28" s="9">
        <v>470000</v>
      </c>
      <c r="SC28" s="9">
        <v>1021000</v>
      </c>
      <c r="SD28" s="9" t="s">
        <v>842</v>
      </c>
      <c r="SE28" s="9">
        <v>872000</v>
      </c>
      <c r="SF28" s="9">
        <v>210000</v>
      </c>
      <c r="SG28" s="9">
        <v>663000</v>
      </c>
      <c r="SH28" s="9">
        <v>150000</v>
      </c>
      <c r="SI28" s="9">
        <v>2646000</v>
      </c>
      <c r="SJ28" s="9">
        <v>175000</v>
      </c>
      <c r="SK28" s="9">
        <v>3562000</v>
      </c>
      <c r="SL28" s="9">
        <v>16229000</v>
      </c>
      <c r="SM28" s="9">
        <v>31935000</v>
      </c>
      <c r="SN28" s="9">
        <v>1738000</v>
      </c>
      <c r="SO28" s="9" t="s">
        <v>842</v>
      </c>
      <c r="SP28" s="9">
        <v>4218000</v>
      </c>
      <c r="SQ28" s="9">
        <v>6966000</v>
      </c>
      <c r="SR28" s="9">
        <v>31935000</v>
      </c>
      <c r="SS28" s="12">
        <v>20751000</v>
      </c>
      <c r="ST28" s="10">
        <v>0.47010000000000002</v>
      </c>
      <c r="SU28" s="9">
        <v>61747.263599999998</v>
      </c>
      <c r="SV28" s="10">
        <v>152.44</v>
      </c>
      <c r="SW28" s="9">
        <v>6000</v>
      </c>
      <c r="SX28" s="9">
        <v>1540000</v>
      </c>
      <c r="SY28" s="9">
        <v>298000</v>
      </c>
      <c r="SZ28" s="9">
        <v>14124000</v>
      </c>
      <c r="TA28" s="10">
        <v>1.63</v>
      </c>
      <c r="TB28" s="9">
        <v>1540000</v>
      </c>
      <c r="TC28" s="9">
        <v>298000</v>
      </c>
      <c r="TD28" s="9">
        <v>-283000</v>
      </c>
      <c r="TE28" s="9">
        <v>14124000</v>
      </c>
      <c r="TF28" s="10">
        <v>0.7</v>
      </c>
      <c r="TG28" s="10">
        <v>8.5655999999999999</v>
      </c>
      <c r="TH28" s="10">
        <v>4.6650999999999998</v>
      </c>
      <c r="TI28" s="10">
        <v>7.7824</v>
      </c>
      <c r="TJ28" s="10">
        <v>24.082599999999999</v>
      </c>
      <c r="TK28" s="10">
        <v>76.490099999999998</v>
      </c>
      <c r="TP28" s="5" t="s">
        <v>23</v>
      </c>
      <c r="TQ28" s="7"/>
      <c r="TR28" s="13">
        <v>0.84447605500237077</v>
      </c>
      <c r="TS28" s="13">
        <v>0.80298719772403981</v>
      </c>
      <c r="TT28" s="13">
        <v>3.5561877667140827E-2</v>
      </c>
      <c r="TU28" s="13">
        <v>-2.054172537967747E-2</v>
      </c>
      <c r="TV28" s="13">
        <v>337.95926735921273</v>
      </c>
      <c r="TW28" s="13">
        <v>0.78186942226397371</v>
      </c>
      <c r="TX28" s="13">
        <v>3.5844099913867358</v>
      </c>
      <c r="TY28" s="13">
        <v>4.5844099913867353</v>
      </c>
      <c r="TZ28" s="13">
        <v>0.74867409892845549</v>
      </c>
      <c r="UA28" s="13" t="s">
        <v>842</v>
      </c>
      <c r="UB28" s="13"/>
      <c r="UC28" s="13">
        <v>18.217142857142857</v>
      </c>
      <c r="UD28" s="13">
        <v>20.036072772898368</v>
      </c>
      <c r="UE28" s="13">
        <v>1.9644746787603931</v>
      </c>
      <c r="UF28" s="13">
        <v>185.80030781069641</v>
      </c>
      <c r="UG28" s="13">
        <v>-7.9237804878048781</v>
      </c>
      <c r="UI28" s="5" t="s">
        <v>23</v>
      </c>
      <c r="UJ28" s="7"/>
      <c r="UK28" s="14">
        <v>9.5176571920757971E-2</v>
      </c>
      <c r="UL28" s="14">
        <v>2.0760920620009393E-2</v>
      </c>
      <c r="UM28" s="14">
        <v>3.1971191482699231E-2</v>
      </c>
      <c r="UN28" s="14">
        <v>0.1275490573297422</v>
      </c>
      <c r="UO28" s="12">
        <v>663000</v>
      </c>
      <c r="UP28" s="12">
        <v>5198000</v>
      </c>
      <c r="UQ28" s="23">
        <v>0.50818850790668546</v>
      </c>
      <c r="UR28" s="23">
        <v>1.9335294692343823</v>
      </c>
      <c r="US28" s="23">
        <v>9.331454516987631E-3</v>
      </c>
      <c r="UT28" s="23">
        <v>0.44227336777829968</v>
      </c>
      <c r="UU28" s="23">
        <v>0.42944785276073622</v>
      </c>
      <c r="UV28" s="12">
        <v>4535000</v>
      </c>
      <c r="UW28" s="12">
        <v>5198000</v>
      </c>
      <c r="UX28" s="12">
        <v>3188000</v>
      </c>
      <c r="UY28" s="12" t="s">
        <v>842</v>
      </c>
      <c r="UZ28" s="12">
        <v>470000</v>
      </c>
      <c r="VA28" s="12" t="s">
        <v>842</v>
      </c>
      <c r="VB28" s="12">
        <v>210000</v>
      </c>
      <c r="VD28" s="13">
        <v>4.5844099913867353</v>
      </c>
      <c r="VE28" s="13">
        <v>0.16276812274933458</v>
      </c>
      <c r="VF28" s="12">
        <v>5198000</v>
      </c>
      <c r="VG28" s="12">
        <v>31935000</v>
      </c>
      <c r="VH28" s="12">
        <v>16229000</v>
      </c>
      <c r="VI28" s="12">
        <v>3562000</v>
      </c>
      <c r="VJ28" s="12">
        <v>150000</v>
      </c>
      <c r="VK28" s="12">
        <v>2646000</v>
      </c>
      <c r="VL28" s="12">
        <v>175000</v>
      </c>
      <c r="VM28" s="12">
        <v>12144000</v>
      </c>
    </row>
    <row r="29" spans="1:585" x14ac:dyDescent="0.25">
      <c r="A29" s="5" t="s">
        <v>24</v>
      </c>
      <c r="B29" s="7"/>
      <c r="C29" s="9">
        <v>672897</v>
      </c>
      <c r="D29" s="9">
        <v>633420</v>
      </c>
      <c r="E29" s="9">
        <v>39477</v>
      </c>
      <c r="F29" s="9">
        <v>63102</v>
      </c>
      <c r="G29" s="9">
        <v>-22987</v>
      </c>
      <c r="H29" s="9">
        <v>4810</v>
      </c>
      <c r="I29" s="9">
        <v>-27967</v>
      </c>
      <c r="J29" s="9">
        <v>-10170</v>
      </c>
      <c r="K29" s="9">
        <v>-17964</v>
      </c>
      <c r="L29" s="9">
        <v>4408</v>
      </c>
      <c r="M29" s="9">
        <v>191415</v>
      </c>
      <c r="N29" s="9">
        <v>281062</v>
      </c>
      <c r="O29" s="9">
        <v>535447</v>
      </c>
      <c r="P29" s="9">
        <v>698715</v>
      </c>
      <c r="Q29" s="9">
        <v>1692654</v>
      </c>
      <c r="R29" s="9">
        <v>200569</v>
      </c>
      <c r="S29" s="9">
        <v>5641</v>
      </c>
      <c r="T29" s="9">
        <v>305159</v>
      </c>
      <c r="U29" s="9">
        <v>884276</v>
      </c>
      <c r="V29" s="9">
        <v>1692654</v>
      </c>
      <c r="W29" s="12">
        <v>503219</v>
      </c>
      <c r="X29" s="10">
        <v>1.4189000000000001</v>
      </c>
      <c r="Y29" s="9">
        <v>705.13850000000002</v>
      </c>
      <c r="Z29" s="10">
        <v>25.63</v>
      </c>
      <c r="AA29" s="9">
        <v>27863</v>
      </c>
      <c r="AB29" s="9">
        <v>484</v>
      </c>
      <c r="AC29" s="9">
        <v>23471</v>
      </c>
      <c r="AD29" s="9">
        <v>870975</v>
      </c>
      <c r="AE29" s="10" t="s">
        <v>842</v>
      </c>
      <c r="AF29" s="9">
        <v>484</v>
      </c>
      <c r="AG29" s="9">
        <v>23471</v>
      </c>
      <c r="AH29" s="9">
        <v>-5551</v>
      </c>
      <c r="AI29" s="9">
        <v>870975</v>
      </c>
      <c r="AJ29" s="10">
        <v>0.1875</v>
      </c>
      <c r="AK29" s="10">
        <v>12.1852</v>
      </c>
      <c r="AL29" s="10">
        <v>6.0057999999999998</v>
      </c>
      <c r="AM29" s="10">
        <v>9.9697999999999993</v>
      </c>
      <c r="AN29" s="10" t="s">
        <v>842</v>
      </c>
      <c r="AO29" s="10">
        <v>79.839500000000001</v>
      </c>
      <c r="AT29" s="5" t="s">
        <v>24</v>
      </c>
      <c r="AU29" s="7"/>
      <c r="AV29" s="13">
        <v>1.7546492156547897</v>
      </c>
      <c r="AW29" s="13">
        <v>0.83361460746692706</v>
      </c>
      <c r="AX29" s="13">
        <v>1.4444928709295811E-2</v>
      </c>
      <c r="AY29" s="13">
        <v>0.1360514316570309</v>
      </c>
      <c r="AZ29" s="13">
        <v>133.30594726369017</v>
      </c>
      <c r="BA29" s="13">
        <v>0.47758017881977061</v>
      </c>
      <c r="BB29" s="13">
        <v>0.91416933174710158</v>
      </c>
      <c r="BC29" s="13">
        <v>1.9141693317471016</v>
      </c>
      <c r="BD29" s="13">
        <v>0.36268166732132368</v>
      </c>
      <c r="BE29" s="13">
        <v>0.10062370062370063</v>
      </c>
      <c r="BF29" s="13"/>
      <c r="BG29" s="13">
        <v>2.2536664508186806</v>
      </c>
      <c r="BH29" s="13">
        <v>161.95830570553503</v>
      </c>
      <c r="BI29" s="13">
        <v>3.5153828069900479</v>
      </c>
      <c r="BJ29" s="13">
        <v>103.8293750752344</v>
      </c>
      <c r="BK29" s="13">
        <v>2.9219803029250331</v>
      </c>
      <c r="BM29" s="5" t="s">
        <v>24</v>
      </c>
      <c r="BN29" s="7"/>
      <c r="BO29" s="14">
        <v>-2.031492429965305E-2</v>
      </c>
      <c r="BP29" s="14">
        <v>-1.0612919119914643E-2</v>
      </c>
      <c r="BQ29" s="14">
        <v>-1.3580448219187146E-2</v>
      </c>
      <c r="BR29" s="14">
        <v>-2.6696507786481437E-2</v>
      </c>
      <c r="BS29" s="12">
        <v>-17964</v>
      </c>
      <c r="BT29" s="12">
        <v>672897</v>
      </c>
      <c r="BU29" s="23">
        <v>0.41279257308345357</v>
      </c>
      <c r="BV29" s="23">
        <v>0.41658750104864906</v>
      </c>
      <c r="BW29" s="23">
        <v>1.3866389705161243E-2</v>
      </c>
      <c r="BX29" s="23">
        <v>0.51456174740968919</v>
      </c>
      <c r="BY29" s="23" t="s">
        <v>842</v>
      </c>
      <c r="BZ29" s="12">
        <v>690861</v>
      </c>
      <c r="CA29" s="12">
        <v>672897</v>
      </c>
      <c r="CB29" s="12">
        <v>633420</v>
      </c>
      <c r="CC29" s="12">
        <v>-301</v>
      </c>
      <c r="CD29" s="12">
        <v>63102</v>
      </c>
      <c r="CE29" s="12">
        <v>4810</v>
      </c>
      <c r="CF29" s="12">
        <v>-10170</v>
      </c>
      <c r="CH29" s="13">
        <v>1.9141693317471016</v>
      </c>
      <c r="CI29" s="13">
        <v>0.39753960348659562</v>
      </c>
      <c r="CJ29" s="12">
        <v>672897</v>
      </c>
      <c r="CK29" s="12">
        <v>1692654</v>
      </c>
      <c r="CL29" s="12">
        <v>698715</v>
      </c>
      <c r="CM29" s="12">
        <v>535447</v>
      </c>
      <c r="CN29" s="12">
        <v>4408</v>
      </c>
      <c r="CO29" s="12">
        <v>191415</v>
      </c>
      <c r="CP29" s="12">
        <v>281062</v>
      </c>
      <c r="CQ29" s="12">
        <v>458492</v>
      </c>
      <c r="CU29" s="5" t="s">
        <v>24</v>
      </c>
      <c r="CV29" s="7"/>
      <c r="CW29" s="9">
        <v>1365696</v>
      </c>
      <c r="CX29" s="9">
        <v>943951</v>
      </c>
      <c r="CY29" s="9">
        <v>421745</v>
      </c>
      <c r="CZ29" s="9">
        <v>171019</v>
      </c>
      <c r="DA29" s="9">
        <v>154368</v>
      </c>
      <c r="DB29" s="9">
        <v>32573</v>
      </c>
      <c r="DC29" s="9">
        <v>125006</v>
      </c>
      <c r="DD29" s="9">
        <v>33666</v>
      </c>
      <c r="DE29" s="9">
        <v>91340</v>
      </c>
      <c r="DF29" s="9">
        <v>335965</v>
      </c>
      <c r="DG29" s="9">
        <v>1010335</v>
      </c>
      <c r="DH29" s="9">
        <v>311512</v>
      </c>
      <c r="DI29" s="9">
        <v>1950752</v>
      </c>
      <c r="DJ29" s="9">
        <v>2128508</v>
      </c>
      <c r="DK29" s="9">
        <v>6248179</v>
      </c>
      <c r="DL29" s="9">
        <v>414963</v>
      </c>
      <c r="DM29" s="9" t="s">
        <v>842</v>
      </c>
      <c r="DN29" s="9">
        <v>975387</v>
      </c>
      <c r="DO29" s="9">
        <v>2185794</v>
      </c>
      <c r="DP29" s="9">
        <v>6248179</v>
      </c>
      <c r="DQ29" s="12">
        <v>3086998</v>
      </c>
      <c r="DR29" s="10">
        <v>0.68140000000000001</v>
      </c>
      <c r="DS29" s="9">
        <v>9062.6828999999998</v>
      </c>
      <c r="DT29" s="10">
        <v>167.36</v>
      </c>
      <c r="DU29" s="9">
        <v>541</v>
      </c>
      <c r="DV29" s="9">
        <v>247338</v>
      </c>
      <c r="DW29" s="9">
        <v>80432</v>
      </c>
      <c r="DX29" s="9">
        <v>1864229</v>
      </c>
      <c r="DY29" s="10">
        <v>1.68</v>
      </c>
      <c r="DZ29" s="9">
        <v>247338</v>
      </c>
      <c r="EA29" s="9">
        <v>80432</v>
      </c>
      <c r="EB29" s="9">
        <v>0</v>
      </c>
      <c r="EC29" s="9">
        <v>1864229</v>
      </c>
      <c r="ED29" s="10">
        <v>0</v>
      </c>
      <c r="EE29" s="10">
        <v>9.5489999999999995</v>
      </c>
      <c r="EF29" s="10">
        <v>5.2606999999999999</v>
      </c>
      <c r="EG29" s="10">
        <v>8.6232000000000006</v>
      </c>
      <c r="EH29" s="10">
        <v>26.9315</v>
      </c>
      <c r="EI29" s="10">
        <v>75.316100000000006</v>
      </c>
      <c r="EN29" s="5" t="s">
        <v>24</v>
      </c>
      <c r="EO29" s="7"/>
      <c r="EP29" s="13">
        <v>1.9999774448500953</v>
      </c>
      <c r="EQ29" s="13">
        <v>1.6806047240736242</v>
      </c>
      <c r="ER29" s="13">
        <v>0.34444276989543637</v>
      </c>
      <c r="ES29" s="13">
        <v>0.15610388242718398</v>
      </c>
      <c r="ET29" s="13">
        <v>536.62663569423387</v>
      </c>
      <c r="EU29" s="13">
        <v>0.65017103383241737</v>
      </c>
      <c r="EV29" s="13">
        <v>1.8585397343025005</v>
      </c>
      <c r="EW29" s="13">
        <v>2.8585397343025005</v>
      </c>
      <c r="EX29" s="13">
        <v>0.58545795092998165</v>
      </c>
      <c r="EY29" s="13">
        <v>7.5933441807632089</v>
      </c>
      <c r="EZ29" s="13"/>
      <c r="FA29" s="13">
        <v>3.0302235547908265</v>
      </c>
      <c r="FB29" s="13">
        <v>120.4531591152507</v>
      </c>
      <c r="FC29" s="13">
        <v>1.3517259126923249</v>
      </c>
      <c r="FD29" s="13">
        <v>270.02515567154035</v>
      </c>
      <c r="FE29" s="13">
        <v>1.4001896725841096</v>
      </c>
      <c r="FG29" s="5" t="s">
        <v>24</v>
      </c>
      <c r="FH29" s="7"/>
      <c r="FI29" s="14">
        <v>4.1788018450046073E-2</v>
      </c>
      <c r="FJ29" s="14">
        <v>1.4618659292571484E-2</v>
      </c>
      <c r="FK29" s="14">
        <v>2.4706078362991841E-2</v>
      </c>
      <c r="FL29" s="14">
        <v>6.6881648624584095E-2</v>
      </c>
      <c r="FM29" s="12">
        <v>91340</v>
      </c>
      <c r="FN29" s="12">
        <v>1365696</v>
      </c>
      <c r="FO29" s="23">
        <v>0.34066053485343489</v>
      </c>
      <c r="FP29" s="23">
        <v>1.4504518676561604</v>
      </c>
      <c r="FQ29" s="23">
        <v>1.2872870639589551E-2</v>
      </c>
      <c r="FR29" s="23">
        <v>0.29836357121010776</v>
      </c>
      <c r="FS29" s="23">
        <v>0</v>
      </c>
      <c r="FT29" s="12">
        <v>1274356</v>
      </c>
      <c r="FU29" s="12">
        <v>1365696</v>
      </c>
      <c r="FV29" s="12">
        <v>943951</v>
      </c>
      <c r="FW29" s="12">
        <v>93147</v>
      </c>
      <c r="FX29" s="12">
        <v>171019</v>
      </c>
      <c r="FY29" s="12">
        <v>32573</v>
      </c>
      <c r="FZ29" s="12">
        <v>33666</v>
      </c>
      <c r="GB29" s="13">
        <v>2.8585397343025005</v>
      </c>
      <c r="GC29" s="13">
        <v>0.21857504402482708</v>
      </c>
      <c r="GD29" s="12">
        <v>1365696</v>
      </c>
      <c r="GE29" s="12">
        <v>6248179</v>
      </c>
      <c r="GF29" s="12">
        <v>2128508</v>
      </c>
      <c r="GG29" s="12">
        <v>1950752</v>
      </c>
      <c r="GH29" s="12">
        <v>335965</v>
      </c>
      <c r="GI29" s="12">
        <v>1010335</v>
      </c>
      <c r="GJ29" s="12">
        <v>311512</v>
      </c>
      <c r="GK29" s="12">
        <v>2168919</v>
      </c>
      <c r="GO29" s="5" t="s">
        <v>24</v>
      </c>
      <c r="GP29" s="7"/>
      <c r="GQ29" s="9">
        <v>352735</v>
      </c>
      <c r="GR29" s="9">
        <v>226303</v>
      </c>
      <c r="GS29" s="9">
        <v>126432</v>
      </c>
      <c r="GT29" s="9">
        <v>41177</v>
      </c>
      <c r="GU29" s="9">
        <v>34188</v>
      </c>
      <c r="GV29" s="9">
        <v>15748</v>
      </c>
      <c r="GW29" s="9">
        <v>24190</v>
      </c>
      <c r="GX29" s="9">
        <v>6018</v>
      </c>
      <c r="GY29" s="9">
        <v>18172</v>
      </c>
      <c r="GZ29" s="9">
        <v>219089</v>
      </c>
      <c r="HA29" s="9">
        <v>140332</v>
      </c>
      <c r="HB29" s="9">
        <v>17519</v>
      </c>
      <c r="HC29" s="9">
        <v>413341</v>
      </c>
      <c r="HD29" s="9">
        <v>935402</v>
      </c>
      <c r="HE29" s="9">
        <v>2498015</v>
      </c>
      <c r="HF29" s="9">
        <v>100108</v>
      </c>
      <c r="HG29" s="9" t="s">
        <v>842</v>
      </c>
      <c r="HH29" s="9">
        <v>253184</v>
      </c>
      <c r="HI29" s="9">
        <v>1030867</v>
      </c>
      <c r="HJ29" s="9">
        <v>2498015</v>
      </c>
      <c r="HK29" s="12">
        <v>1213964</v>
      </c>
      <c r="HL29" s="10">
        <v>0.91169999999999995</v>
      </c>
      <c r="HM29" s="9">
        <v>4422.5195999999996</v>
      </c>
      <c r="HN29" s="10">
        <v>76.3</v>
      </c>
      <c r="HO29" s="9">
        <v>580</v>
      </c>
      <c r="HP29" s="9">
        <v>81924</v>
      </c>
      <c r="HQ29" s="9">
        <v>37627</v>
      </c>
      <c r="HR29" s="9">
        <v>-144710</v>
      </c>
      <c r="HS29" s="10">
        <v>0.31</v>
      </c>
      <c r="HT29" s="9">
        <v>81924</v>
      </c>
      <c r="HU29" s="9">
        <v>37627</v>
      </c>
      <c r="HV29" s="9">
        <v>0</v>
      </c>
      <c r="HW29" s="9">
        <v>-144710</v>
      </c>
      <c r="HX29" s="10">
        <v>0</v>
      </c>
      <c r="HY29" s="10">
        <v>8.5038999999999998</v>
      </c>
      <c r="HZ29" s="10">
        <v>5.3936999999999999</v>
      </c>
      <c r="IA29" s="10">
        <v>7.8741000000000003</v>
      </c>
      <c r="IB29" s="10">
        <v>24.878</v>
      </c>
      <c r="IC29" s="10">
        <v>74.795299999999997</v>
      </c>
      <c r="IH29" s="5" t="s">
        <v>24</v>
      </c>
      <c r="II29" s="7"/>
      <c r="IJ29" s="13">
        <v>1.6325715685035389</v>
      </c>
      <c r="IK29" s="13">
        <v>1.5633768326592519</v>
      </c>
      <c r="IL29" s="13">
        <v>0.86533509226491401</v>
      </c>
      <c r="IM29" s="13">
        <v>6.4113706282788535E-2</v>
      </c>
      <c r="IN29" s="13">
        <v>540.13395394048155</v>
      </c>
      <c r="IO29" s="13">
        <v>0.58732553647596186</v>
      </c>
      <c r="IP29" s="13">
        <v>1.4232175440672754</v>
      </c>
      <c r="IQ29" s="13">
        <v>2.4232175440672754</v>
      </c>
      <c r="IR29" s="13">
        <v>0.54078191186775304</v>
      </c>
      <c r="IS29" s="13">
        <v>5.2021844043688086</v>
      </c>
      <c r="IT29" s="13"/>
      <c r="IU29" s="13">
        <v>12.917575204064159</v>
      </c>
      <c r="IV29" s="13">
        <v>28.256077029469342</v>
      </c>
      <c r="IW29" s="13">
        <v>2.5135749508308867</v>
      </c>
      <c r="IX29" s="13">
        <v>145.21150438714616</v>
      </c>
      <c r="IY29" s="13">
        <v>2.202432612998495</v>
      </c>
      <c r="JA29" s="5" t="s">
        <v>24</v>
      </c>
      <c r="JB29" s="7"/>
      <c r="JC29" s="14">
        <v>1.7627880221211853E-2</v>
      </c>
      <c r="JD29" s="14">
        <v>7.2745760133546035E-3</v>
      </c>
      <c r="JE29" s="14">
        <v>1.368606673698917E-2</v>
      </c>
      <c r="JF29" s="14">
        <v>5.1517428097580337E-2</v>
      </c>
      <c r="JG29" s="12">
        <v>18172</v>
      </c>
      <c r="JH29" s="12">
        <v>352735</v>
      </c>
      <c r="JI29" s="23">
        <v>0.37445811974707915</v>
      </c>
      <c r="JJ29" s="23">
        <v>1.7704135483573957</v>
      </c>
      <c r="JK29" s="23">
        <v>1.5062759831306057E-2</v>
      </c>
      <c r="JL29" s="23">
        <v>-5.7929996417155225E-2</v>
      </c>
      <c r="JM29" s="23">
        <v>0</v>
      </c>
      <c r="JN29" s="12">
        <v>334563</v>
      </c>
      <c r="JO29" s="12">
        <v>352735</v>
      </c>
      <c r="JP29" s="12">
        <v>226303</v>
      </c>
      <c r="JQ29" s="12">
        <v>45317</v>
      </c>
      <c r="JR29" s="12">
        <v>41177</v>
      </c>
      <c r="JS29" s="12">
        <v>15748</v>
      </c>
      <c r="JT29" s="12">
        <v>6018</v>
      </c>
      <c r="JV29" s="13">
        <v>2.4232175440672754</v>
      </c>
      <c r="JW29" s="13">
        <v>0.14120611765742</v>
      </c>
      <c r="JX29" s="12">
        <v>352735</v>
      </c>
      <c r="JY29" s="12">
        <v>2498015</v>
      </c>
      <c r="JZ29" s="12">
        <v>935402</v>
      </c>
      <c r="KA29" s="12">
        <v>413341</v>
      </c>
      <c r="KB29" s="12">
        <v>219089</v>
      </c>
      <c r="KC29" s="12">
        <v>140332</v>
      </c>
      <c r="KD29" s="12">
        <v>17519</v>
      </c>
      <c r="KE29" s="12">
        <v>1149272</v>
      </c>
      <c r="KI29" s="5" t="s">
        <v>24</v>
      </c>
      <c r="KJ29" s="7"/>
      <c r="KK29" s="9">
        <v>524588</v>
      </c>
      <c r="KL29" s="9">
        <v>408743</v>
      </c>
      <c r="KM29" s="9">
        <v>115845</v>
      </c>
      <c r="KN29" s="9">
        <v>84389</v>
      </c>
      <c r="KO29" s="9">
        <v>29775</v>
      </c>
      <c r="KP29" s="9">
        <v>26739</v>
      </c>
      <c r="KQ29" s="9">
        <v>-3527</v>
      </c>
      <c r="KR29" s="9">
        <v>4109</v>
      </c>
      <c r="KS29" s="9">
        <v>-10802</v>
      </c>
      <c r="KT29" s="9">
        <v>95592</v>
      </c>
      <c r="KU29" s="9">
        <v>288030</v>
      </c>
      <c r="KV29" s="9">
        <v>84569</v>
      </c>
      <c r="KW29" s="9">
        <v>831397</v>
      </c>
      <c r="KX29" s="9">
        <v>641434</v>
      </c>
      <c r="KY29" s="9">
        <v>2837435</v>
      </c>
      <c r="KZ29" s="9">
        <v>202067</v>
      </c>
      <c r="LA29" s="9">
        <v>14006</v>
      </c>
      <c r="LB29" s="9">
        <v>592889</v>
      </c>
      <c r="LC29" s="9">
        <v>613765</v>
      </c>
      <c r="LD29" s="9">
        <v>2837435</v>
      </c>
      <c r="LE29" s="12">
        <v>1630781</v>
      </c>
      <c r="LF29" s="10">
        <v>3.3656999999999999</v>
      </c>
      <c r="LG29" s="9">
        <v>575.83159999999998</v>
      </c>
      <c r="LH29" s="10">
        <v>7.22</v>
      </c>
      <c r="LI29" s="9">
        <v>146079</v>
      </c>
      <c r="LJ29" s="9">
        <v>81889</v>
      </c>
      <c r="LK29" s="9">
        <v>35397</v>
      </c>
      <c r="LL29" s="9">
        <v>1582675</v>
      </c>
      <c r="LM29" s="10">
        <v>-0.14000000000000001</v>
      </c>
      <c r="LN29" s="9">
        <v>81889</v>
      </c>
      <c r="LO29" s="9">
        <v>35397</v>
      </c>
      <c r="LP29" s="9">
        <v>0</v>
      </c>
      <c r="LQ29" s="9">
        <v>1582675</v>
      </c>
      <c r="LR29" s="10">
        <v>0</v>
      </c>
      <c r="LS29" s="10">
        <v>11.546900000000001</v>
      </c>
      <c r="LT29" s="10">
        <v>7.6466000000000003</v>
      </c>
      <c r="LU29" s="10">
        <v>8.7142999999999997</v>
      </c>
      <c r="LV29" s="10" t="s">
        <v>842</v>
      </c>
      <c r="LW29" s="10">
        <v>204.2287</v>
      </c>
      <c r="MB29" s="5" t="s">
        <v>24</v>
      </c>
      <c r="MC29" s="7"/>
      <c r="MD29" s="13">
        <v>1.4022810340552785</v>
      </c>
      <c r="ME29" s="13">
        <v>1.2596421927207284</v>
      </c>
      <c r="MF29" s="13">
        <v>0.16123085434204379</v>
      </c>
      <c r="MG29" s="13">
        <v>8.4057608368121206E-2</v>
      </c>
      <c r="MH29" s="13">
        <v>552.77739023222989</v>
      </c>
      <c r="MI29" s="13">
        <v>0.78369019907063953</v>
      </c>
      <c r="MJ29" s="13">
        <v>3.6229990305735909</v>
      </c>
      <c r="MK29" s="13">
        <v>4.6229990305735909</v>
      </c>
      <c r="ML29" s="13">
        <v>0.7265527193472533</v>
      </c>
      <c r="MM29" s="13">
        <v>3.0625303863270879</v>
      </c>
      <c r="MN29" s="13"/>
      <c r="MO29" s="13">
        <v>4.8332485899088322</v>
      </c>
      <c r="MP29" s="13">
        <v>75.518565455555191</v>
      </c>
      <c r="MQ29" s="13">
        <v>1.8212963927368677</v>
      </c>
      <c r="MR29" s="13">
        <v>200.40670011513797</v>
      </c>
      <c r="MS29" s="13">
        <v>2.1994566220001008</v>
      </c>
      <c r="MU29" s="5" t="s">
        <v>24</v>
      </c>
      <c r="MV29" s="7"/>
      <c r="MW29" s="14">
        <v>-1.75995698679462E-2</v>
      </c>
      <c r="MX29" s="14">
        <v>-3.8069594545778141E-3</v>
      </c>
      <c r="MY29" s="14">
        <v>1.0493632453254435E-2</v>
      </c>
      <c r="MZ29" s="14">
        <v>-2.059139743951444E-2</v>
      </c>
      <c r="NA29" s="12">
        <v>-10802</v>
      </c>
      <c r="NB29" s="12">
        <v>524588</v>
      </c>
      <c r="NC29" s="23">
        <v>0.22606121373705476</v>
      </c>
      <c r="ND29" s="23">
        <v>0.2029408955623653</v>
      </c>
      <c r="NE29" s="23">
        <v>1.2474999427299656E-2</v>
      </c>
      <c r="NF29" s="23">
        <v>0.55778370253415499</v>
      </c>
      <c r="NG29" s="23">
        <v>0</v>
      </c>
      <c r="NH29" s="12">
        <v>535390</v>
      </c>
      <c r="NI29" s="12">
        <v>524588</v>
      </c>
      <c r="NJ29" s="12">
        <v>408743</v>
      </c>
      <c r="NK29" s="12">
        <v>11410</v>
      </c>
      <c r="NL29" s="12">
        <v>84389</v>
      </c>
      <c r="NM29" s="12">
        <v>26739</v>
      </c>
      <c r="NN29" s="12">
        <v>4109</v>
      </c>
      <c r="NP29" s="13">
        <v>4.6229990305735909</v>
      </c>
      <c r="NQ29" s="13">
        <v>0.18488106335475527</v>
      </c>
      <c r="NR29" s="12">
        <v>524588</v>
      </c>
      <c r="NS29" s="12">
        <v>2837435</v>
      </c>
      <c r="NT29" s="12">
        <v>641434</v>
      </c>
      <c r="NU29" s="12">
        <v>831397</v>
      </c>
      <c r="NV29" s="12">
        <v>95592</v>
      </c>
      <c r="NW29" s="12">
        <v>288030</v>
      </c>
      <c r="NX29" s="12">
        <v>84569</v>
      </c>
      <c r="NY29" s="12">
        <v>1364604</v>
      </c>
      <c r="OC29" s="5" t="s">
        <v>24</v>
      </c>
      <c r="OD29" s="7"/>
      <c r="OE29" s="9">
        <v>3825900</v>
      </c>
      <c r="OF29" s="9">
        <v>2284300</v>
      </c>
      <c r="OG29" s="9">
        <v>1541600</v>
      </c>
      <c r="OH29" s="9">
        <v>402100</v>
      </c>
      <c r="OI29" s="9">
        <v>727800</v>
      </c>
      <c r="OJ29" s="9">
        <v>127600</v>
      </c>
      <c r="OK29" s="9">
        <v>606300</v>
      </c>
      <c r="OL29" s="9">
        <v>126000</v>
      </c>
      <c r="OM29" s="9">
        <v>480200</v>
      </c>
      <c r="ON29" s="9">
        <v>157500</v>
      </c>
      <c r="OO29" s="9">
        <v>1829700</v>
      </c>
      <c r="OP29" s="9" t="s">
        <v>842</v>
      </c>
      <c r="OQ29" s="9">
        <v>2348400</v>
      </c>
      <c r="OR29" s="9">
        <v>10701400</v>
      </c>
      <c r="OS29" s="9">
        <v>30042800</v>
      </c>
      <c r="OT29" s="9">
        <v>1198200</v>
      </c>
      <c r="OU29" s="9" t="s">
        <v>842</v>
      </c>
      <c r="OV29" s="9">
        <v>4068800</v>
      </c>
      <c r="OW29" s="9">
        <v>10332400</v>
      </c>
      <c r="OX29" s="9">
        <v>30042800</v>
      </c>
      <c r="OY29" s="12">
        <v>15641600</v>
      </c>
      <c r="OZ29" s="10">
        <v>0.52090000000000003</v>
      </c>
      <c r="PA29" s="9">
        <v>45079.614399999999</v>
      </c>
      <c r="PB29" s="10">
        <v>142.51</v>
      </c>
      <c r="PC29" s="9">
        <v>3200</v>
      </c>
      <c r="PD29" s="9">
        <v>1134800</v>
      </c>
      <c r="PE29" s="9">
        <v>365000</v>
      </c>
      <c r="PF29" s="9">
        <v>8163500</v>
      </c>
      <c r="PG29" s="10">
        <v>1.52</v>
      </c>
      <c r="PH29" s="9">
        <v>1134800</v>
      </c>
      <c r="PI29" s="9">
        <v>365000</v>
      </c>
      <c r="PJ29" s="9">
        <v>-156500</v>
      </c>
      <c r="PK29" s="9">
        <v>8163500</v>
      </c>
      <c r="PL29" s="10">
        <v>0.53500000000000003</v>
      </c>
      <c r="PM29" s="10">
        <v>8.7443000000000008</v>
      </c>
      <c r="PN29" s="10">
        <v>5.0103</v>
      </c>
      <c r="PO29" s="10">
        <v>7.9478999999999997</v>
      </c>
      <c r="PP29" s="10">
        <v>20.7818</v>
      </c>
      <c r="PQ29" s="10">
        <v>78.688800000000001</v>
      </c>
      <c r="PV29" s="5" t="s">
        <v>24</v>
      </c>
      <c r="PW29" s="7"/>
      <c r="PX29" s="13">
        <v>0.57717263075108138</v>
      </c>
      <c r="PY29" s="13" t="s">
        <v>842</v>
      </c>
      <c r="PZ29" s="13">
        <v>3.8709201730239874E-2</v>
      </c>
      <c r="QA29" s="13">
        <v>-5.7264968644733516E-2</v>
      </c>
      <c r="QB29" s="13" t="s">
        <v>842</v>
      </c>
      <c r="QC29" s="13">
        <v>0.65607732967632848</v>
      </c>
      <c r="QD29" s="13">
        <v>1.9076303666137586</v>
      </c>
      <c r="QE29" s="13">
        <v>2.9076303666137586</v>
      </c>
      <c r="QF29" s="13">
        <v>0.60220220220220222</v>
      </c>
      <c r="QG29" s="13">
        <v>8.8934169278996862</v>
      </c>
      <c r="QH29" s="13"/>
      <c r="QI29" s="13" t="s">
        <v>842</v>
      </c>
      <c r="QJ29" s="13" t="s">
        <v>842</v>
      </c>
      <c r="QK29" s="13">
        <v>2.0909985243482536</v>
      </c>
      <c r="QL29" s="13">
        <v>174.55775111738416</v>
      </c>
      <c r="QM29" s="13">
        <v>-2.2238432922576146</v>
      </c>
      <c r="QO29" s="5" t="s">
        <v>24</v>
      </c>
      <c r="QP29" s="7"/>
      <c r="QQ29" s="14">
        <v>4.6475165498819249E-2</v>
      </c>
      <c r="QR29" s="14">
        <v>1.5983863022088488E-2</v>
      </c>
      <c r="QS29" s="14">
        <v>2.422543837458559E-2</v>
      </c>
      <c r="QT29" s="14">
        <v>0.1255129512010246</v>
      </c>
      <c r="QU29" s="12">
        <v>480200</v>
      </c>
      <c r="QV29" s="12">
        <v>3825900</v>
      </c>
      <c r="QW29" s="23">
        <v>0.35620514732315228</v>
      </c>
      <c r="QX29" s="23">
        <v>1.500513081337292</v>
      </c>
      <c r="QY29" s="23">
        <v>1.2149333617372549E-2</v>
      </c>
      <c r="QZ29" s="23">
        <v>0.271728999960057</v>
      </c>
      <c r="RA29" s="23">
        <v>0.35197368421052633</v>
      </c>
      <c r="RB29" s="12">
        <v>3345700</v>
      </c>
      <c r="RC29" s="12">
        <v>3825900</v>
      </c>
      <c r="RD29" s="12">
        <v>2284300</v>
      </c>
      <c r="RE29" s="12">
        <v>405700</v>
      </c>
      <c r="RF29" s="12">
        <v>402100</v>
      </c>
      <c r="RG29" s="12">
        <v>127600</v>
      </c>
      <c r="RH29" s="12">
        <v>126000</v>
      </c>
      <c r="RJ29" s="13">
        <v>2.9076303666137586</v>
      </c>
      <c r="RK29" s="13">
        <v>0.12734831640193325</v>
      </c>
      <c r="RL29" s="12">
        <v>3825900</v>
      </c>
      <c r="RM29" s="12">
        <v>30042800</v>
      </c>
      <c r="RN29" s="12">
        <v>10701400</v>
      </c>
      <c r="RO29" s="12">
        <v>2348400</v>
      </c>
      <c r="RP29" s="12">
        <v>157500</v>
      </c>
      <c r="RQ29" s="12">
        <v>1829700</v>
      </c>
      <c r="RR29" s="12" t="s">
        <v>842</v>
      </c>
      <c r="RS29" s="12">
        <v>16993000</v>
      </c>
      <c r="RW29" s="5" t="s">
        <v>24</v>
      </c>
      <c r="RX29" s="7"/>
      <c r="RY29" s="9">
        <v>5217000</v>
      </c>
      <c r="RZ29" s="9">
        <v>3146000</v>
      </c>
      <c r="SA29" s="9">
        <v>2071000</v>
      </c>
      <c r="SB29" s="9">
        <v>513000</v>
      </c>
      <c r="SC29" s="9">
        <v>785000</v>
      </c>
      <c r="SD29" s="9">
        <v>128000</v>
      </c>
      <c r="SE29" s="9">
        <v>644000</v>
      </c>
      <c r="SF29" s="9">
        <v>175000</v>
      </c>
      <c r="SG29" s="9">
        <v>493000</v>
      </c>
      <c r="SH29" s="9">
        <v>458000</v>
      </c>
      <c r="SI29" s="9">
        <v>2633000</v>
      </c>
      <c r="SJ29" s="9">
        <v>173000</v>
      </c>
      <c r="SK29" s="9">
        <v>3804000</v>
      </c>
      <c r="SL29" s="9">
        <v>16968000</v>
      </c>
      <c r="SM29" s="9">
        <v>32823000</v>
      </c>
      <c r="SN29" s="9">
        <v>1709000</v>
      </c>
      <c r="SO29" s="9" t="s">
        <v>842</v>
      </c>
      <c r="SP29" s="9">
        <v>4226000</v>
      </c>
      <c r="SQ29" s="9">
        <v>6896000</v>
      </c>
      <c r="SR29" s="9">
        <v>32823000</v>
      </c>
      <c r="SS29" s="12">
        <v>21701000</v>
      </c>
      <c r="ST29" s="10">
        <v>0.62990000000000002</v>
      </c>
      <c r="SU29" s="9">
        <v>72137.078999999998</v>
      </c>
      <c r="SV29" s="10">
        <v>179.1</v>
      </c>
      <c r="SW29" s="9">
        <v>6000</v>
      </c>
      <c r="SX29" s="9">
        <v>1311000</v>
      </c>
      <c r="SY29" s="9">
        <v>494000</v>
      </c>
      <c r="SZ29" s="9">
        <v>14334000</v>
      </c>
      <c r="TA29" s="10">
        <v>1.22</v>
      </c>
      <c r="TB29" s="9">
        <v>1311000</v>
      </c>
      <c r="TC29" s="9">
        <v>494000</v>
      </c>
      <c r="TD29" s="9">
        <v>-281000</v>
      </c>
      <c r="TE29" s="9">
        <v>14334000</v>
      </c>
      <c r="TF29" s="10">
        <v>0.7</v>
      </c>
      <c r="TG29" s="10">
        <v>8.5951000000000004</v>
      </c>
      <c r="TH29" s="10">
        <v>3.9066000000000001</v>
      </c>
      <c r="TI29" s="10">
        <v>7.7070999999999996</v>
      </c>
      <c r="TJ29" s="10">
        <v>27.1739</v>
      </c>
      <c r="TK29" s="10">
        <v>76.266099999999994</v>
      </c>
      <c r="TP29" s="5" t="s">
        <v>24</v>
      </c>
      <c r="TQ29" s="7"/>
      <c r="TR29" s="13">
        <v>0.90014197823000475</v>
      </c>
      <c r="TS29" s="13">
        <v>0.85920492191197351</v>
      </c>
      <c r="TT29" s="13">
        <v>0.10837671557027923</v>
      </c>
      <c r="TU29" s="13">
        <v>-1.2856838192730707E-2</v>
      </c>
      <c r="TV29" s="13">
        <v>362.20688712763052</v>
      </c>
      <c r="TW29" s="13">
        <v>0.78990342138134839</v>
      </c>
      <c r="TX29" s="13">
        <v>3.7597157772621808</v>
      </c>
      <c r="TY29" s="13">
        <v>4.7597157772621808</v>
      </c>
      <c r="TZ29" s="13">
        <v>0.75885582403748642</v>
      </c>
      <c r="UA29" s="13">
        <v>10.2421875</v>
      </c>
      <c r="UB29" s="13"/>
      <c r="UC29" s="13">
        <v>18.184971098265898</v>
      </c>
      <c r="UD29" s="13">
        <v>20.071519389701205</v>
      </c>
      <c r="UE29" s="13">
        <v>1.9813900493733383</v>
      </c>
      <c r="UF29" s="13">
        <v>184.21410772474604</v>
      </c>
      <c r="UG29" s="13">
        <v>-12.362559241706162</v>
      </c>
      <c r="UI29" s="5" t="s">
        <v>24</v>
      </c>
      <c r="UJ29" s="7"/>
      <c r="UK29" s="14">
        <v>7.1490719257540608E-2</v>
      </c>
      <c r="UL29" s="14">
        <v>1.5019955518995825E-2</v>
      </c>
      <c r="UM29" s="14">
        <v>2.3916156353776315E-2</v>
      </c>
      <c r="UN29" s="14">
        <v>9.4498754073222155E-2</v>
      </c>
      <c r="UO29" s="12">
        <v>493000</v>
      </c>
      <c r="UP29" s="12">
        <v>5217000</v>
      </c>
      <c r="UQ29" s="23">
        <v>0.51695457453614846</v>
      </c>
      <c r="UR29" s="23">
        <v>2.1977600767754319</v>
      </c>
      <c r="US29" s="23">
        <v>1.5050421960210827E-2</v>
      </c>
      <c r="UT29" s="23">
        <v>0.43670596837583403</v>
      </c>
      <c r="UU29" s="23">
        <v>0.57377049180327866</v>
      </c>
      <c r="UV29" s="12">
        <v>4724000</v>
      </c>
      <c r="UW29" s="12">
        <v>5217000</v>
      </c>
      <c r="UX29" s="12">
        <v>3146000</v>
      </c>
      <c r="UY29" s="12">
        <v>762000</v>
      </c>
      <c r="UZ29" s="12">
        <v>513000</v>
      </c>
      <c r="VA29" s="12">
        <v>128000</v>
      </c>
      <c r="VB29" s="12">
        <v>175000</v>
      </c>
      <c r="VD29" s="13">
        <v>4.7597157772621808</v>
      </c>
      <c r="VE29" s="13">
        <v>0.15894342381866375</v>
      </c>
      <c r="VF29" s="12">
        <v>5217000</v>
      </c>
      <c r="VG29" s="12">
        <v>32823000</v>
      </c>
      <c r="VH29" s="12">
        <v>16968000</v>
      </c>
      <c r="VI29" s="12">
        <v>3804000</v>
      </c>
      <c r="VJ29" s="12">
        <v>458000</v>
      </c>
      <c r="VK29" s="12">
        <v>2633000</v>
      </c>
      <c r="VL29" s="12">
        <v>173000</v>
      </c>
      <c r="VM29" s="12">
        <v>12051000</v>
      </c>
    </row>
    <row r="30" spans="1:585" x14ac:dyDescent="0.25">
      <c r="BJ30" s="13"/>
    </row>
    <row r="31" spans="1:585" x14ac:dyDescent="0.25">
      <c r="H31" t="s">
        <v>843</v>
      </c>
    </row>
    <row r="34" spans="5:67" x14ac:dyDescent="0.25">
      <c r="E34" t="s">
        <v>844</v>
      </c>
    </row>
    <row r="35" spans="5:67" ht="14.95" thickBot="1" x14ac:dyDescent="0.3"/>
    <row r="36" spans="5:67" x14ac:dyDescent="0.25">
      <c r="E36" s="26" t="s">
        <v>845</v>
      </c>
      <c r="F36" s="26"/>
      <c r="BG36" s="13"/>
      <c r="BH36" s="12"/>
      <c r="BI36" s="12"/>
      <c r="BJ36" s="12"/>
      <c r="BK36" s="12"/>
      <c r="BL36" s="12"/>
      <c r="BM36" s="12"/>
      <c r="BN36" s="12"/>
      <c r="BO36" s="12"/>
    </row>
    <row r="37" spans="5:67" x14ac:dyDescent="0.25">
      <c r="E37" t="s">
        <v>846</v>
      </c>
      <c r="F37">
        <v>0.64043346917541089</v>
      </c>
      <c r="BG37" s="13"/>
      <c r="BH37" s="12"/>
      <c r="BI37" s="12"/>
      <c r="BJ37" s="12"/>
      <c r="BK37" s="12"/>
      <c r="BL37" s="12"/>
      <c r="BM37" s="12"/>
      <c r="BN37" s="12"/>
      <c r="BO37" s="12"/>
    </row>
    <row r="38" spans="5:67" x14ac:dyDescent="0.25">
      <c r="E38" t="s">
        <v>847</v>
      </c>
      <c r="F38">
        <v>0.41015502844005197</v>
      </c>
      <c r="BG38" s="13"/>
      <c r="BH38" s="12"/>
      <c r="BI38" s="12"/>
      <c r="BJ38" s="12"/>
      <c r="BK38" s="12"/>
      <c r="BL38" s="12"/>
      <c r="BM38" s="12"/>
      <c r="BN38" s="12"/>
      <c r="BO38" s="12"/>
    </row>
    <row r="39" spans="5:67" x14ac:dyDescent="0.25">
      <c r="E39" t="s">
        <v>848</v>
      </c>
      <c r="F39">
        <v>0.38746868338005397</v>
      </c>
      <c r="BG39" s="13"/>
      <c r="BH39" s="12"/>
      <c r="BI39" s="12"/>
      <c r="BJ39" s="12"/>
      <c r="BK39" s="12"/>
      <c r="BL39" s="12"/>
      <c r="BM39" s="12"/>
      <c r="BN39" s="12"/>
      <c r="BO39" s="12"/>
    </row>
    <row r="40" spans="5:67" x14ac:dyDescent="0.25">
      <c r="E40" t="s">
        <v>849</v>
      </c>
      <c r="F40">
        <v>939.75017145682989</v>
      </c>
      <c r="BG40" s="13"/>
      <c r="BH40" s="12"/>
      <c r="BI40" s="12"/>
      <c r="BJ40" s="12"/>
      <c r="BK40" s="12"/>
      <c r="BL40" s="12"/>
      <c r="BM40" s="12"/>
      <c r="BN40" s="12"/>
      <c r="BO40" s="12"/>
    </row>
    <row r="41" spans="5:67" ht="14.95" thickBot="1" x14ac:dyDescent="0.3">
      <c r="E41" s="24" t="s">
        <v>850</v>
      </c>
      <c r="F41" s="24">
        <v>28</v>
      </c>
      <c r="BG41" s="13"/>
      <c r="BH41" s="12"/>
      <c r="BI41" s="12"/>
      <c r="BJ41" s="12"/>
      <c r="BK41" s="12"/>
      <c r="BL41" s="12"/>
      <c r="BM41" s="12"/>
      <c r="BN41" s="12"/>
      <c r="BO41" s="12"/>
    </row>
    <row r="42" spans="5:67" x14ac:dyDescent="0.25">
      <c r="BG42" s="13"/>
      <c r="BH42" s="12"/>
      <c r="BI42" s="12"/>
      <c r="BJ42" s="12"/>
      <c r="BK42" s="12"/>
      <c r="BL42" s="12"/>
      <c r="BM42" s="12"/>
      <c r="BN42" s="12"/>
      <c r="BO42" s="12"/>
    </row>
    <row r="43" spans="5:67" ht="14.95" thickBot="1" x14ac:dyDescent="0.3">
      <c r="E43" t="s">
        <v>851</v>
      </c>
      <c r="BG43" s="13"/>
      <c r="BH43" s="12"/>
      <c r="BI43" s="12"/>
      <c r="BJ43" s="12"/>
      <c r="BK43" s="12"/>
      <c r="BL43" s="12"/>
      <c r="BM43" s="12"/>
      <c r="BN43" s="12"/>
      <c r="BO43" s="12"/>
    </row>
    <row r="44" spans="5:67" x14ac:dyDescent="0.25">
      <c r="E44" s="25"/>
      <c r="F44" s="25" t="s">
        <v>852</v>
      </c>
      <c r="G44" s="25" t="s">
        <v>853</v>
      </c>
      <c r="H44" s="25" t="s">
        <v>854</v>
      </c>
      <c r="I44" s="25" t="s">
        <v>855</v>
      </c>
      <c r="J44" s="25" t="s">
        <v>856</v>
      </c>
      <c r="BG44" s="13"/>
      <c r="BH44" s="12"/>
      <c r="BI44" s="12"/>
      <c r="BJ44" s="12"/>
      <c r="BK44" s="12"/>
      <c r="BL44" s="12"/>
      <c r="BM44" s="12"/>
      <c r="BN44" s="12"/>
      <c r="BO44" s="12"/>
    </row>
    <row r="45" spans="5:67" x14ac:dyDescent="0.25">
      <c r="E45" t="s">
        <v>857</v>
      </c>
      <c r="F45">
        <v>1</v>
      </c>
      <c r="G45">
        <v>15966448.853561189</v>
      </c>
      <c r="H45">
        <v>15966448.853561189</v>
      </c>
      <c r="I45">
        <v>18.079378910764401</v>
      </c>
      <c r="J45">
        <v>2.4170074775013145E-4</v>
      </c>
      <c r="BG45" s="13"/>
      <c r="BH45" s="12"/>
      <c r="BI45" s="12"/>
      <c r="BJ45" s="12"/>
      <c r="BK45" s="12"/>
      <c r="BL45" s="12"/>
      <c r="BM45" s="12"/>
      <c r="BN45" s="12"/>
      <c r="BO45" s="12"/>
    </row>
    <row r="46" spans="5:67" x14ac:dyDescent="0.25">
      <c r="E46" t="s">
        <v>858</v>
      </c>
      <c r="F46">
        <v>26</v>
      </c>
      <c r="G46">
        <v>22961390.003581669</v>
      </c>
      <c r="H46">
        <v>883130.38475314109</v>
      </c>
      <c r="BG46" s="13"/>
      <c r="BH46" s="12"/>
      <c r="BI46" s="12"/>
      <c r="BJ46" s="12"/>
      <c r="BK46" s="12"/>
      <c r="BL46" s="12"/>
      <c r="BM46" s="12"/>
      <c r="BN46" s="12"/>
      <c r="BO46" s="12"/>
    </row>
    <row r="47" spans="5:67" ht="14.95" thickBot="1" x14ac:dyDescent="0.3">
      <c r="E47" s="24" t="s">
        <v>244</v>
      </c>
      <c r="F47" s="24">
        <v>27</v>
      </c>
      <c r="G47" s="24">
        <v>38927838.857142858</v>
      </c>
      <c r="H47" s="24"/>
      <c r="I47" s="24"/>
      <c r="J47" s="24"/>
      <c r="BG47" s="13"/>
      <c r="BH47" s="12"/>
      <c r="BI47" s="12"/>
      <c r="BJ47" s="12"/>
      <c r="BK47" s="12"/>
      <c r="BL47" s="12"/>
      <c r="BM47" s="12"/>
      <c r="BN47" s="12"/>
      <c r="BO47" s="12"/>
    </row>
    <row r="48" spans="5:67" ht="14.95" thickBot="1" x14ac:dyDescent="0.3">
      <c r="BG48" s="13"/>
      <c r="BH48" s="12"/>
      <c r="BI48" s="12"/>
      <c r="BJ48" s="12"/>
      <c r="BK48" s="12"/>
      <c r="BL48" s="12"/>
      <c r="BM48" s="12"/>
      <c r="BN48" s="12"/>
      <c r="BO48" s="12"/>
    </row>
    <row r="49" spans="5:67" x14ac:dyDescent="0.25">
      <c r="E49" s="25"/>
      <c r="F49" s="25" t="s">
        <v>859</v>
      </c>
      <c r="G49" s="25" t="s">
        <v>849</v>
      </c>
      <c r="H49" s="25" t="s">
        <v>860</v>
      </c>
      <c r="I49" s="25" t="s">
        <v>861</v>
      </c>
      <c r="J49" s="25" t="s">
        <v>862</v>
      </c>
      <c r="K49" s="25" t="s">
        <v>863</v>
      </c>
      <c r="L49" s="25" t="s">
        <v>864</v>
      </c>
      <c r="M49" s="25" t="s">
        <v>865</v>
      </c>
      <c r="BG49" s="13"/>
      <c r="BH49" s="12"/>
      <c r="BI49" s="12"/>
      <c r="BJ49" s="12"/>
      <c r="BK49" s="12"/>
      <c r="BL49" s="12"/>
      <c r="BM49" s="12"/>
      <c r="BN49" s="12"/>
      <c r="BO49" s="12"/>
    </row>
    <row r="50" spans="5:67" x14ac:dyDescent="0.25">
      <c r="E50" t="s">
        <v>866</v>
      </c>
      <c r="F50">
        <v>-957.53568145853615</v>
      </c>
      <c r="G50">
        <v>828.05920196340219</v>
      </c>
      <c r="H50">
        <v>-1.156361379944977</v>
      </c>
      <c r="I50">
        <v>0.2580484542277377</v>
      </c>
      <c r="J50">
        <v>-2659.6357480334336</v>
      </c>
      <c r="K50">
        <v>744.56438511636134</v>
      </c>
      <c r="L50">
        <v>-2659.6357480334336</v>
      </c>
      <c r="M50">
        <v>744.56438511636134</v>
      </c>
      <c r="BG50" s="13"/>
      <c r="BH50" s="12"/>
      <c r="BI50" s="12"/>
      <c r="BJ50" s="12"/>
      <c r="BK50" s="12"/>
      <c r="BL50" s="12"/>
      <c r="BM50" s="12"/>
      <c r="BN50" s="12"/>
      <c r="BO50" s="12"/>
    </row>
    <row r="51" spans="5:67" ht="14.95" thickBot="1" x14ac:dyDescent="0.3">
      <c r="E51" s="24" t="s">
        <v>269</v>
      </c>
      <c r="F51" s="24">
        <v>6.7054943244027956E-3</v>
      </c>
      <c r="G51" s="24">
        <v>1.5770266984129328E-3</v>
      </c>
      <c r="H51" s="24">
        <v>4.2519852905159956</v>
      </c>
      <c r="I51" s="24">
        <v>2.4170074775013212E-4</v>
      </c>
      <c r="J51" s="24">
        <v>3.4638695202892362E-3</v>
      </c>
      <c r="K51" s="24">
        <v>9.9471191285163546E-3</v>
      </c>
      <c r="L51" s="24">
        <v>3.4638695202892362E-3</v>
      </c>
      <c r="M51" s="24">
        <v>9.9471191285163546E-3</v>
      </c>
      <c r="BG51" s="13"/>
      <c r="BH51" s="12"/>
      <c r="BI51" s="12"/>
      <c r="BJ51" s="12"/>
      <c r="BK51" s="12"/>
      <c r="BL51" s="12"/>
      <c r="BM51" s="12"/>
      <c r="BN51" s="12"/>
      <c r="BO51" s="12"/>
    </row>
    <row r="52" spans="5:67" x14ac:dyDescent="0.25">
      <c r="BG52" s="13"/>
      <c r="BH52" s="12"/>
      <c r="BI52" s="12"/>
      <c r="BJ52" s="12"/>
      <c r="BK52" s="12"/>
      <c r="BL52" s="12"/>
      <c r="BM52" s="12"/>
      <c r="BN52" s="12"/>
      <c r="BO52" s="12"/>
    </row>
    <row r="53" spans="5:67" x14ac:dyDescent="0.25">
      <c r="BG53" s="13"/>
      <c r="BH53" s="12"/>
      <c r="BI53" s="12"/>
      <c r="BJ53" s="12"/>
      <c r="BK53" s="12"/>
      <c r="BL53" s="12"/>
      <c r="BM53" s="12"/>
      <c r="BN53" s="12"/>
      <c r="BO53" s="12"/>
    </row>
    <row r="54" spans="5:67" x14ac:dyDescent="0.25">
      <c r="BG54" s="13"/>
      <c r="BH54" s="12"/>
      <c r="BI54" s="12"/>
      <c r="BJ54" s="12"/>
      <c r="BK54" s="12"/>
      <c r="BL54" s="12"/>
      <c r="BM54" s="12"/>
      <c r="BN54" s="12"/>
      <c r="BO54" s="12"/>
    </row>
    <row r="55" spans="5:67" x14ac:dyDescent="0.25">
      <c r="BG55" s="13"/>
      <c r="BH55" s="12"/>
      <c r="BI55" s="12"/>
      <c r="BJ55" s="12"/>
      <c r="BK55" s="12"/>
      <c r="BL55" s="12"/>
      <c r="BM55" s="12"/>
      <c r="BN55" s="12"/>
      <c r="BO55" s="12"/>
    </row>
    <row r="56" spans="5:67" x14ac:dyDescent="0.25">
      <c r="BG56" s="13"/>
      <c r="BH56" s="12"/>
      <c r="BI56" s="12"/>
      <c r="BJ56" s="12"/>
      <c r="BK56" s="12"/>
      <c r="BL56" s="12"/>
      <c r="BM56" s="12"/>
      <c r="BN56" s="12"/>
      <c r="BO56" s="12"/>
    </row>
    <row r="57" spans="5:67" x14ac:dyDescent="0.25">
      <c r="BG57" s="13"/>
      <c r="BH57" s="12"/>
      <c r="BI57" s="12"/>
      <c r="BJ57" s="12"/>
      <c r="BK57" s="12"/>
      <c r="BL57" s="12"/>
      <c r="BM57" s="12"/>
      <c r="BN57" s="12"/>
      <c r="BO57" s="12"/>
    </row>
    <row r="58" spans="5:67" x14ac:dyDescent="0.25">
      <c r="BG58" s="13"/>
      <c r="BH58" s="12"/>
      <c r="BI58" s="12"/>
      <c r="BJ58" s="12"/>
      <c r="BK58" s="12"/>
      <c r="BL58" s="12"/>
      <c r="BM58" s="12"/>
      <c r="BN58" s="12"/>
      <c r="BO58" s="12"/>
    </row>
    <row r="59" spans="5:67" x14ac:dyDescent="0.25">
      <c r="BG59" s="13"/>
      <c r="BH59" s="12"/>
      <c r="BI59" s="12"/>
      <c r="BJ59" s="12"/>
      <c r="BK59" s="12"/>
      <c r="BL59" s="12"/>
      <c r="BM59" s="12"/>
      <c r="BN59" s="12"/>
      <c r="BO59" s="12"/>
    </row>
    <row r="60" spans="5:67" x14ac:dyDescent="0.25">
      <c r="BG60" s="13"/>
      <c r="BH60" s="12"/>
      <c r="BI60" s="12"/>
      <c r="BJ60" s="12"/>
      <c r="BK60" s="12"/>
      <c r="BL60" s="12"/>
      <c r="BM60" s="12"/>
      <c r="BN60" s="12"/>
      <c r="BO60" s="12"/>
    </row>
    <row r="61" spans="5:67" x14ac:dyDescent="0.25">
      <c r="BG61" s="13"/>
      <c r="BH61" s="12"/>
      <c r="BI61" s="12"/>
      <c r="BJ61" s="12"/>
      <c r="BK61" s="12"/>
      <c r="BL61" s="12"/>
      <c r="BM61" s="12"/>
      <c r="BN61" s="12"/>
      <c r="BO61" s="12"/>
    </row>
    <row r="62" spans="5:67" x14ac:dyDescent="0.25">
      <c r="BG62" s="13"/>
      <c r="BH62" s="12"/>
      <c r="BI62" s="12"/>
      <c r="BJ62" s="12"/>
      <c r="BK62" s="12"/>
      <c r="BL62" s="12"/>
      <c r="BM62" s="12"/>
      <c r="BN62" s="12"/>
      <c r="BO62" s="12"/>
    </row>
    <row r="63" spans="5:67" x14ac:dyDescent="0.25">
      <c r="BG63" s="13"/>
      <c r="BH63" s="12"/>
      <c r="BI63" s="12"/>
      <c r="BJ63" s="12"/>
      <c r="BK63" s="12"/>
      <c r="BL63" s="12"/>
      <c r="BM63" s="12"/>
      <c r="BN63" s="12"/>
      <c r="BO63"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70EEE4-0E92-4A97-BCE8-29D79FED5253}">
  <dimension ref="A2:AD57"/>
  <sheetViews>
    <sheetView topLeftCell="A34" workbookViewId="0">
      <pane xSplit="2" topLeftCell="AH1" activePane="topRight" state="frozen"/>
      <selection pane="topRight" activeCell="A61" sqref="A61"/>
    </sheetView>
  </sheetViews>
  <sheetFormatPr defaultRowHeight="14.3" x14ac:dyDescent="0.25"/>
  <cols>
    <col min="1" max="1" width="35.125" customWidth="1"/>
    <col min="2" max="2" width="0" hidden="1" customWidth="1"/>
    <col min="3" max="30" width="11.875" customWidth="1"/>
  </cols>
  <sheetData>
    <row r="2" spans="1:30"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21.1" x14ac:dyDescent="0.25">
      <c r="A3" s="2" t="s">
        <v>867</v>
      </c>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row>
    <row r="5" spans="1:30" x14ac:dyDescent="0.25">
      <c r="A5" s="4" t="s">
        <v>0</v>
      </c>
      <c r="B5" s="4"/>
      <c r="C5" s="5" t="s">
        <v>29</v>
      </c>
      <c r="D5" s="5" t="s">
        <v>30</v>
      </c>
      <c r="E5" s="5" t="s">
        <v>31</v>
      </c>
      <c r="F5" s="5" t="s">
        <v>32</v>
      </c>
      <c r="G5" s="5" t="s">
        <v>1</v>
      </c>
      <c r="H5" s="5" t="s">
        <v>2</v>
      </c>
      <c r="I5" s="5" t="s">
        <v>3</v>
      </c>
      <c r="J5" s="5" t="s">
        <v>4</v>
      </c>
      <c r="K5" s="5" t="s">
        <v>5</v>
      </c>
      <c r="L5" s="5" t="s">
        <v>6</v>
      </c>
      <c r="M5" s="5" t="s">
        <v>7</v>
      </c>
      <c r="N5" s="5" t="s">
        <v>8</v>
      </c>
      <c r="O5" s="5" t="s">
        <v>9</v>
      </c>
      <c r="P5" s="5" t="s">
        <v>10</v>
      </c>
      <c r="Q5" s="5" t="s">
        <v>11</v>
      </c>
      <c r="R5" s="5" t="s">
        <v>12</v>
      </c>
      <c r="S5" s="5" t="s">
        <v>13</v>
      </c>
      <c r="T5" s="5" t="s">
        <v>14</v>
      </c>
      <c r="U5" s="5" t="s">
        <v>15</v>
      </c>
      <c r="V5" s="5" t="s">
        <v>16</v>
      </c>
      <c r="W5" s="5" t="s">
        <v>17</v>
      </c>
      <c r="X5" s="5" t="s">
        <v>18</v>
      </c>
      <c r="Y5" s="5" t="s">
        <v>19</v>
      </c>
      <c r="Z5" s="5" t="s">
        <v>20</v>
      </c>
      <c r="AA5" s="5" t="s">
        <v>21</v>
      </c>
      <c r="AB5" s="5" t="s">
        <v>22</v>
      </c>
      <c r="AC5" s="5" t="s">
        <v>23</v>
      </c>
      <c r="AD5" s="5" t="s">
        <v>24</v>
      </c>
    </row>
    <row r="6" spans="1:30" x14ac:dyDescent="0.25">
      <c r="A6" s="6" t="s">
        <v>868</v>
      </c>
      <c r="B6" s="6"/>
      <c r="C6" s="7" t="s">
        <v>869</v>
      </c>
      <c r="D6" s="7" t="s">
        <v>870</v>
      </c>
      <c r="E6" s="7" t="s">
        <v>871</v>
      </c>
      <c r="F6" s="7" t="s">
        <v>872</v>
      </c>
      <c r="G6" s="7" t="s">
        <v>149</v>
      </c>
      <c r="H6" s="7" t="s">
        <v>150</v>
      </c>
      <c r="I6" s="7" t="s">
        <v>151</v>
      </c>
      <c r="J6" s="7" t="s">
        <v>152</v>
      </c>
      <c r="K6" s="7" t="s">
        <v>153</v>
      </c>
      <c r="L6" s="7" t="s">
        <v>154</v>
      </c>
      <c r="M6" s="7" t="s">
        <v>155</v>
      </c>
      <c r="N6" s="7" t="s">
        <v>156</v>
      </c>
      <c r="O6" s="7" t="s">
        <v>157</v>
      </c>
      <c r="P6" s="7" t="s">
        <v>158</v>
      </c>
      <c r="Q6" s="7" t="s">
        <v>159</v>
      </c>
      <c r="R6" s="7" t="s">
        <v>160</v>
      </c>
      <c r="S6" s="7" t="s">
        <v>161</v>
      </c>
      <c r="T6" s="7" t="s">
        <v>162</v>
      </c>
      <c r="U6" s="7" t="s">
        <v>163</v>
      </c>
      <c r="V6" s="7" t="s">
        <v>164</v>
      </c>
      <c r="W6" s="7" t="s">
        <v>165</v>
      </c>
      <c r="X6" s="7" t="s">
        <v>166</v>
      </c>
      <c r="Y6" s="7" t="s">
        <v>167</v>
      </c>
      <c r="Z6" s="7" t="s">
        <v>168</v>
      </c>
      <c r="AA6" s="7" t="s">
        <v>169</v>
      </c>
      <c r="AB6" s="7" t="s">
        <v>170</v>
      </c>
      <c r="AC6" s="7" t="s">
        <v>171</v>
      </c>
      <c r="AD6" s="7" t="s">
        <v>172</v>
      </c>
    </row>
    <row r="7" spans="1:30" x14ac:dyDescent="0.25">
      <c r="A7" s="8" t="s">
        <v>873</v>
      </c>
      <c r="B7" s="8" t="s">
        <v>874</v>
      </c>
      <c r="C7" s="9">
        <v>382084</v>
      </c>
      <c r="D7" s="9">
        <v>477088</v>
      </c>
      <c r="E7" s="9">
        <v>494258</v>
      </c>
      <c r="F7" s="9">
        <v>483279</v>
      </c>
      <c r="G7" s="9">
        <v>559443</v>
      </c>
      <c r="H7" s="9">
        <v>652416</v>
      </c>
      <c r="I7" s="9">
        <v>669577</v>
      </c>
      <c r="J7" s="9">
        <v>564020</v>
      </c>
      <c r="K7" s="9">
        <v>473565</v>
      </c>
      <c r="L7" s="9">
        <v>547396</v>
      </c>
      <c r="M7" s="9">
        <v>547800</v>
      </c>
      <c r="N7" s="9">
        <v>405584</v>
      </c>
      <c r="O7" s="9">
        <v>439482</v>
      </c>
      <c r="P7" s="9">
        <v>402683</v>
      </c>
      <c r="Q7" s="9">
        <v>464594</v>
      </c>
      <c r="R7" s="9">
        <v>492107</v>
      </c>
      <c r="S7" s="9">
        <v>600111</v>
      </c>
      <c r="T7" s="9">
        <v>820718</v>
      </c>
      <c r="U7" s="9">
        <v>845615</v>
      </c>
      <c r="V7" s="9">
        <v>798118</v>
      </c>
      <c r="W7" s="9">
        <v>783198</v>
      </c>
      <c r="X7" s="9">
        <v>1010087</v>
      </c>
      <c r="Y7" s="9">
        <v>894412</v>
      </c>
      <c r="Z7" s="9">
        <v>598730</v>
      </c>
      <c r="AA7" s="9">
        <v>755953</v>
      </c>
      <c r="AB7" s="9">
        <v>809610</v>
      </c>
      <c r="AC7" s="9">
        <v>717931</v>
      </c>
      <c r="AD7" s="9">
        <v>672897</v>
      </c>
    </row>
    <row r="8" spans="1:30" x14ac:dyDescent="0.25">
      <c r="A8" s="8" t="s">
        <v>875</v>
      </c>
      <c r="B8" s="8" t="s">
        <v>876</v>
      </c>
      <c r="C8" s="9">
        <v>326804</v>
      </c>
      <c r="D8" s="9">
        <v>411109</v>
      </c>
      <c r="E8" s="9">
        <v>430703</v>
      </c>
      <c r="F8" s="9">
        <v>406251</v>
      </c>
      <c r="G8" s="9">
        <v>472462</v>
      </c>
      <c r="H8" s="9">
        <v>549164</v>
      </c>
      <c r="I8" s="9">
        <v>582608</v>
      </c>
      <c r="J8" s="9">
        <v>490132</v>
      </c>
      <c r="K8" s="9">
        <v>414688</v>
      </c>
      <c r="L8" s="9">
        <v>474598</v>
      </c>
      <c r="M8" s="9">
        <v>479117</v>
      </c>
      <c r="N8" s="9">
        <v>364760</v>
      </c>
      <c r="O8" s="9">
        <v>380520</v>
      </c>
      <c r="P8" s="9">
        <v>356217</v>
      </c>
      <c r="Q8" s="9">
        <v>402228</v>
      </c>
      <c r="R8" s="9">
        <v>420094</v>
      </c>
      <c r="S8" s="9">
        <v>487025</v>
      </c>
      <c r="T8" s="9">
        <v>678297</v>
      </c>
      <c r="U8" s="9">
        <v>719941</v>
      </c>
      <c r="V8" s="9">
        <v>683244</v>
      </c>
      <c r="W8" s="9">
        <v>670539</v>
      </c>
      <c r="X8" s="9">
        <v>834375</v>
      </c>
      <c r="Y8" s="9">
        <v>809587</v>
      </c>
      <c r="Z8" s="9">
        <v>550011</v>
      </c>
      <c r="AA8" s="9">
        <v>682937</v>
      </c>
      <c r="AB8" s="9">
        <v>713685</v>
      </c>
      <c r="AC8" s="9">
        <v>627880</v>
      </c>
      <c r="AD8" s="9">
        <v>633420</v>
      </c>
    </row>
    <row r="9" spans="1:30" x14ac:dyDescent="0.25">
      <c r="A9" s="8" t="s">
        <v>232</v>
      </c>
      <c r="B9" s="8" t="s">
        <v>38</v>
      </c>
      <c r="C9" s="9">
        <v>55280</v>
      </c>
      <c r="D9" s="9">
        <v>65979</v>
      </c>
      <c r="E9" s="9">
        <v>63555</v>
      </c>
      <c r="F9" s="9">
        <v>77028</v>
      </c>
      <c r="G9" s="9">
        <v>86981</v>
      </c>
      <c r="H9" s="9">
        <v>103252</v>
      </c>
      <c r="I9" s="9">
        <v>86969</v>
      </c>
      <c r="J9" s="9">
        <v>73888</v>
      </c>
      <c r="K9" s="9">
        <v>58877</v>
      </c>
      <c r="L9" s="9">
        <v>72798</v>
      </c>
      <c r="M9" s="9">
        <v>68683</v>
      </c>
      <c r="N9" s="9">
        <v>40824</v>
      </c>
      <c r="O9" s="9">
        <v>58962</v>
      </c>
      <c r="P9" s="9">
        <v>46466</v>
      </c>
      <c r="Q9" s="9">
        <v>62366</v>
      </c>
      <c r="R9" s="9">
        <v>72013</v>
      </c>
      <c r="S9" s="9">
        <v>113086</v>
      </c>
      <c r="T9" s="9">
        <v>142421</v>
      </c>
      <c r="U9" s="9">
        <v>125674</v>
      </c>
      <c r="V9" s="9">
        <v>114874</v>
      </c>
      <c r="W9" s="9">
        <v>112659</v>
      </c>
      <c r="X9" s="9">
        <v>175712</v>
      </c>
      <c r="Y9" s="9">
        <v>84825</v>
      </c>
      <c r="Z9" s="9">
        <v>48719</v>
      </c>
      <c r="AA9" s="9">
        <v>73016</v>
      </c>
      <c r="AB9" s="9">
        <v>95925</v>
      </c>
      <c r="AC9" s="9">
        <v>90051</v>
      </c>
      <c r="AD9" s="9">
        <v>39477</v>
      </c>
    </row>
    <row r="10" spans="1:30" x14ac:dyDescent="0.25">
      <c r="A10" s="8" t="s">
        <v>39</v>
      </c>
      <c r="B10" s="8" t="s">
        <v>40</v>
      </c>
      <c r="C10" s="9">
        <v>43823</v>
      </c>
      <c r="D10" s="9">
        <v>48451</v>
      </c>
      <c r="E10" s="9">
        <v>41805</v>
      </c>
      <c r="F10" s="9">
        <v>51043</v>
      </c>
      <c r="G10" s="9">
        <v>53638</v>
      </c>
      <c r="H10" s="9">
        <v>54185</v>
      </c>
      <c r="I10" s="9">
        <v>50011</v>
      </c>
      <c r="J10" s="9">
        <v>51419</v>
      </c>
      <c r="K10" s="9">
        <v>39489</v>
      </c>
      <c r="L10" s="9">
        <v>48575</v>
      </c>
      <c r="M10" s="9">
        <v>51922</v>
      </c>
      <c r="N10" s="9">
        <v>46774</v>
      </c>
      <c r="O10" s="9">
        <v>46426</v>
      </c>
      <c r="P10" s="9">
        <v>45544</v>
      </c>
      <c r="Q10" s="9">
        <v>49132</v>
      </c>
      <c r="R10" s="9">
        <v>49906</v>
      </c>
      <c r="S10" s="9">
        <v>54142</v>
      </c>
      <c r="T10" s="9">
        <v>61887</v>
      </c>
      <c r="U10" s="9">
        <v>76528</v>
      </c>
      <c r="V10" s="9">
        <v>55267</v>
      </c>
      <c r="W10" s="9">
        <v>61081</v>
      </c>
      <c r="X10" s="9">
        <v>77672</v>
      </c>
      <c r="Y10" s="9">
        <v>69237</v>
      </c>
      <c r="Z10" s="9">
        <v>64228</v>
      </c>
      <c r="AA10" s="9">
        <v>63957</v>
      </c>
      <c r="AB10" s="9">
        <v>68527</v>
      </c>
      <c r="AC10" s="9">
        <v>69217</v>
      </c>
      <c r="AD10" s="9">
        <v>63102</v>
      </c>
    </row>
    <row r="11" spans="1:30" x14ac:dyDescent="0.25">
      <c r="A11" s="8" t="s">
        <v>43</v>
      </c>
      <c r="B11" s="8" t="s">
        <v>44</v>
      </c>
      <c r="C11" s="9">
        <v>14171</v>
      </c>
      <c r="D11" s="9">
        <v>19147</v>
      </c>
      <c r="E11" s="9">
        <v>22108</v>
      </c>
      <c r="F11" s="9">
        <v>26423</v>
      </c>
      <c r="G11" s="9">
        <v>33358</v>
      </c>
      <c r="H11" s="9">
        <v>51234</v>
      </c>
      <c r="I11" s="9">
        <v>37973</v>
      </c>
      <c r="J11" s="9">
        <v>22689</v>
      </c>
      <c r="K11" s="9">
        <v>19036</v>
      </c>
      <c r="L11" s="9">
        <v>24459</v>
      </c>
      <c r="M11" s="9">
        <v>17681</v>
      </c>
      <c r="N11" s="9">
        <v>-7910</v>
      </c>
      <c r="O11" s="9">
        <v>7691</v>
      </c>
      <c r="P11" s="9">
        <v>-3706</v>
      </c>
      <c r="Q11" s="9">
        <v>10779</v>
      </c>
      <c r="R11" s="9">
        <v>22770</v>
      </c>
      <c r="S11" s="9">
        <v>58584</v>
      </c>
      <c r="T11" s="9">
        <v>81380</v>
      </c>
      <c r="U11" s="9">
        <v>50995</v>
      </c>
      <c r="V11" s="9">
        <v>59821</v>
      </c>
      <c r="W11" s="9">
        <v>52165</v>
      </c>
      <c r="X11" s="9">
        <v>97844</v>
      </c>
      <c r="Y11" s="9">
        <v>16076</v>
      </c>
      <c r="Z11" s="9">
        <v>-16311</v>
      </c>
      <c r="AA11" s="9">
        <v>8542</v>
      </c>
      <c r="AB11" s="9">
        <v>27514</v>
      </c>
      <c r="AC11" s="9">
        <v>-23670</v>
      </c>
      <c r="AD11" s="9">
        <v>-22987</v>
      </c>
    </row>
    <row r="12" spans="1:30" x14ac:dyDescent="0.25">
      <c r="A12" s="8" t="s">
        <v>48</v>
      </c>
      <c r="B12" s="8" t="s">
        <v>49</v>
      </c>
      <c r="C12" s="9">
        <v>2097</v>
      </c>
      <c r="D12" s="9">
        <v>2131</v>
      </c>
      <c r="E12" s="9">
        <v>2112</v>
      </c>
      <c r="F12" s="9">
        <v>2059</v>
      </c>
      <c r="G12" s="9">
        <v>2281</v>
      </c>
      <c r="H12" s="9">
        <v>2483</v>
      </c>
      <c r="I12" s="9">
        <v>2160</v>
      </c>
      <c r="J12" s="9">
        <v>1906</v>
      </c>
      <c r="K12" s="9">
        <v>2067</v>
      </c>
      <c r="L12" s="9">
        <v>2294</v>
      </c>
      <c r="M12" s="9">
        <v>1999</v>
      </c>
      <c r="N12" s="9">
        <v>1423</v>
      </c>
      <c r="O12" s="9">
        <v>1320</v>
      </c>
      <c r="P12" s="9">
        <v>2656</v>
      </c>
      <c r="Q12" s="9">
        <v>3270</v>
      </c>
      <c r="R12" s="9">
        <v>1780</v>
      </c>
      <c r="S12" s="9">
        <v>1224</v>
      </c>
      <c r="T12" s="9">
        <v>1383</v>
      </c>
      <c r="U12" s="9">
        <v>898</v>
      </c>
      <c r="V12" s="9">
        <v>1372</v>
      </c>
      <c r="W12" s="9">
        <v>1901</v>
      </c>
      <c r="X12" s="9">
        <v>2223</v>
      </c>
      <c r="Y12" s="9">
        <v>3042</v>
      </c>
      <c r="Z12" s="9">
        <v>3324</v>
      </c>
      <c r="AA12" s="9">
        <v>4908</v>
      </c>
      <c r="AB12" s="9">
        <v>5146</v>
      </c>
      <c r="AC12" s="9">
        <v>5211</v>
      </c>
      <c r="AD12" s="9">
        <v>4810</v>
      </c>
    </row>
    <row r="13" spans="1:30" x14ac:dyDescent="0.25">
      <c r="A13" s="8" t="s">
        <v>51</v>
      </c>
      <c r="B13" s="8" t="s">
        <v>52</v>
      </c>
      <c r="C13" s="9">
        <v>12431</v>
      </c>
      <c r="D13" s="9">
        <v>17540</v>
      </c>
      <c r="E13" s="9" t="s">
        <v>53</v>
      </c>
      <c r="F13" s="9">
        <v>25213</v>
      </c>
      <c r="G13" s="9">
        <v>31178</v>
      </c>
      <c r="H13" s="9">
        <v>49154</v>
      </c>
      <c r="I13" s="9">
        <v>36308</v>
      </c>
      <c r="J13" s="9">
        <v>20806</v>
      </c>
      <c r="K13" s="9">
        <v>17290</v>
      </c>
      <c r="L13" s="9">
        <v>22194</v>
      </c>
      <c r="M13" s="9">
        <v>15950</v>
      </c>
      <c r="N13" s="9">
        <v>-9127</v>
      </c>
      <c r="O13" s="9">
        <v>6273</v>
      </c>
      <c r="P13" s="9">
        <v>-6452</v>
      </c>
      <c r="Q13" s="9">
        <v>7367</v>
      </c>
      <c r="R13" s="9">
        <v>20825</v>
      </c>
      <c r="S13" s="9">
        <v>57118</v>
      </c>
      <c r="T13" s="9">
        <v>79883</v>
      </c>
      <c r="U13" s="9">
        <v>50163</v>
      </c>
      <c r="V13" s="9">
        <v>58402</v>
      </c>
      <c r="W13" s="9">
        <v>50209</v>
      </c>
      <c r="X13" s="9">
        <v>95587</v>
      </c>
      <c r="Y13" s="9">
        <v>12478</v>
      </c>
      <c r="Z13" s="9">
        <v>-23519</v>
      </c>
      <c r="AA13" s="9">
        <v>3535</v>
      </c>
      <c r="AB13" s="9">
        <v>21062</v>
      </c>
      <c r="AC13" s="9">
        <v>-29154</v>
      </c>
      <c r="AD13" s="9">
        <v>-27967</v>
      </c>
    </row>
    <row r="14" spans="1:30" x14ac:dyDescent="0.25">
      <c r="A14" s="8" t="s">
        <v>54</v>
      </c>
      <c r="B14" s="8" t="s">
        <v>55</v>
      </c>
      <c r="C14" s="9">
        <v>637</v>
      </c>
      <c r="D14" s="9">
        <v>161</v>
      </c>
      <c r="E14" s="9">
        <v>586</v>
      </c>
      <c r="F14" s="9">
        <v>5957</v>
      </c>
      <c r="G14" s="9">
        <v>-10577</v>
      </c>
      <c r="H14" s="9">
        <v>10650</v>
      </c>
      <c r="I14" s="9">
        <v>-23620</v>
      </c>
      <c r="J14" s="9">
        <v>4116</v>
      </c>
      <c r="K14" s="9">
        <v>3855</v>
      </c>
      <c r="L14" s="9">
        <v>5762</v>
      </c>
      <c r="M14" s="9">
        <v>3937</v>
      </c>
      <c r="N14" s="9">
        <v>-2534</v>
      </c>
      <c r="O14" s="9">
        <v>1770</v>
      </c>
      <c r="P14" s="9">
        <v>-1804</v>
      </c>
      <c r="Q14" s="9">
        <v>2734</v>
      </c>
      <c r="R14" s="9">
        <v>5719</v>
      </c>
      <c r="S14" s="9">
        <v>11469</v>
      </c>
      <c r="T14" s="9">
        <v>14401</v>
      </c>
      <c r="U14" s="9">
        <v>6346</v>
      </c>
      <c r="V14" s="9">
        <v>11097</v>
      </c>
      <c r="W14" s="9">
        <v>12073</v>
      </c>
      <c r="X14" s="9">
        <v>20037</v>
      </c>
      <c r="Y14" s="9">
        <v>1390</v>
      </c>
      <c r="Z14" s="9">
        <v>-6032</v>
      </c>
      <c r="AA14" s="9">
        <v>-513</v>
      </c>
      <c r="AB14" s="9">
        <v>7221</v>
      </c>
      <c r="AC14" s="9">
        <v>-3423</v>
      </c>
      <c r="AD14" s="9">
        <v>-10170</v>
      </c>
    </row>
    <row r="15" spans="1:30" x14ac:dyDescent="0.25">
      <c r="A15" s="8" t="s">
        <v>57</v>
      </c>
      <c r="B15" s="8" t="s">
        <v>58</v>
      </c>
      <c r="C15" s="9">
        <v>11037</v>
      </c>
      <c r="D15" s="9">
        <v>16565</v>
      </c>
      <c r="E15" s="9">
        <v>18235</v>
      </c>
      <c r="F15" s="9">
        <v>18364</v>
      </c>
      <c r="G15" s="9">
        <v>41016</v>
      </c>
      <c r="H15" s="9">
        <v>37402</v>
      </c>
      <c r="I15" s="9">
        <v>59669</v>
      </c>
      <c r="J15" s="9">
        <v>16188</v>
      </c>
      <c r="K15" s="9">
        <v>12892</v>
      </c>
      <c r="L15" s="9">
        <v>15690</v>
      </c>
      <c r="M15" s="9">
        <v>11575</v>
      </c>
      <c r="N15" s="9">
        <v>-6995</v>
      </c>
      <c r="O15" s="9">
        <v>3883</v>
      </c>
      <c r="P15" s="9">
        <v>-4995</v>
      </c>
      <c r="Q15" s="9">
        <v>3962</v>
      </c>
      <c r="R15" s="9">
        <v>14104</v>
      </c>
      <c r="S15" s="9">
        <v>44588</v>
      </c>
      <c r="T15" s="9">
        <v>63635</v>
      </c>
      <c r="U15" s="9">
        <v>42785</v>
      </c>
      <c r="V15" s="9">
        <v>46199</v>
      </c>
      <c r="W15" s="9">
        <v>37615</v>
      </c>
      <c r="X15" s="9">
        <v>74634</v>
      </c>
      <c r="Y15" s="9">
        <v>10352</v>
      </c>
      <c r="Z15" s="9">
        <v>-17788</v>
      </c>
      <c r="AA15" s="9">
        <v>4353</v>
      </c>
      <c r="AB15" s="9">
        <v>13460</v>
      </c>
      <c r="AC15" s="9">
        <v>-25816</v>
      </c>
      <c r="AD15" s="9">
        <v>-17964</v>
      </c>
    </row>
    <row r="16" spans="1:30" x14ac:dyDescent="0.25">
      <c r="A16" s="8" t="s">
        <v>59</v>
      </c>
      <c r="B16" s="8" t="s">
        <v>60</v>
      </c>
      <c r="C16" s="9">
        <v>9830</v>
      </c>
      <c r="D16" s="9">
        <v>15209</v>
      </c>
      <c r="E16" s="9">
        <v>7287</v>
      </c>
      <c r="F16" s="9">
        <v>9194</v>
      </c>
      <c r="G16" s="9">
        <v>15007</v>
      </c>
      <c r="H16" s="9">
        <v>10090</v>
      </c>
      <c r="I16" s="9">
        <v>4723</v>
      </c>
      <c r="J16" s="9">
        <v>11216</v>
      </c>
      <c r="K16" s="9">
        <v>13173</v>
      </c>
      <c r="L16" s="9">
        <v>8119</v>
      </c>
      <c r="M16" s="9">
        <v>12377</v>
      </c>
      <c r="N16" s="9">
        <v>9624</v>
      </c>
      <c r="O16" s="9">
        <v>10326</v>
      </c>
      <c r="P16" s="9">
        <v>307655</v>
      </c>
      <c r="Q16" s="9">
        <v>17887</v>
      </c>
      <c r="R16" s="9">
        <v>7258</v>
      </c>
      <c r="S16" s="9">
        <v>11326</v>
      </c>
      <c r="T16" s="9">
        <v>17927</v>
      </c>
      <c r="U16" s="9">
        <v>27818</v>
      </c>
      <c r="V16" s="9">
        <v>19081</v>
      </c>
      <c r="W16" s="9">
        <v>17823</v>
      </c>
      <c r="X16" s="9">
        <v>16125</v>
      </c>
      <c r="Y16" s="9">
        <v>43803</v>
      </c>
      <c r="Z16" s="9">
        <v>3539</v>
      </c>
      <c r="AA16" s="9">
        <v>11459</v>
      </c>
      <c r="AB16" s="9">
        <v>4511</v>
      </c>
      <c r="AC16" s="9">
        <v>6032</v>
      </c>
      <c r="AD16" s="9">
        <v>4408</v>
      </c>
    </row>
    <row r="17" spans="1:30" x14ac:dyDescent="0.25">
      <c r="A17" s="8" t="s">
        <v>61</v>
      </c>
      <c r="B17" s="8" t="s">
        <v>62</v>
      </c>
      <c r="C17" s="9">
        <v>132790</v>
      </c>
      <c r="D17" s="9">
        <v>127457</v>
      </c>
      <c r="E17" s="9">
        <v>138998</v>
      </c>
      <c r="F17" s="9">
        <v>144578</v>
      </c>
      <c r="G17" s="9">
        <v>194338</v>
      </c>
      <c r="H17" s="9">
        <v>190195</v>
      </c>
      <c r="I17" s="9">
        <v>169418</v>
      </c>
      <c r="J17" s="9">
        <v>193439</v>
      </c>
      <c r="K17" s="9">
        <v>165307</v>
      </c>
      <c r="L17" s="9">
        <v>167988</v>
      </c>
      <c r="M17" s="9">
        <v>145617</v>
      </c>
      <c r="N17" s="9">
        <v>115012</v>
      </c>
      <c r="O17" s="9">
        <v>158767</v>
      </c>
      <c r="P17" s="9">
        <v>134538</v>
      </c>
      <c r="Q17" s="9">
        <v>139147</v>
      </c>
      <c r="R17" s="9">
        <v>166215</v>
      </c>
      <c r="S17" s="9">
        <v>210480</v>
      </c>
      <c r="T17" s="9">
        <v>266007</v>
      </c>
      <c r="U17" s="9">
        <v>214098</v>
      </c>
      <c r="V17" s="9">
        <v>303541</v>
      </c>
      <c r="W17" s="9">
        <v>280254</v>
      </c>
      <c r="X17" s="9">
        <v>283819</v>
      </c>
      <c r="Y17" s="9">
        <v>237654</v>
      </c>
      <c r="Z17" s="9">
        <v>218189</v>
      </c>
      <c r="AA17" s="9">
        <v>240632</v>
      </c>
      <c r="AB17" s="9">
        <v>297444</v>
      </c>
      <c r="AC17" s="9">
        <v>210442</v>
      </c>
      <c r="AD17" s="9">
        <v>191415</v>
      </c>
    </row>
    <row r="18" spans="1:30" x14ac:dyDescent="0.25">
      <c r="A18" s="8" t="s">
        <v>63</v>
      </c>
      <c r="B18" s="8" t="s">
        <v>64</v>
      </c>
      <c r="C18" s="9">
        <v>168889</v>
      </c>
      <c r="D18" s="9">
        <v>165832</v>
      </c>
      <c r="E18" s="9">
        <v>166942</v>
      </c>
      <c r="F18" s="9">
        <v>216365</v>
      </c>
      <c r="G18" s="9">
        <v>221945</v>
      </c>
      <c r="H18" s="9">
        <v>234437</v>
      </c>
      <c r="I18" s="9">
        <v>205877</v>
      </c>
      <c r="J18" s="9">
        <v>200562</v>
      </c>
      <c r="K18" s="9">
        <v>198565</v>
      </c>
      <c r="L18" s="9">
        <v>202192</v>
      </c>
      <c r="M18" s="9">
        <v>187320</v>
      </c>
      <c r="N18" s="9">
        <v>177934</v>
      </c>
      <c r="O18" s="9">
        <v>183566</v>
      </c>
      <c r="P18" s="9">
        <v>161543</v>
      </c>
      <c r="Q18" s="9">
        <v>157269</v>
      </c>
      <c r="R18" s="9">
        <v>185347</v>
      </c>
      <c r="S18" s="9">
        <v>252268</v>
      </c>
      <c r="T18" s="9">
        <v>257229</v>
      </c>
      <c r="U18" s="9">
        <v>256427</v>
      </c>
      <c r="V18" s="9">
        <v>313872</v>
      </c>
      <c r="W18" s="9">
        <v>323931</v>
      </c>
      <c r="X18" s="9">
        <v>439704</v>
      </c>
      <c r="Y18" s="9">
        <v>315189</v>
      </c>
      <c r="Z18" s="9">
        <v>345198</v>
      </c>
      <c r="AA18" s="9">
        <v>286733</v>
      </c>
      <c r="AB18" s="9">
        <v>298979</v>
      </c>
      <c r="AC18" s="9">
        <v>278642</v>
      </c>
      <c r="AD18" s="9">
        <v>281062</v>
      </c>
    </row>
    <row r="19" spans="1:30" x14ac:dyDescent="0.25">
      <c r="A19" s="8" t="s">
        <v>65</v>
      </c>
      <c r="B19" s="8" t="s">
        <v>66</v>
      </c>
      <c r="C19" s="9">
        <v>331498</v>
      </c>
      <c r="D19" s="9">
        <v>334269</v>
      </c>
      <c r="E19" s="9">
        <v>337950</v>
      </c>
      <c r="F19" s="9">
        <v>395420</v>
      </c>
      <c r="G19" s="9">
        <v>460062</v>
      </c>
      <c r="H19" s="9">
        <v>476722</v>
      </c>
      <c r="I19" s="9">
        <v>448359</v>
      </c>
      <c r="J19" s="9">
        <v>446672</v>
      </c>
      <c r="K19" s="9">
        <v>418953</v>
      </c>
      <c r="L19" s="9">
        <v>417349</v>
      </c>
      <c r="M19" s="9">
        <v>466288</v>
      </c>
      <c r="N19" s="9">
        <v>339880</v>
      </c>
      <c r="O19" s="9">
        <v>386339</v>
      </c>
      <c r="P19" s="9">
        <v>653227</v>
      </c>
      <c r="Q19" s="9">
        <v>362631</v>
      </c>
      <c r="R19" s="9">
        <v>401030</v>
      </c>
      <c r="S19" s="9">
        <v>515233</v>
      </c>
      <c r="T19" s="9">
        <v>585189</v>
      </c>
      <c r="U19" s="9">
        <v>543114</v>
      </c>
      <c r="V19" s="9">
        <v>672428</v>
      </c>
      <c r="W19" s="9">
        <v>659305</v>
      </c>
      <c r="X19" s="9">
        <v>787925</v>
      </c>
      <c r="Y19" s="9">
        <v>671386</v>
      </c>
      <c r="Z19" s="9">
        <v>634564</v>
      </c>
      <c r="AA19" s="9">
        <v>593490</v>
      </c>
      <c r="AB19" s="9">
        <v>659375</v>
      </c>
      <c r="AC19" s="9">
        <v>550340</v>
      </c>
      <c r="AD19" s="9">
        <v>535447</v>
      </c>
    </row>
    <row r="20" spans="1:30" x14ac:dyDescent="0.25">
      <c r="A20" s="8" t="s">
        <v>67</v>
      </c>
      <c r="B20" s="8" t="s">
        <v>68</v>
      </c>
      <c r="C20" s="9">
        <v>384883</v>
      </c>
      <c r="D20" s="9">
        <v>382825</v>
      </c>
      <c r="E20" s="9">
        <v>390629</v>
      </c>
      <c r="F20" s="9">
        <v>386847</v>
      </c>
      <c r="G20" s="9">
        <v>386680</v>
      </c>
      <c r="H20" s="9">
        <v>393387</v>
      </c>
      <c r="I20" s="9">
        <v>415711</v>
      </c>
      <c r="J20" s="9">
        <v>422686</v>
      </c>
      <c r="K20" s="9">
        <v>428777</v>
      </c>
      <c r="L20" s="9">
        <v>437456</v>
      </c>
      <c r="M20" s="9">
        <v>456400</v>
      </c>
      <c r="N20" s="9">
        <v>456714</v>
      </c>
      <c r="O20" s="9">
        <v>454022</v>
      </c>
      <c r="P20" s="9">
        <v>459312</v>
      </c>
      <c r="Q20" s="9">
        <v>487004</v>
      </c>
      <c r="R20" s="9">
        <v>495376</v>
      </c>
      <c r="S20" s="9">
        <v>502484</v>
      </c>
      <c r="T20" s="9">
        <v>510762</v>
      </c>
      <c r="U20" s="9">
        <v>562674</v>
      </c>
      <c r="V20" s="9">
        <v>579872</v>
      </c>
      <c r="W20" s="9">
        <v>597262</v>
      </c>
      <c r="X20" s="9">
        <v>629104</v>
      </c>
      <c r="Y20" s="9">
        <v>664120</v>
      </c>
      <c r="Z20" s="9">
        <v>682738</v>
      </c>
      <c r="AA20" s="9">
        <v>689374</v>
      </c>
      <c r="AB20" s="9">
        <v>697396</v>
      </c>
      <c r="AC20" s="9">
        <v>706805</v>
      </c>
      <c r="AD20" s="9">
        <v>698715</v>
      </c>
    </row>
    <row r="21" spans="1:30" x14ac:dyDescent="0.25">
      <c r="A21" s="8" t="s">
        <v>70</v>
      </c>
      <c r="B21" s="8" t="s">
        <v>71</v>
      </c>
      <c r="C21" s="9">
        <v>920450</v>
      </c>
      <c r="D21" s="9">
        <v>921225</v>
      </c>
      <c r="E21" s="9">
        <v>933755</v>
      </c>
      <c r="F21" s="9">
        <v>985913</v>
      </c>
      <c r="G21" s="9">
        <v>1051697</v>
      </c>
      <c r="H21" s="9">
        <v>1077270</v>
      </c>
      <c r="I21" s="9">
        <v>1104817</v>
      </c>
      <c r="J21" s="9">
        <v>1109204</v>
      </c>
      <c r="K21" s="9">
        <v>1087252</v>
      </c>
      <c r="L21" s="9">
        <v>1092622</v>
      </c>
      <c r="M21" s="9">
        <v>1160746</v>
      </c>
      <c r="N21" s="9">
        <v>1158592</v>
      </c>
      <c r="O21" s="9">
        <v>1197247</v>
      </c>
      <c r="P21" s="9">
        <v>1474096</v>
      </c>
      <c r="Q21" s="9">
        <v>1229927</v>
      </c>
      <c r="R21" s="9">
        <v>1277533</v>
      </c>
      <c r="S21" s="9">
        <v>1405329</v>
      </c>
      <c r="T21" s="9">
        <v>1485738</v>
      </c>
      <c r="U21" s="9">
        <v>1494363</v>
      </c>
      <c r="V21" s="9">
        <v>1719768</v>
      </c>
      <c r="W21" s="9">
        <v>1724329</v>
      </c>
      <c r="X21" s="9">
        <v>1912441</v>
      </c>
      <c r="Y21" s="9">
        <v>1826597</v>
      </c>
      <c r="Z21" s="9">
        <v>1822619</v>
      </c>
      <c r="AA21" s="9">
        <v>1781095</v>
      </c>
      <c r="AB21" s="9">
        <v>1866428</v>
      </c>
      <c r="AC21" s="9">
        <v>1715949</v>
      </c>
      <c r="AD21" s="9">
        <v>1692654</v>
      </c>
    </row>
    <row r="22" spans="1:30" x14ac:dyDescent="0.25">
      <c r="A22" s="8" t="s">
        <v>75</v>
      </c>
      <c r="B22" s="8" t="s">
        <v>76</v>
      </c>
      <c r="C22" s="9">
        <v>72641</v>
      </c>
      <c r="D22" s="9">
        <v>69411</v>
      </c>
      <c r="E22" s="9">
        <v>94674</v>
      </c>
      <c r="F22" s="9">
        <v>97176</v>
      </c>
      <c r="G22" s="9">
        <v>106588</v>
      </c>
      <c r="H22" s="9">
        <v>118099</v>
      </c>
      <c r="I22" s="9">
        <v>128495</v>
      </c>
      <c r="J22" s="9">
        <v>110235</v>
      </c>
      <c r="K22" s="9">
        <v>95730</v>
      </c>
      <c r="L22" s="9">
        <v>100386</v>
      </c>
      <c r="M22" s="9">
        <v>110297</v>
      </c>
      <c r="N22" s="9">
        <v>72172</v>
      </c>
      <c r="O22" s="9">
        <v>92476</v>
      </c>
      <c r="P22" s="9">
        <v>68480</v>
      </c>
      <c r="Q22" s="9">
        <v>106676</v>
      </c>
      <c r="R22" s="9">
        <v>116507</v>
      </c>
      <c r="S22" s="9">
        <v>142717</v>
      </c>
      <c r="T22" s="9">
        <v>153454</v>
      </c>
      <c r="U22" s="9">
        <v>179917</v>
      </c>
      <c r="V22" s="9">
        <v>196847</v>
      </c>
      <c r="W22" s="9">
        <v>191418</v>
      </c>
      <c r="X22" s="9">
        <v>223816</v>
      </c>
      <c r="Y22" s="9">
        <v>217689</v>
      </c>
      <c r="Z22" s="9">
        <v>185170</v>
      </c>
      <c r="AA22" s="9">
        <v>212598</v>
      </c>
      <c r="AB22" s="9">
        <v>209795</v>
      </c>
      <c r="AC22" s="9">
        <v>209423</v>
      </c>
      <c r="AD22" s="9">
        <v>200569</v>
      </c>
    </row>
    <row r="23" spans="1:30" x14ac:dyDescent="0.25">
      <c r="A23" s="8" t="s">
        <v>78</v>
      </c>
      <c r="B23" s="8" t="s">
        <v>79</v>
      </c>
      <c r="C23" s="9">
        <v>676</v>
      </c>
      <c r="D23" s="9">
        <v>641</v>
      </c>
      <c r="E23" s="9">
        <v>721</v>
      </c>
      <c r="F23" s="9">
        <v>657</v>
      </c>
      <c r="G23" s="9">
        <v>793</v>
      </c>
      <c r="H23" s="9">
        <v>1146</v>
      </c>
      <c r="I23" s="9">
        <v>1139</v>
      </c>
      <c r="J23" s="9">
        <v>1156</v>
      </c>
      <c r="K23" s="9">
        <v>1215</v>
      </c>
      <c r="L23" s="9">
        <v>1234</v>
      </c>
      <c r="M23" s="9">
        <v>1321</v>
      </c>
      <c r="N23" s="9" t="s">
        <v>53</v>
      </c>
      <c r="O23" s="9">
        <v>1411</v>
      </c>
      <c r="P23" s="9">
        <v>1401</v>
      </c>
      <c r="Q23" s="9">
        <v>2184</v>
      </c>
      <c r="R23" s="9">
        <v>2171</v>
      </c>
      <c r="S23" s="9">
        <v>2372</v>
      </c>
      <c r="T23" s="9">
        <v>2834</v>
      </c>
      <c r="U23" s="9">
        <v>3654</v>
      </c>
      <c r="V23" s="9">
        <v>3501</v>
      </c>
      <c r="W23" s="9">
        <v>7451</v>
      </c>
      <c r="X23" s="9">
        <v>5764</v>
      </c>
      <c r="Y23" s="9">
        <v>6041</v>
      </c>
      <c r="Z23" s="9">
        <v>6379</v>
      </c>
      <c r="AA23" s="9">
        <v>6527</v>
      </c>
      <c r="AB23" s="9">
        <v>6724</v>
      </c>
      <c r="AC23" s="9">
        <v>5813</v>
      </c>
      <c r="AD23" s="9">
        <v>5641</v>
      </c>
    </row>
    <row r="24" spans="1:30" x14ac:dyDescent="0.25">
      <c r="A24" s="8" t="s">
        <v>81</v>
      </c>
      <c r="B24" s="8" t="s">
        <v>82</v>
      </c>
      <c r="C24" s="9">
        <v>135023</v>
      </c>
      <c r="D24" s="9">
        <v>144986</v>
      </c>
      <c r="E24" s="9">
        <v>176260</v>
      </c>
      <c r="F24" s="9">
        <v>171484</v>
      </c>
      <c r="G24" s="9">
        <v>190319</v>
      </c>
      <c r="H24" s="9">
        <v>216840</v>
      </c>
      <c r="I24" s="9">
        <v>254677</v>
      </c>
      <c r="J24" s="9">
        <v>194028</v>
      </c>
      <c r="K24" s="9">
        <v>170950</v>
      </c>
      <c r="L24" s="9">
        <v>176938</v>
      </c>
      <c r="M24" s="9">
        <v>268230</v>
      </c>
      <c r="N24" s="9">
        <v>157431</v>
      </c>
      <c r="O24" s="9">
        <v>182758</v>
      </c>
      <c r="P24" s="9">
        <v>165268</v>
      </c>
      <c r="Q24" s="9">
        <v>223664</v>
      </c>
      <c r="R24" s="9">
        <v>213420</v>
      </c>
      <c r="S24" s="9">
        <v>264482</v>
      </c>
      <c r="T24" s="9">
        <v>296704</v>
      </c>
      <c r="U24" s="9">
        <v>352850</v>
      </c>
      <c r="V24" s="9">
        <v>348638</v>
      </c>
      <c r="W24" s="9">
        <v>329171</v>
      </c>
      <c r="X24" s="9">
        <v>380863</v>
      </c>
      <c r="Y24" s="9">
        <v>381573</v>
      </c>
      <c r="Z24" s="9">
        <v>309007</v>
      </c>
      <c r="AA24" s="9">
        <v>321215</v>
      </c>
      <c r="AB24" s="9">
        <v>342156</v>
      </c>
      <c r="AC24" s="9">
        <v>323930</v>
      </c>
      <c r="AD24" s="9">
        <v>305159</v>
      </c>
    </row>
    <row r="25" spans="1:30" x14ac:dyDescent="0.25">
      <c r="A25" s="8" t="s">
        <v>84</v>
      </c>
      <c r="B25" s="8" t="s">
        <v>85</v>
      </c>
      <c r="C25" s="9">
        <v>502684</v>
      </c>
      <c r="D25" s="9">
        <v>517558</v>
      </c>
      <c r="E25" s="9">
        <v>537493</v>
      </c>
      <c r="F25" s="9">
        <v>551617</v>
      </c>
      <c r="G25" s="9">
        <v>587096</v>
      </c>
      <c r="H25" s="9">
        <v>619562</v>
      </c>
      <c r="I25" s="9">
        <v>670110</v>
      </c>
      <c r="J25" s="9">
        <v>675983</v>
      </c>
      <c r="K25" s="9">
        <v>680847</v>
      </c>
      <c r="L25" s="9">
        <v>693704</v>
      </c>
      <c r="M25" s="9">
        <v>701296</v>
      </c>
      <c r="N25" s="9">
        <v>685036</v>
      </c>
      <c r="O25" s="9">
        <v>684948</v>
      </c>
      <c r="P25" s="9">
        <v>674347</v>
      </c>
      <c r="Q25" s="9">
        <v>680436</v>
      </c>
      <c r="R25" s="9">
        <v>688548</v>
      </c>
      <c r="S25" s="9">
        <v>734039</v>
      </c>
      <c r="T25" s="9">
        <v>802583</v>
      </c>
      <c r="U25" s="9">
        <v>839779</v>
      </c>
      <c r="V25" s="9">
        <v>874756</v>
      </c>
      <c r="W25" s="9">
        <v>904649</v>
      </c>
      <c r="X25" s="9">
        <v>967870</v>
      </c>
      <c r="Y25" s="9">
        <v>958474</v>
      </c>
      <c r="Z25" s="9">
        <v>928504</v>
      </c>
      <c r="AA25" s="9">
        <v>928438</v>
      </c>
      <c r="AB25" s="9">
        <v>939592</v>
      </c>
      <c r="AC25" s="9">
        <v>911659</v>
      </c>
      <c r="AD25" s="9">
        <v>884276</v>
      </c>
    </row>
    <row r="26" spans="1:30" x14ac:dyDescent="0.25">
      <c r="A26" s="8" t="s">
        <v>87</v>
      </c>
      <c r="B26" s="8" t="s">
        <v>88</v>
      </c>
      <c r="C26" s="9">
        <v>920450</v>
      </c>
      <c r="D26" s="9">
        <v>921225</v>
      </c>
      <c r="E26" s="9">
        <v>933755</v>
      </c>
      <c r="F26" s="9">
        <v>985913</v>
      </c>
      <c r="G26" s="9">
        <v>1051697</v>
      </c>
      <c r="H26" s="9">
        <v>1077270</v>
      </c>
      <c r="I26" s="9">
        <v>1104817</v>
      </c>
      <c r="J26" s="9">
        <v>1109204</v>
      </c>
      <c r="K26" s="9">
        <v>1087252</v>
      </c>
      <c r="L26" s="9">
        <v>1092622</v>
      </c>
      <c r="M26" s="9">
        <v>1160746</v>
      </c>
      <c r="N26" s="9">
        <v>1158592</v>
      </c>
      <c r="O26" s="9">
        <v>1197247</v>
      </c>
      <c r="P26" s="9">
        <v>1474096</v>
      </c>
      <c r="Q26" s="9">
        <v>1229927</v>
      </c>
      <c r="R26" s="9">
        <v>1277533</v>
      </c>
      <c r="S26" s="9">
        <v>1405329</v>
      </c>
      <c r="T26" s="9">
        <v>1485738</v>
      </c>
      <c r="U26" s="9">
        <v>1494363</v>
      </c>
      <c r="V26" s="9">
        <v>1719768</v>
      </c>
      <c r="W26" s="9">
        <v>1724329</v>
      </c>
      <c r="X26" s="9">
        <v>1912441</v>
      </c>
      <c r="Y26" s="9">
        <v>1826597</v>
      </c>
      <c r="Z26" s="9">
        <v>1822619</v>
      </c>
      <c r="AA26" s="9">
        <v>1781095</v>
      </c>
      <c r="AB26" s="9">
        <v>1866428</v>
      </c>
      <c r="AC26" s="9">
        <v>1715949</v>
      </c>
      <c r="AD26" s="9">
        <v>1692654</v>
      </c>
    </row>
    <row r="27" spans="1:30" x14ac:dyDescent="0.25">
      <c r="A27" s="8" t="s">
        <v>90</v>
      </c>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x14ac:dyDescent="0.25">
      <c r="A28" s="8" t="s">
        <v>91</v>
      </c>
      <c r="B28" s="8" t="s">
        <v>877</v>
      </c>
      <c r="C28" s="10">
        <v>2.0531000000000001</v>
      </c>
      <c r="D28" s="10">
        <v>1.3294999999999999</v>
      </c>
      <c r="E28" s="10">
        <v>1.5774999999999999</v>
      </c>
      <c r="F28" s="10">
        <v>-4.6878000000000002</v>
      </c>
      <c r="G28" s="10">
        <v>-2.3113999999999999</v>
      </c>
      <c r="H28" s="10">
        <v>1.0470999999999999</v>
      </c>
      <c r="I28" s="10">
        <v>-1.8088</v>
      </c>
      <c r="J28" s="10">
        <v>-0.59630000000000005</v>
      </c>
      <c r="K28" s="10">
        <v>0.9698</v>
      </c>
      <c r="L28" s="10">
        <v>1.1631</v>
      </c>
      <c r="M28" s="10">
        <v>1.17</v>
      </c>
      <c r="N28" s="10">
        <v>1.1301000000000001</v>
      </c>
      <c r="O28" s="10">
        <v>1.1358999999999999</v>
      </c>
      <c r="P28" s="10">
        <v>1.3765000000000001</v>
      </c>
      <c r="Q28" s="10">
        <v>1.5525</v>
      </c>
      <c r="R28" s="10">
        <v>1.7398</v>
      </c>
      <c r="S28" s="10">
        <v>2.0947</v>
      </c>
      <c r="T28" s="10">
        <v>2.2761999999999998</v>
      </c>
      <c r="U28" s="10">
        <v>2.2603</v>
      </c>
      <c r="V28" s="10">
        <v>2.21</v>
      </c>
      <c r="W28" s="10">
        <v>2.1305000000000001</v>
      </c>
      <c r="X28" s="10">
        <v>2.2755999999999998</v>
      </c>
      <c r="Y28" s="10">
        <v>2.577</v>
      </c>
      <c r="Z28" s="10">
        <v>2.4994000000000001</v>
      </c>
      <c r="AA28" s="10">
        <v>2.1158999999999999</v>
      </c>
      <c r="AB28" s="10">
        <v>1.8085</v>
      </c>
      <c r="AC28" s="10">
        <v>1.5707</v>
      </c>
      <c r="AD28" s="10">
        <v>1.4189000000000001</v>
      </c>
    </row>
    <row r="29" spans="1:30" x14ac:dyDescent="0.25">
      <c r="A29" s="8" t="s">
        <v>92</v>
      </c>
      <c r="B29" s="8" t="s">
        <v>878</v>
      </c>
      <c r="C29" s="9">
        <v>642.68029999999999</v>
      </c>
      <c r="D29" s="9">
        <v>521.90729999999996</v>
      </c>
      <c r="E29" s="9">
        <v>727.84739999999999</v>
      </c>
      <c r="F29" s="9">
        <v>790.22699999999998</v>
      </c>
      <c r="G29" s="9">
        <v>924.91189999999995</v>
      </c>
      <c r="H29" s="9">
        <v>844.36260000000004</v>
      </c>
      <c r="I29" s="9">
        <v>710.11</v>
      </c>
      <c r="J29" s="9">
        <v>747.93439999999998</v>
      </c>
      <c r="K29" s="9">
        <v>656.73710000000005</v>
      </c>
      <c r="L29" s="9">
        <v>565.25170000000003</v>
      </c>
      <c r="M29" s="9">
        <v>592.8777</v>
      </c>
      <c r="N29" s="9">
        <v>574.63210000000004</v>
      </c>
      <c r="O29" s="9">
        <v>447.3177</v>
      </c>
      <c r="P29" s="9">
        <v>425.46159999999998</v>
      </c>
      <c r="Q29" s="9">
        <v>534.94349999999997</v>
      </c>
      <c r="R29" s="9">
        <v>694.50239999999997</v>
      </c>
      <c r="S29" s="9">
        <v>948.25109999999995</v>
      </c>
      <c r="T29" s="9">
        <v>1496.2732000000001</v>
      </c>
      <c r="U29" s="9">
        <v>1302.1410000000001</v>
      </c>
      <c r="V29" s="9">
        <v>1324.3062</v>
      </c>
      <c r="W29" s="9">
        <v>1353.6233999999999</v>
      </c>
      <c r="X29" s="9">
        <v>1122.4716000000001</v>
      </c>
      <c r="Y29" s="9">
        <v>906.8492</v>
      </c>
      <c r="Z29" s="9">
        <v>925.10680000000002</v>
      </c>
      <c r="AA29" s="9">
        <v>894.56769999999995</v>
      </c>
      <c r="AB29" s="9">
        <v>755.28589999999997</v>
      </c>
      <c r="AC29" s="9">
        <v>913.3682</v>
      </c>
      <c r="AD29" s="9">
        <v>705.13850000000002</v>
      </c>
    </row>
    <row r="30" spans="1:30" x14ac:dyDescent="0.25">
      <c r="A30" s="8" t="s">
        <v>93</v>
      </c>
      <c r="B30" s="8" t="s">
        <v>879</v>
      </c>
      <c r="C30" s="10">
        <v>23.8</v>
      </c>
      <c r="D30" s="10">
        <v>19.3</v>
      </c>
      <c r="E30" s="10">
        <v>26.9</v>
      </c>
      <c r="F30" s="10">
        <v>29.2</v>
      </c>
      <c r="G30" s="10">
        <v>34</v>
      </c>
      <c r="H30" s="10">
        <v>31.15</v>
      </c>
      <c r="I30" s="10">
        <v>26.35</v>
      </c>
      <c r="J30" s="10">
        <v>28.01</v>
      </c>
      <c r="K30" s="10">
        <v>24.3</v>
      </c>
      <c r="L30" s="10">
        <v>21.11</v>
      </c>
      <c r="M30" s="10">
        <v>22.14</v>
      </c>
      <c r="N30" s="10">
        <v>21.55</v>
      </c>
      <c r="O30" s="10">
        <v>16.48</v>
      </c>
      <c r="P30" s="10">
        <v>15.7</v>
      </c>
      <c r="Q30" s="10">
        <v>19.739999999999998</v>
      </c>
      <c r="R30" s="10">
        <v>25.62</v>
      </c>
      <c r="S30" s="10">
        <v>34.54</v>
      </c>
      <c r="T30" s="10">
        <v>54.48</v>
      </c>
      <c r="U30" s="10">
        <v>47.31</v>
      </c>
      <c r="V30" s="10">
        <v>48.1</v>
      </c>
      <c r="W30" s="10">
        <v>48.65</v>
      </c>
      <c r="X30" s="10">
        <v>40.619999999999997</v>
      </c>
      <c r="Y30" s="10">
        <v>33.04</v>
      </c>
      <c r="Z30" s="10">
        <v>34.33</v>
      </c>
      <c r="AA30" s="10">
        <v>32.69</v>
      </c>
      <c r="AB30" s="10">
        <v>27.51</v>
      </c>
      <c r="AC30" s="10">
        <v>33.200000000000003</v>
      </c>
      <c r="AD30" s="10">
        <v>25.63</v>
      </c>
    </row>
    <row r="31" spans="1:30" x14ac:dyDescent="0.25">
      <c r="A31" s="8" t="s">
        <v>94</v>
      </c>
      <c r="B31" s="8" t="s">
        <v>880</v>
      </c>
      <c r="C31" s="9">
        <v>27042</v>
      </c>
      <c r="D31" s="9">
        <v>27042</v>
      </c>
      <c r="E31" s="9">
        <v>27059</v>
      </c>
      <c r="F31" s="9">
        <v>27203</v>
      </c>
      <c r="G31" s="9">
        <v>27106</v>
      </c>
      <c r="H31" s="9">
        <v>26949</v>
      </c>
      <c r="I31" s="9">
        <v>26702</v>
      </c>
      <c r="J31" s="9">
        <v>27026</v>
      </c>
      <c r="K31" s="9">
        <v>26775</v>
      </c>
      <c r="L31" s="9">
        <v>26776</v>
      </c>
      <c r="M31" s="9">
        <v>26664</v>
      </c>
      <c r="N31" s="9">
        <v>27143</v>
      </c>
      <c r="O31" s="9">
        <v>27099</v>
      </c>
      <c r="P31" s="9">
        <v>27099</v>
      </c>
      <c r="Q31" s="9">
        <v>27099</v>
      </c>
      <c r="R31" s="9">
        <v>27454</v>
      </c>
      <c r="S31" s="9">
        <v>27463</v>
      </c>
      <c r="T31" s="9">
        <v>27523</v>
      </c>
      <c r="U31" s="9">
        <v>27532</v>
      </c>
      <c r="V31" s="9">
        <v>27824</v>
      </c>
      <c r="W31" s="9">
        <v>27633</v>
      </c>
      <c r="X31" s="9">
        <v>27447</v>
      </c>
      <c r="Y31" s="9">
        <v>26947</v>
      </c>
      <c r="Z31" s="9">
        <v>27365</v>
      </c>
      <c r="AA31" s="9">
        <v>27455</v>
      </c>
      <c r="AB31" s="9">
        <v>27511</v>
      </c>
      <c r="AC31" s="9">
        <v>27512</v>
      </c>
      <c r="AD31" s="9">
        <v>27863</v>
      </c>
    </row>
    <row r="32" spans="1:30" x14ac:dyDescent="0.25">
      <c r="A32" s="8" t="s">
        <v>95</v>
      </c>
      <c r="B32" s="8" t="s">
        <v>95</v>
      </c>
      <c r="C32" s="9">
        <v>26769</v>
      </c>
      <c r="D32" s="9">
        <v>31465</v>
      </c>
      <c r="E32" s="9">
        <v>34489</v>
      </c>
      <c r="F32" s="9">
        <v>38945</v>
      </c>
      <c r="G32" s="9">
        <v>45518</v>
      </c>
      <c r="H32" s="9">
        <v>63561</v>
      </c>
      <c r="I32" s="9">
        <v>50636</v>
      </c>
      <c r="J32" s="9">
        <v>35986</v>
      </c>
      <c r="K32" s="9">
        <v>32229</v>
      </c>
      <c r="L32" s="9">
        <v>37613</v>
      </c>
      <c r="M32" s="9">
        <v>30901</v>
      </c>
      <c r="N32" s="9">
        <v>6177</v>
      </c>
      <c r="O32" s="9">
        <v>22076</v>
      </c>
      <c r="P32" s="9">
        <v>17037</v>
      </c>
      <c r="Q32" s="9">
        <v>25737</v>
      </c>
      <c r="R32" s="9">
        <v>37596</v>
      </c>
      <c r="S32" s="9">
        <v>73053</v>
      </c>
      <c r="T32" s="9">
        <v>95706</v>
      </c>
      <c r="U32" s="9">
        <v>65973</v>
      </c>
      <c r="V32" s="9">
        <v>77041</v>
      </c>
      <c r="W32" s="9">
        <v>70761</v>
      </c>
      <c r="X32" s="9">
        <v>116594</v>
      </c>
      <c r="Y32" s="9">
        <v>36563</v>
      </c>
      <c r="Z32" s="9">
        <v>5140</v>
      </c>
      <c r="AA32" s="9">
        <v>30941</v>
      </c>
      <c r="AB32" s="9">
        <v>50054</v>
      </c>
      <c r="AC32" s="9">
        <v>-300</v>
      </c>
      <c r="AD32" s="9">
        <v>484</v>
      </c>
    </row>
    <row r="33" spans="1:30" x14ac:dyDescent="0.25">
      <c r="A33" s="8" t="s">
        <v>96</v>
      </c>
      <c r="B33" s="8" t="s">
        <v>881</v>
      </c>
      <c r="C33" s="9" t="s">
        <v>53</v>
      </c>
      <c r="D33" s="9" t="s">
        <v>53</v>
      </c>
      <c r="E33" s="9" t="s">
        <v>53</v>
      </c>
      <c r="F33" s="9" t="s">
        <v>53</v>
      </c>
      <c r="G33" s="9" t="s">
        <v>53</v>
      </c>
      <c r="H33" s="9" t="s">
        <v>53</v>
      </c>
      <c r="I33" s="9" t="s">
        <v>53</v>
      </c>
      <c r="J33" s="9" t="s">
        <v>53</v>
      </c>
      <c r="K33" s="9" t="s">
        <v>53</v>
      </c>
      <c r="L33" s="9" t="s">
        <v>53</v>
      </c>
      <c r="M33" s="9" t="s">
        <v>53</v>
      </c>
      <c r="N33" s="9" t="s">
        <v>53</v>
      </c>
      <c r="O33" s="9" t="s">
        <v>53</v>
      </c>
      <c r="P33" s="9" t="s">
        <v>53</v>
      </c>
      <c r="Q33" s="9" t="s">
        <v>53</v>
      </c>
      <c r="R33" s="9" t="s">
        <v>53</v>
      </c>
      <c r="S33" s="9" t="s">
        <v>53</v>
      </c>
      <c r="T33" s="9" t="s">
        <v>53</v>
      </c>
      <c r="U33" s="9" t="s">
        <v>53</v>
      </c>
      <c r="V33" s="9" t="s">
        <v>53</v>
      </c>
      <c r="W33" s="9" t="s">
        <v>53</v>
      </c>
      <c r="X33" s="9" t="s">
        <v>53</v>
      </c>
      <c r="Y33" s="9" t="s">
        <v>53</v>
      </c>
      <c r="Z33" s="9">
        <v>21451</v>
      </c>
      <c r="AA33" s="9">
        <v>12987</v>
      </c>
      <c r="AB33" s="9" t="s">
        <v>53</v>
      </c>
      <c r="AC33" s="9" t="s">
        <v>53</v>
      </c>
      <c r="AD33" s="9">
        <v>23471</v>
      </c>
    </row>
    <row r="34" spans="1:30" x14ac:dyDescent="0.25">
      <c r="A34" s="8" t="s">
        <v>97</v>
      </c>
      <c r="B34" s="8" t="s">
        <v>882</v>
      </c>
      <c r="C34" s="9">
        <v>479432</v>
      </c>
      <c r="D34" s="9">
        <v>490760</v>
      </c>
      <c r="E34" s="9">
        <v>503770</v>
      </c>
      <c r="F34" s="9">
        <v>516842</v>
      </c>
      <c r="G34" s="9">
        <v>552977</v>
      </c>
      <c r="H34" s="9">
        <v>585128</v>
      </c>
      <c r="I34" s="9">
        <v>639684</v>
      </c>
      <c r="J34" s="9">
        <v>650695</v>
      </c>
      <c r="K34" s="9">
        <v>658424</v>
      </c>
      <c r="L34" s="9">
        <v>668933</v>
      </c>
      <c r="M34" s="9">
        <v>675363</v>
      </c>
      <c r="N34" s="9">
        <v>662707</v>
      </c>
      <c r="O34" s="9">
        <v>661418</v>
      </c>
      <c r="P34" s="9">
        <v>651162</v>
      </c>
      <c r="Q34" s="9">
        <v>649863</v>
      </c>
      <c r="R34" s="9">
        <v>658710</v>
      </c>
      <c r="S34" s="9">
        <v>697966</v>
      </c>
      <c r="T34" s="9">
        <v>756262</v>
      </c>
      <c r="U34" s="9">
        <v>793712</v>
      </c>
      <c r="V34" s="9">
        <v>834504</v>
      </c>
      <c r="W34" s="9">
        <v>866776</v>
      </c>
      <c r="X34" s="9">
        <v>936060</v>
      </c>
      <c r="Y34" s="9">
        <v>941146</v>
      </c>
      <c r="Z34" s="9">
        <v>918094</v>
      </c>
      <c r="AA34" s="9">
        <v>917266</v>
      </c>
      <c r="AB34" s="9">
        <v>925399</v>
      </c>
      <c r="AC34" s="9">
        <v>894316</v>
      </c>
      <c r="AD34" s="9">
        <v>870975</v>
      </c>
    </row>
    <row r="35" spans="1:30" x14ac:dyDescent="0.25">
      <c r="A35" s="8" t="s">
        <v>883</v>
      </c>
      <c r="B35" s="8" t="s">
        <v>884</v>
      </c>
      <c r="C35" s="10">
        <v>0.4</v>
      </c>
      <c r="D35" s="10">
        <v>0.6</v>
      </c>
      <c r="E35" s="10">
        <v>0.64</v>
      </c>
      <c r="F35" s="10">
        <v>0.64</v>
      </c>
      <c r="G35" s="10">
        <v>1.42</v>
      </c>
      <c r="H35" s="10">
        <v>1.31</v>
      </c>
      <c r="I35" s="10">
        <v>2.09</v>
      </c>
      <c r="J35" s="10">
        <v>0.56999999999999995</v>
      </c>
      <c r="K35" s="10">
        <v>0.46</v>
      </c>
      <c r="L35" s="10">
        <v>0.56000000000000005</v>
      </c>
      <c r="M35" s="10">
        <v>0.41</v>
      </c>
      <c r="N35" s="10">
        <v>-0.25</v>
      </c>
      <c r="O35" s="10">
        <v>0.14000000000000001</v>
      </c>
      <c r="P35" s="10">
        <v>-0.18</v>
      </c>
      <c r="Q35" s="10">
        <v>0.14000000000000001</v>
      </c>
      <c r="R35" s="10">
        <v>0.5</v>
      </c>
      <c r="S35" s="10">
        <v>1.54</v>
      </c>
      <c r="T35" s="10">
        <v>2.15</v>
      </c>
      <c r="U35" s="10">
        <v>1.43</v>
      </c>
      <c r="V35" s="10">
        <v>1.55</v>
      </c>
      <c r="W35" s="10">
        <v>1.27</v>
      </c>
      <c r="X35" s="10">
        <v>2.52</v>
      </c>
      <c r="Y35" s="10">
        <v>0.36</v>
      </c>
      <c r="Z35" s="10">
        <v>-0.64</v>
      </c>
      <c r="AA35" s="10">
        <v>0.15</v>
      </c>
      <c r="AB35" s="10">
        <v>0.47</v>
      </c>
      <c r="AC35" s="10">
        <v>-0.92</v>
      </c>
      <c r="AD35" s="10">
        <v>-0.64</v>
      </c>
    </row>
    <row r="36" spans="1:30" x14ac:dyDescent="0.25">
      <c r="A36" s="8" t="s">
        <v>95</v>
      </c>
      <c r="B36" s="8" t="s">
        <v>95</v>
      </c>
      <c r="C36" s="9">
        <v>26769</v>
      </c>
      <c r="D36" s="9">
        <v>31465</v>
      </c>
      <c r="E36" s="9">
        <v>34489</v>
      </c>
      <c r="F36" s="9">
        <v>38945</v>
      </c>
      <c r="G36" s="9">
        <v>45518</v>
      </c>
      <c r="H36" s="9">
        <v>63561</v>
      </c>
      <c r="I36" s="9">
        <v>50636</v>
      </c>
      <c r="J36" s="9">
        <v>35986</v>
      </c>
      <c r="K36" s="9">
        <v>32229</v>
      </c>
      <c r="L36" s="9">
        <v>37613</v>
      </c>
      <c r="M36" s="9">
        <v>30901</v>
      </c>
      <c r="N36" s="9">
        <v>6177</v>
      </c>
      <c r="O36" s="9">
        <v>22076</v>
      </c>
      <c r="P36" s="9">
        <v>17037</v>
      </c>
      <c r="Q36" s="9">
        <v>25737</v>
      </c>
      <c r="R36" s="9">
        <v>37596</v>
      </c>
      <c r="S36" s="9">
        <v>73053</v>
      </c>
      <c r="T36" s="9">
        <v>95706</v>
      </c>
      <c r="U36" s="9">
        <v>65973</v>
      </c>
      <c r="V36" s="9">
        <v>77041</v>
      </c>
      <c r="W36" s="9">
        <v>70761</v>
      </c>
      <c r="X36" s="9">
        <v>116594</v>
      </c>
      <c r="Y36" s="9">
        <v>36563</v>
      </c>
      <c r="Z36" s="9">
        <v>5140</v>
      </c>
      <c r="AA36" s="9">
        <v>30941</v>
      </c>
      <c r="AB36" s="9">
        <v>50054</v>
      </c>
      <c r="AC36" s="9">
        <v>-300</v>
      </c>
      <c r="AD36" s="9">
        <v>484</v>
      </c>
    </row>
    <row r="37" spans="1:30" x14ac:dyDescent="0.25">
      <c r="A37" s="8" t="s">
        <v>99</v>
      </c>
      <c r="B37" s="8" t="s">
        <v>885</v>
      </c>
      <c r="C37" s="9" t="s">
        <v>53</v>
      </c>
      <c r="D37" s="9" t="s">
        <v>53</v>
      </c>
      <c r="E37" s="9" t="s">
        <v>53</v>
      </c>
      <c r="F37" s="9" t="s">
        <v>53</v>
      </c>
      <c r="G37" s="9" t="s">
        <v>53</v>
      </c>
      <c r="H37" s="9" t="s">
        <v>53</v>
      </c>
      <c r="I37" s="9" t="s">
        <v>53</v>
      </c>
      <c r="J37" s="9" t="s">
        <v>53</v>
      </c>
      <c r="K37" s="9" t="s">
        <v>53</v>
      </c>
      <c r="L37" s="9" t="s">
        <v>53</v>
      </c>
      <c r="M37" s="9" t="s">
        <v>53</v>
      </c>
      <c r="N37" s="9" t="s">
        <v>53</v>
      </c>
      <c r="O37" s="9" t="s">
        <v>53</v>
      </c>
      <c r="P37" s="9" t="s">
        <v>53</v>
      </c>
      <c r="Q37" s="9" t="s">
        <v>53</v>
      </c>
      <c r="R37" s="9" t="s">
        <v>53</v>
      </c>
      <c r="S37" s="9" t="s">
        <v>53</v>
      </c>
      <c r="T37" s="9" t="s">
        <v>53</v>
      </c>
      <c r="U37" s="9" t="s">
        <v>53</v>
      </c>
      <c r="V37" s="9" t="s">
        <v>53</v>
      </c>
      <c r="W37" s="9" t="s">
        <v>53</v>
      </c>
      <c r="X37" s="9" t="s">
        <v>53</v>
      </c>
      <c r="Y37" s="9" t="s">
        <v>53</v>
      </c>
      <c r="Z37" s="9">
        <v>21451</v>
      </c>
      <c r="AA37" s="9">
        <v>12987</v>
      </c>
      <c r="AB37" s="9" t="s">
        <v>53</v>
      </c>
      <c r="AC37" s="9" t="s">
        <v>53</v>
      </c>
      <c r="AD37" s="9">
        <v>23471</v>
      </c>
    </row>
    <row r="38" spans="1:30" x14ac:dyDescent="0.25">
      <c r="A38" s="8" t="s">
        <v>100</v>
      </c>
      <c r="B38" s="8" t="s">
        <v>886</v>
      </c>
      <c r="C38" s="9">
        <v>-4937</v>
      </c>
      <c r="D38" s="9">
        <v>-5200</v>
      </c>
      <c r="E38" s="9">
        <v>-5074</v>
      </c>
      <c r="F38" s="9">
        <v>-5478</v>
      </c>
      <c r="G38" s="9">
        <v>-5155</v>
      </c>
      <c r="H38" s="9">
        <v>-5088</v>
      </c>
      <c r="I38" s="9">
        <v>-5015</v>
      </c>
      <c r="J38" s="9">
        <v>-5554</v>
      </c>
      <c r="K38" s="9">
        <v>-5020</v>
      </c>
      <c r="L38" s="9">
        <v>-5026</v>
      </c>
      <c r="M38" s="9">
        <v>-5015</v>
      </c>
      <c r="N38" s="9">
        <v>-5653</v>
      </c>
      <c r="O38" s="9">
        <v>-5081</v>
      </c>
      <c r="P38" s="9">
        <v>-5069</v>
      </c>
      <c r="Q38" s="9">
        <v>-5081</v>
      </c>
      <c r="R38" s="9">
        <v>-5680</v>
      </c>
      <c r="S38" s="9">
        <v>-5148</v>
      </c>
      <c r="T38" s="9">
        <v>-5239</v>
      </c>
      <c r="U38" s="9">
        <v>-5192</v>
      </c>
      <c r="V38" s="9">
        <v>-5568</v>
      </c>
      <c r="W38" s="9">
        <v>-5273</v>
      </c>
      <c r="X38" s="9">
        <v>-5331</v>
      </c>
      <c r="Y38" s="9">
        <v>-5119</v>
      </c>
      <c r="Z38" s="9">
        <v>-5540</v>
      </c>
      <c r="AA38" s="9">
        <v>-5131</v>
      </c>
      <c r="AB38" s="9">
        <v>-5352</v>
      </c>
      <c r="AC38" s="9">
        <v>-5163</v>
      </c>
      <c r="AD38" s="9">
        <v>-5551</v>
      </c>
    </row>
    <row r="39" spans="1:30" x14ac:dyDescent="0.25">
      <c r="A39" s="8" t="s">
        <v>97</v>
      </c>
      <c r="B39" s="8" t="s">
        <v>882</v>
      </c>
      <c r="C39" s="9">
        <v>479432</v>
      </c>
      <c r="D39" s="9">
        <v>490760</v>
      </c>
      <c r="E39" s="9">
        <v>503770</v>
      </c>
      <c r="F39" s="9">
        <v>516842</v>
      </c>
      <c r="G39" s="9">
        <v>552977</v>
      </c>
      <c r="H39" s="9">
        <v>585128</v>
      </c>
      <c r="I39" s="9">
        <v>639684</v>
      </c>
      <c r="J39" s="9">
        <v>650695</v>
      </c>
      <c r="K39" s="9">
        <v>658424</v>
      </c>
      <c r="L39" s="9">
        <v>668933</v>
      </c>
      <c r="M39" s="9">
        <v>675363</v>
      </c>
      <c r="N39" s="9">
        <v>662707</v>
      </c>
      <c r="O39" s="9">
        <v>661418</v>
      </c>
      <c r="P39" s="9">
        <v>651162</v>
      </c>
      <c r="Q39" s="9">
        <v>649863</v>
      </c>
      <c r="R39" s="9">
        <v>658710</v>
      </c>
      <c r="S39" s="9">
        <v>697966</v>
      </c>
      <c r="T39" s="9">
        <v>756262</v>
      </c>
      <c r="U39" s="9">
        <v>793712</v>
      </c>
      <c r="V39" s="9">
        <v>834504</v>
      </c>
      <c r="W39" s="9">
        <v>866776</v>
      </c>
      <c r="X39" s="9">
        <v>936060</v>
      </c>
      <c r="Y39" s="9">
        <v>941146</v>
      </c>
      <c r="Z39" s="9">
        <v>918094</v>
      </c>
      <c r="AA39" s="9">
        <v>917266</v>
      </c>
      <c r="AB39" s="9">
        <v>925399</v>
      </c>
      <c r="AC39" s="9">
        <v>894316</v>
      </c>
      <c r="AD39" s="9">
        <v>870975</v>
      </c>
    </row>
    <row r="40" spans="1:30" x14ac:dyDescent="0.25">
      <c r="A40" s="8" t="s">
        <v>101</v>
      </c>
      <c r="B40" s="8" t="s">
        <v>887</v>
      </c>
      <c r="C40" s="10">
        <v>0.1875</v>
      </c>
      <c r="D40" s="10">
        <v>0.1875</v>
      </c>
      <c r="E40" s="10">
        <v>0.1875</v>
      </c>
      <c r="F40" s="10">
        <v>0.1875</v>
      </c>
      <c r="G40" s="10">
        <v>0.1875</v>
      </c>
      <c r="H40" s="10">
        <v>0.1875</v>
      </c>
      <c r="I40" s="10">
        <v>0.1875</v>
      </c>
      <c r="J40" s="10">
        <v>0.1875</v>
      </c>
      <c r="K40" s="10">
        <v>0.1875</v>
      </c>
      <c r="L40" s="10">
        <v>0.1875</v>
      </c>
      <c r="M40" s="10">
        <v>0.1875</v>
      </c>
      <c r="N40" s="10">
        <v>0.1875</v>
      </c>
      <c r="O40" s="10">
        <v>0.1875</v>
      </c>
      <c r="P40" s="10">
        <v>0.1875</v>
      </c>
      <c r="Q40" s="10">
        <v>0.1875</v>
      </c>
      <c r="R40" s="10">
        <v>0.1875</v>
      </c>
      <c r="S40" s="10">
        <v>0.1875</v>
      </c>
      <c r="T40" s="10">
        <v>0.1875</v>
      </c>
      <c r="U40" s="10">
        <v>0.1875</v>
      </c>
      <c r="V40" s="10">
        <v>0.1875</v>
      </c>
      <c r="W40" s="10">
        <v>0.1875</v>
      </c>
      <c r="X40" s="10">
        <v>0.1875</v>
      </c>
      <c r="Y40" s="10">
        <v>0.1875</v>
      </c>
      <c r="Z40" s="10">
        <v>0.1875</v>
      </c>
      <c r="AA40" s="10">
        <v>0.1875</v>
      </c>
      <c r="AB40" s="10">
        <v>0.1875</v>
      </c>
      <c r="AC40" s="10">
        <v>0.1875</v>
      </c>
      <c r="AD40" s="10">
        <v>0.1875</v>
      </c>
    </row>
    <row r="41" spans="1:30" x14ac:dyDescent="0.25">
      <c r="A41" s="8" t="s">
        <v>102</v>
      </c>
      <c r="B41" s="8" t="s">
        <v>888</v>
      </c>
      <c r="C41" s="10">
        <v>12.273899999999999</v>
      </c>
      <c r="D41" s="10">
        <v>13.9084</v>
      </c>
      <c r="E41" s="10">
        <v>15.814399999999999</v>
      </c>
      <c r="F41" s="10">
        <v>14.959199999999999</v>
      </c>
      <c r="G41" s="10">
        <v>14.917199999999999</v>
      </c>
      <c r="H41" s="10">
        <v>12.7555</v>
      </c>
      <c r="I41" s="10">
        <v>11.2982</v>
      </c>
      <c r="J41" s="10">
        <v>8.9890000000000008</v>
      </c>
      <c r="K41" s="10">
        <v>9.4519000000000002</v>
      </c>
      <c r="L41" s="10">
        <v>9.5172000000000008</v>
      </c>
      <c r="M41" s="10">
        <v>9.1</v>
      </c>
      <c r="N41" s="10">
        <v>8.8187999999999995</v>
      </c>
      <c r="O41" s="10">
        <v>9.11</v>
      </c>
      <c r="P41" s="10">
        <v>9.3725000000000005</v>
      </c>
      <c r="Q41" s="10">
        <v>9.1364000000000001</v>
      </c>
      <c r="R41" s="10">
        <v>9.4482999999999997</v>
      </c>
      <c r="S41" s="10">
        <v>10.391299999999999</v>
      </c>
      <c r="T41" s="10">
        <v>11.1561</v>
      </c>
      <c r="U41" s="10">
        <v>11.6637</v>
      </c>
      <c r="V41" s="10">
        <v>10.975099999999999</v>
      </c>
      <c r="W41" s="10">
        <v>10.9901</v>
      </c>
      <c r="X41" s="10">
        <v>11.158799999999999</v>
      </c>
      <c r="Y41" s="10">
        <v>9.9757999999999996</v>
      </c>
      <c r="Z41" s="10">
        <v>9.6135999999999999</v>
      </c>
      <c r="AA41" s="10">
        <v>10.4131</v>
      </c>
      <c r="AB41" s="10">
        <v>10.4049</v>
      </c>
      <c r="AC41" s="10">
        <v>11.0379</v>
      </c>
      <c r="AD41" s="10">
        <v>12.1852</v>
      </c>
    </row>
    <row r="42" spans="1:30" x14ac:dyDescent="0.25">
      <c r="A42" s="8" t="s">
        <v>103</v>
      </c>
      <c r="B42" s="8" t="s">
        <v>889</v>
      </c>
      <c r="C42" s="10">
        <v>3.2467000000000001</v>
      </c>
      <c r="D42" s="10">
        <v>2.9937999999999998</v>
      </c>
      <c r="E42" s="10">
        <v>2.8388</v>
      </c>
      <c r="F42" s="10">
        <v>2.9975000000000001</v>
      </c>
      <c r="G42" s="10">
        <v>3.9470999999999998</v>
      </c>
      <c r="H42" s="10">
        <v>3.7347999999999999</v>
      </c>
      <c r="I42" s="10">
        <v>3.9466000000000001</v>
      </c>
      <c r="J42" s="10">
        <v>3.3083</v>
      </c>
      <c r="K42" s="10">
        <v>2.9117000000000002</v>
      </c>
      <c r="L42" s="10">
        <v>2.1703999999999999</v>
      </c>
      <c r="M42" s="10">
        <v>1.5872999999999999</v>
      </c>
      <c r="N42" s="10">
        <v>1.855</v>
      </c>
      <c r="O42" s="10">
        <v>1.1667000000000001</v>
      </c>
      <c r="P42" s="10">
        <v>0.69610000000000005</v>
      </c>
      <c r="Q42" s="10">
        <v>0.56820000000000004</v>
      </c>
      <c r="R42" s="10">
        <v>0.7591</v>
      </c>
      <c r="S42" s="10">
        <v>1.3953</v>
      </c>
      <c r="T42" s="10">
        <v>1.6166</v>
      </c>
      <c r="U42" s="10">
        <v>1.3291999999999999</v>
      </c>
      <c r="V42" s="10">
        <v>1.5782</v>
      </c>
      <c r="W42" s="10">
        <v>2.0232000000000001</v>
      </c>
      <c r="X42" s="10">
        <v>3.1427</v>
      </c>
      <c r="Y42" s="10">
        <v>3.5259999999999998</v>
      </c>
      <c r="Z42" s="10">
        <v>4.0094000000000003</v>
      </c>
      <c r="AA42" s="10">
        <v>4.5644999999999998</v>
      </c>
      <c r="AB42" s="10">
        <v>4.3150000000000004</v>
      </c>
      <c r="AC42" s="10">
        <v>5.7462999999999997</v>
      </c>
      <c r="AD42" s="10">
        <v>6.0057999999999998</v>
      </c>
    </row>
    <row r="43" spans="1:30" x14ac:dyDescent="0.25">
      <c r="A43" s="8" t="s">
        <v>104</v>
      </c>
      <c r="B43" s="8" t="s">
        <v>890</v>
      </c>
      <c r="C43" s="10">
        <v>10.0573</v>
      </c>
      <c r="D43" s="10">
        <v>11.058400000000001</v>
      </c>
      <c r="E43" s="10">
        <v>13.657500000000001</v>
      </c>
      <c r="F43" s="10">
        <v>12.700799999999999</v>
      </c>
      <c r="G43" s="10">
        <v>12.8749</v>
      </c>
      <c r="H43" s="10">
        <v>11.2164</v>
      </c>
      <c r="I43" s="10">
        <v>10.3248</v>
      </c>
      <c r="J43" s="10">
        <v>7.9545000000000003</v>
      </c>
      <c r="K43" s="10">
        <v>8.1410999999999998</v>
      </c>
      <c r="L43" s="10">
        <v>8.0411000000000001</v>
      </c>
      <c r="M43" s="10">
        <v>7.9645999999999999</v>
      </c>
      <c r="N43" s="10">
        <v>6.6786000000000003</v>
      </c>
      <c r="O43" s="10">
        <v>6.1464999999999996</v>
      </c>
      <c r="P43" s="10">
        <v>4.4463999999999997</v>
      </c>
      <c r="Q43" s="10">
        <v>6.4135</v>
      </c>
      <c r="R43" s="10">
        <v>6.9273999999999996</v>
      </c>
      <c r="S43" s="10">
        <v>8.1709999999999994</v>
      </c>
      <c r="T43" s="10">
        <v>9.609</v>
      </c>
      <c r="U43" s="10">
        <v>10.2316</v>
      </c>
      <c r="V43" s="10">
        <v>8.8521000000000001</v>
      </c>
      <c r="W43" s="10">
        <v>8.9726999999999997</v>
      </c>
      <c r="X43" s="10">
        <v>8.8515999999999995</v>
      </c>
      <c r="Y43" s="10">
        <v>8.0754999999999999</v>
      </c>
      <c r="Z43" s="10">
        <v>7.7272999999999996</v>
      </c>
      <c r="AA43" s="10">
        <v>8.5373999999999999</v>
      </c>
      <c r="AB43" s="10">
        <v>8.0739000000000001</v>
      </c>
      <c r="AC43" s="10">
        <v>9.5260999999999996</v>
      </c>
      <c r="AD43" s="10">
        <v>9.9697999999999993</v>
      </c>
    </row>
    <row r="44" spans="1:30" x14ac:dyDescent="0.25">
      <c r="A44" s="8" t="s">
        <v>105</v>
      </c>
      <c r="B44" s="8" t="s">
        <v>891</v>
      </c>
      <c r="C44" s="10">
        <v>5.1242999999999999</v>
      </c>
      <c r="D44" s="10">
        <v>0.91790000000000005</v>
      </c>
      <c r="E44" s="10">
        <v>3.0152000000000001</v>
      </c>
      <c r="F44" s="10">
        <v>23.6267</v>
      </c>
      <c r="G44" s="10" t="s">
        <v>53</v>
      </c>
      <c r="H44" s="10">
        <v>21.666599999999999</v>
      </c>
      <c r="I44" s="10" t="s">
        <v>53</v>
      </c>
      <c r="J44" s="10">
        <v>19.782800000000002</v>
      </c>
      <c r="K44" s="10">
        <v>22.296099999999999</v>
      </c>
      <c r="L44" s="10">
        <v>25.962</v>
      </c>
      <c r="M44" s="10">
        <v>24.683399999999999</v>
      </c>
      <c r="N44" s="10" t="s">
        <v>53</v>
      </c>
      <c r="O44" s="10">
        <v>28.216200000000001</v>
      </c>
      <c r="P44" s="10" t="s">
        <v>53</v>
      </c>
      <c r="Q44" s="10">
        <v>37.111400000000003</v>
      </c>
      <c r="R44" s="10">
        <v>27.462199999999999</v>
      </c>
      <c r="S44" s="10">
        <v>20.079499999999999</v>
      </c>
      <c r="T44" s="10">
        <v>18.0276</v>
      </c>
      <c r="U44" s="10">
        <v>12.6508</v>
      </c>
      <c r="V44" s="10">
        <v>19.001100000000001</v>
      </c>
      <c r="W44" s="10">
        <v>24.045500000000001</v>
      </c>
      <c r="X44" s="10">
        <v>20.9621</v>
      </c>
      <c r="Y44" s="10">
        <v>11.1396</v>
      </c>
      <c r="Z44" s="10" t="s">
        <v>53</v>
      </c>
      <c r="AA44" s="10" t="s">
        <v>53</v>
      </c>
      <c r="AB44" s="10">
        <v>34.284500000000001</v>
      </c>
      <c r="AC44" s="10" t="s">
        <v>53</v>
      </c>
      <c r="AD44" s="10" t="s">
        <v>53</v>
      </c>
    </row>
    <row r="45" spans="1:30" x14ac:dyDescent="0.25">
      <c r="A45" s="8" t="s">
        <v>106</v>
      </c>
      <c r="B45" s="8" t="s">
        <v>892</v>
      </c>
      <c r="C45" s="10">
        <v>91.326700000000002</v>
      </c>
      <c r="D45" s="10">
        <v>92.227400000000003</v>
      </c>
      <c r="E45" s="10">
        <v>91.418999999999997</v>
      </c>
      <c r="F45" s="10">
        <v>86.038399999999996</v>
      </c>
      <c r="G45" s="10">
        <v>100.87179999999999</v>
      </c>
      <c r="H45" s="10">
        <v>92.028300000000002</v>
      </c>
      <c r="I45" s="10">
        <v>110.29089999999999</v>
      </c>
      <c r="J45" s="10">
        <v>112.2441</v>
      </c>
      <c r="K45" s="10">
        <v>102.0986</v>
      </c>
      <c r="L45" s="10">
        <v>108.11709999999999</v>
      </c>
      <c r="M45" s="10">
        <v>73.904799999999994</v>
      </c>
      <c r="N45" s="10">
        <v>71.613399999999999</v>
      </c>
      <c r="O45" s="10">
        <v>68.441500000000005</v>
      </c>
      <c r="P45" s="10">
        <v>52.197499999999998</v>
      </c>
      <c r="Q45" s="10">
        <v>213.77</v>
      </c>
      <c r="R45" s="10">
        <v>60.521900000000002</v>
      </c>
      <c r="S45" s="10">
        <v>73.117500000000007</v>
      </c>
      <c r="T45" s="10">
        <v>76.449399999999997</v>
      </c>
      <c r="U45" s="10">
        <v>79.385000000000005</v>
      </c>
      <c r="V45" s="10">
        <v>80.307100000000005</v>
      </c>
      <c r="W45" s="10">
        <v>79.7102</v>
      </c>
      <c r="X45" s="10">
        <v>79.113200000000006</v>
      </c>
      <c r="Y45" s="10">
        <v>77.904300000000006</v>
      </c>
      <c r="Z45" s="10">
        <v>77.7804</v>
      </c>
      <c r="AA45" s="10">
        <v>81.233199999999997</v>
      </c>
      <c r="AB45" s="10">
        <v>76.549099999999996</v>
      </c>
      <c r="AC45" s="10">
        <v>91.861400000000003</v>
      </c>
      <c r="AD45" s="10">
        <v>79.839500000000001</v>
      </c>
    </row>
    <row r="46" spans="1:30" x14ac:dyDescent="0.25">
      <c r="A46" s="8"/>
    </row>
    <row r="52" spans="1:1" x14ac:dyDescent="0.25">
      <c r="A52" t="s">
        <v>323</v>
      </c>
    </row>
    <row r="53" spans="1:1" x14ac:dyDescent="0.25">
      <c r="A53" t="s">
        <v>421</v>
      </c>
    </row>
    <row r="54" spans="1:1" x14ac:dyDescent="0.25">
      <c r="A54" t="s">
        <v>519</v>
      </c>
    </row>
    <row r="55" spans="1:1" x14ac:dyDescent="0.25">
      <c r="A55" t="s">
        <v>617</v>
      </c>
    </row>
    <row r="56" spans="1:1" x14ac:dyDescent="0.25">
      <c r="A56" t="s">
        <v>715</v>
      </c>
    </row>
    <row r="57" spans="1:1" x14ac:dyDescent="0.25">
      <c r="A57" t="s">
        <v>813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94911-762A-49E7-969E-D80A7D951B41}">
  <dimension ref="A2:AD46"/>
  <sheetViews>
    <sheetView topLeftCell="M1" workbookViewId="0">
      <selection activeCell="A3" sqref="A3"/>
    </sheetView>
  </sheetViews>
  <sheetFormatPr defaultRowHeight="14.3" x14ac:dyDescent="0.25"/>
  <cols>
    <col min="1" max="1" width="35.125" customWidth="1"/>
    <col min="2" max="2" width="0" hidden="1" customWidth="1"/>
    <col min="3" max="30" width="11.875" customWidth="1"/>
  </cols>
  <sheetData>
    <row r="2" spans="1:30"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21.1" x14ac:dyDescent="0.25">
      <c r="A3" s="2" t="s">
        <v>893</v>
      </c>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row>
    <row r="5" spans="1:30" x14ac:dyDescent="0.25">
      <c r="A5" s="4" t="s">
        <v>0</v>
      </c>
      <c r="B5" s="4"/>
      <c r="C5" s="5" t="s">
        <v>27</v>
      </c>
      <c r="D5" s="5" t="s">
        <v>28</v>
      </c>
      <c r="E5" s="5" t="s">
        <v>29</v>
      </c>
      <c r="F5" s="5" t="s">
        <v>30</v>
      </c>
      <c r="G5" s="5" t="s">
        <v>31</v>
      </c>
      <c r="H5" s="5" t="s">
        <v>32</v>
      </c>
      <c r="I5" s="5" t="s">
        <v>1</v>
      </c>
      <c r="J5" s="5" t="s">
        <v>2</v>
      </c>
      <c r="K5" s="5" t="s">
        <v>3</v>
      </c>
      <c r="L5" s="5" t="s">
        <v>4</v>
      </c>
      <c r="M5" s="5" t="s">
        <v>5</v>
      </c>
      <c r="N5" s="5" t="s">
        <v>6</v>
      </c>
      <c r="O5" s="5" t="s">
        <v>7</v>
      </c>
      <c r="P5" s="5" t="s">
        <v>8</v>
      </c>
      <c r="Q5" s="5" t="s">
        <v>9</v>
      </c>
      <c r="R5" s="5" t="s">
        <v>10</v>
      </c>
      <c r="S5" s="5" t="s">
        <v>11</v>
      </c>
      <c r="T5" s="5" t="s">
        <v>12</v>
      </c>
      <c r="U5" s="5" t="s">
        <v>13</v>
      </c>
      <c r="V5" s="5" t="s">
        <v>14</v>
      </c>
      <c r="W5" s="5" t="s">
        <v>15</v>
      </c>
      <c r="X5" s="5" t="s">
        <v>16</v>
      </c>
      <c r="Y5" s="5" t="s">
        <v>17</v>
      </c>
      <c r="Z5" s="5" t="s">
        <v>18</v>
      </c>
      <c r="AA5" s="5" t="s">
        <v>19</v>
      </c>
      <c r="AB5" s="5" t="s">
        <v>20</v>
      </c>
      <c r="AC5" s="5" t="s">
        <v>21</v>
      </c>
      <c r="AD5" s="5" t="s">
        <v>22</v>
      </c>
    </row>
    <row r="6" spans="1:30" x14ac:dyDescent="0.25">
      <c r="A6" s="6" t="s">
        <v>868</v>
      </c>
      <c r="B6" s="6"/>
      <c r="C6" s="7" t="s">
        <v>894</v>
      </c>
      <c r="D6" s="7" t="s">
        <v>895</v>
      </c>
      <c r="E6" s="7" t="s">
        <v>896</v>
      </c>
      <c r="F6" s="7" t="s">
        <v>897</v>
      </c>
      <c r="G6" s="7" t="s">
        <v>898</v>
      </c>
      <c r="H6" s="7" t="s">
        <v>899</v>
      </c>
      <c r="I6" s="7" t="s">
        <v>900</v>
      </c>
      <c r="J6" s="7" t="s">
        <v>901</v>
      </c>
      <c r="K6" s="7" t="s">
        <v>902</v>
      </c>
      <c r="L6" s="7" t="s">
        <v>903</v>
      </c>
      <c r="M6" s="7" t="s">
        <v>904</v>
      </c>
      <c r="N6" s="7" t="s">
        <v>905</v>
      </c>
      <c r="O6" s="7" t="s">
        <v>906</v>
      </c>
      <c r="P6" s="7" t="s">
        <v>907</v>
      </c>
      <c r="Q6" s="7" t="s">
        <v>908</v>
      </c>
      <c r="R6" s="7" t="s">
        <v>909</v>
      </c>
      <c r="S6" s="7" t="s">
        <v>910</v>
      </c>
      <c r="T6" s="7" t="s">
        <v>911</v>
      </c>
      <c r="U6" s="7" t="s">
        <v>912</v>
      </c>
      <c r="V6" s="7" t="s">
        <v>913</v>
      </c>
      <c r="W6" s="7" t="s">
        <v>914</v>
      </c>
      <c r="X6" s="7" t="s">
        <v>915</v>
      </c>
      <c r="Y6" s="7" t="s">
        <v>916</v>
      </c>
      <c r="Z6" s="7" t="s">
        <v>917</v>
      </c>
      <c r="AA6" s="7" t="s">
        <v>918</v>
      </c>
      <c r="AB6" s="7" t="s">
        <v>919</v>
      </c>
      <c r="AC6" s="7" t="s">
        <v>920</v>
      </c>
      <c r="AD6" s="7" t="s">
        <v>921</v>
      </c>
    </row>
    <row r="7" spans="1:30" x14ac:dyDescent="0.25">
      <c r="A7" s="8" t="s">
        <v>873</v>
      </c>
      <c r="B7" s="8" t="s">
        <v>874</v>
      </c>
      <c r="C7" s="9">
        <v>692113</v>
      </c>
      <c r="D7" s="9">
        <v>688941</v>
      </c>
      <c r="E7" s="9">
        <v>752788</v>
      </c>
      <c r="F7" s="9">
        <v>755846</v>
      </c>
      <c r="G7" s="9">
        <v>747403</v>
      </c>
      <c r="H7" s="9">
        <v>749778</v>
      </c>
      <c r="I7" s="9">
        <v>849140</v>
      </c>
      <c r="J7" s="9">
        <v>843181</v>
      </c>
      <c r="K7" s="9">
        <v>858204</v>
      </c>
      <c r="L7" s="9">
        <v>780839</v>
      </c>
      <c r="M7" s="9">
        <v>868678</v>
      </c>
      <c r="N7" s="9">
        <v>891668</v>
      </c>
      <c r="O7" s="9">
        <v>871005</v>
      </c>
      <c r="P7" s="9">
        <v>858563</v>
      </c>
      <c r="Q7" s="9">
        <v>710000</v>
      </c>
      <c r="R7" s="9">
        <v>779344</v>
      </c>
      <c r="S7" s="9">
        <v>796190</v>
      </c>
      <c r="T7" s="9">
        <v>808148</v>
      </c>
      <c r="U7" s="9">
        <v>926458</v>
      </c>
      <c r="V7" s="9">
        <v>951479</v>
      </c>
      <c r="W7" s="9">
        <v>1119481</v>
      </c>
      <c r="X7" s="9">
        <v>1169109</v>
      </c>
      <c r="Y7" s="9">
        <v>1356312</v>
      </c>
      <c r="Z7" s="9">
        <v>1363086</v>
      </c>
      <c r="AA7" s="9">
        <v>1278098</v>
      </c>
      <c r="AB7" s="9">
        <v>1307387</v>
      </c>
      <c r="AC7" s="9">
        <v>1397900</v>
      </c>
      <c r="AD7" s="9">
        <v>1365696</v>
      </c>
    </row>
    <row r="8" spans="1:30" x14ac:dyDescent="0.25">
      <c r="A8" s="8" t="s">
        <v>875</v>
      </c>
      <c r="B8" s="8" t="s">
        <v>876</v>
      </c>
      <c r="C8" s="9">
        <v>496661</v>
      </c>
      <c r="D8" s="9">
        <v>496585</v>
      </c>
      <c r="E8" s="9">
        <v>519803</v>
      </c>
      <c r="F8" s="9">
        <v>519595</v>
      </c>
      <c r="G8" s="9">
        <v>526690</v>
      </c>
      <c r="H8" s="9">
        <v>546425</v>
      </c>
      <c r="I8" s="9">
        <v>583584</v>
      </c>
      <c r="J8" s="9">
        <v>580685</v>
      </c>
      <c r="K8" s="9">
        <v>594857</v>
      </c>
      <c r="L8" s="9">
        <v>564364</v>
      </c>
      <c r="M8" s="9">
        <v>594933</v>
      </c>
      <c r="N8" s="9">
        <v>612754</v>
      </c>
      <c r="O8" s="9">
        <v>615768</v>
      </c>
      <c r="P8" s="9">
        <v>606666</v>
      </c>
      <c r="Q8" s="9">
        <v>470681</v>
      </c>
      <c r="R8" s="9">
        <v>511629</v>
      </c>
      <c r="S8" s="9">
        <v>548775</v>
      </c>
      <c r="T8" s="9">
        <v>560536</v>
      </c>
      <c r="U8" s="9">
        <v>617886</v>
      </c>
      <c r="V8" s="9">
        <v>639232</v>
      </c>
      <c r="W8" s="9">
        <v>792183</v>
      </c>
      <c r="X8" s="9">
        <v>843389</v>
      </c>
      <c r="Y8" s="9">
        <v>898469</v>
      </c>
      <c r="Z8" s="9">
        <v>910648</v>
      </c>
      <c r="AA8" s="9">
        <v>891424</v>
      </c>
      <c r="AB8" s="9">
        <v>931514</v>
      </c>
      <c r="AC8" s="9">
        <v>947512</v>
      </c>
      <c r="AD8" s="9">
        <v>943951</v>
      </c>
    </row>
    <row r="9" spans="1:30" x14ac:dyDescent="0.25">
      <c r="A9" s="8" t="s">
        <v>232</v>
      </c>
      <c r="B9" s="8" t="s">
        <v>38</v>
      </c>
      <c r="C9" s="9">
        <v>195452</v>
      </c>
      <c r="D9" s="9">
        <v>192356</v>
      </c>
      <c r="E9" s="9">
        <v>232985</v>
      </c>
      <c r="F9" s="9">
        <v>236251</v>
      </c>
      <c r="G9" s="9">
        <v>220713</v>
      </c>
      <c r="H9" s="9">
        <v>203353</v>
      </c>
      <c r="I9" s="9">
        <v>265556</v>
      </c>
      <c r="J9" s="9">
        <v>262496</v>
      </c>
      <c r="K9" s="9">
        <v>263347</v>
      </c>
      <c r="L9" s="9">
        <v>216475</v>
      </c>
      <c r="M9" s="9">
        <v>273745</v>
      </c>
      <c r="N9" s="9">
        <v>278914</v>
      </c>
      <c r="O9" s="9">
        <v>255237</v>
      </c>
      <c r="P9" s="9">
        <v>251897</v>
      </c>
      <c r="Q9" s="9">
        <v>239319</v>
      </c>
      <c r="R9" s="9">
        <v>267715</v>
      </c>
      <c r="S9" s="9">
        <v>247415</v>
      </c>
      <c r="T9" s="9">
        <v>247612</v>
      </c>
      <c r="U9" s="9">
        <v>308572</v>
      </c>
      <c r="V9" s="9">
        <v>312247</v>
      </c>
      <c r="W9" s="9">
        <v>327298</v>
      </c>
      <c r="X9" s="9">
        <v>325720</v>
      </c>
      <c r="Y9" s="9">
        <v>457843</v>
      </c>
      <c r="Z9" s="9">
        <v>452438</v>
      </c>
      <c r="AA9" s="9">
        <v>386674</v>
      </c>
      <c r="AB9" s="9">
        <v>375873</v>
      </c>
      <c r="AC9" s="9">
        <v>450388</v>
      </c>
      <c r="AD9" s="9">
        <v>421745</v>
      </c>
    </row>
    <row r="10" spans="1:30" x14ac:dyDescent="0.25">
      <c r="A10" s="8" t="s">
        <v>39</v>
      </c>
      <c r="B10" s="8" t="s">
        <v>40</v>
      </c>
      <c r="C10" s="9">
        <v>99514</v>
      </c>
      <c r="D10" s="9">
        <v>112221</v>
      </c>
      <c r="E10" s="9">
        <v>112294</v>
      </c>
      <c r="F10" s="9">
        <v>113252</v>
      </c>
      <c r="G10" s="9">
        <v>118881</v>
      </c>
      <c r="H10" s="9">
        <v>115088</v>
      </c>
      <c r="I10" s="9">
        <v>125995</v>
      </c>
      <c r="J10" s="9">
        <v>121219</v>
      </c>
      <c r="K10" s="9">
        <v>141445</v>
      </c>
      <c r="L10" s="9">
        <v>114812</v>
      </c>
      <c r="M10" s="9">
        <v>123920</v>
      </c>
      <c r="N10" s="9">
        <v>122301</v>
      </c>
      <c r="O10" s="9">
        <v>123021</v>
      </c>
      <c r="P10" s="9">
        <v>129307</v>
      </c>
      <c r="Q10" s="9">
        <v>103839</v>
      </c>
      <c r="R10" s="9">
        <v>106544</v>
      </c>
      <c r="S10" s="9">
        <v>111354</v>
      </c>
      <c r="T10" s="9">
        <v>121641</v>
      </c>
      <c r="U10" s="9">
        <v>124106</v>
      </c>
      <c r="V10" s="9">
        <v>133164</v>
      </c>
      <c r="W10" s="9">
        <v>159051</v>
      </c>
      <c r="X10" s="9">
        <v>151173</v>
      </c>
      <c r="Y10" s="9">
        <v>155608</v>
      </c>
      <c r="Z10" s="9">
        <v>151711</v>
      </c>
      <c r="AA10" s="9">
        <v>168899</v>
      </c>
      <c r="AB10" s="9">
        <v>166753</v>
      </c>
      <c r="AC10" s="9">
        <v>167382</v>
      </c>
      <c r="AD10" s="9">
        <v>171019</v>
      </c>
    </row>
    <row r="11" spans="1:30" x14ac:dyDescent="0.25">
      <c r="A11" s="8" t="s">
        <v>233</v>
      </c>
      <c r="B11" s="8" t="s">
        <v>44</v>
      </c>
      <c r="C11" s="9">
        <v>21943</v>
      </c>
      <c r="D11" s="9">
        <v>5433</v>
      </c>
      <c r="E11" s="9">
        <v>46744</v>
      </c>
      <c r="F11" s="9">
        <v>47663</v>
      </c>
      <c r="G11" s="9">
        <v>27935</v>
      </c>
      <c r="H11" s="9">
        <v>10991</v>
      </c>
      <c r="I11" s="9">
        <v>64353</v>
      </c>
      <c r="J11" s="9">
        <v>65745</v>
      </c>
      <c r="K11" s="9">
        <v>41485</v>
      </c>
      <c r="L11" s="9">
        <v>23734</v>
      </c>
      <c r="M11" s="9">
        <v>73048</v>
      </c>
      <c r="N11" s="9">
        <v>80367</v>
      </c>
      <c r="O11" s="9">
        <v>52307</v>
      </c>
      <c r="P11" s="9">
        <v>45496</v>
      </c>
      <c r="Q11" s="9">
        <v>60220</v>
      </c>
      <c r="R11" s="9">
        <v>83879</v>
      </c>
      <c r="S11" s="9">
        <v>61741</v>
      </c>
      <c r="T11" s="9">
        <v>50855</v>
      </c>
      <c r="U11" s="9">
        <v>110001</v>
      </c>
      <c r="V11" s="9">
        <v>104833</v>
      </c>
      <c r="W11" s="9">
        <v>82198</v>
      </c>
      <c r="X11" s="9">
        <v>87093</v>
      </c>
      <c r="Y11" s="9">
        <v>211170</v>
      </c>
      <c r="Z11" s="9">
        <v>209087</v>
      </c>
      <c r="AA11" s="9">
        <v>127397</v>
      </c>
      <c r="AB11" s="9">
        <v>120955</v>
      </c>
      <c r="AC11" s="9">
        <v>189823</v>
      </c>
      <c r="AD11" s="9">
        <v>154368</v>
      </c>
    </row>
    <row r="12" spans="1:30" x14ac:dyDescent="0.25">
      <c r="A12" s="8" t="s">
        <v>48</v>
      </c>
      <c r="B12" s="8" t="s">
        <v>922</v>
      </c>
      <c r="C12" s="9">
        <v>21546</v>
      </c>
      <c r="D12" s="9">
        <v>22791</v>
      </c>
      <c r="E12" s="9">
        <v>22803</v>
      </c>
      <c r="F12" s="9">
        <v>21248</v>
      </c>
      <c r="G12" s="9">
        <v>20864</v>
      </c>
      <c r="H12" s="9">
        <v>21034</v>
      </c>
      <c r="I12" s="9">
        <v>21356</v>
      </c>
      <c r="J12" s="9">
        <v>20652</v>
      </c>
      <c r="K12" s="9">
        <v>21011</v>
      </c>
      <c r="L12" s="9">
        <v>20690</v>
      </c>
      <c r="M12" s="9">
        <v>21118</v>
      </c>
      <c r="N12" s="9">
        <v>20854</v>
      </c>
      <c r="O12" s="9">
        <v>20235</v>
      </c>
      <c r="P12" s="9">
        <v>19785</v>
      </c>
      <c r="Q12" s="9">
        <v>19322</v>
      </c>
      <c r="R12" s="9">
        <v>18643</v>
      </c>
      <c r="S12" s="9">
        <v>18832</v>
      </c>
      <c r="T12" s="9">
        <v>18397</v>
      </c>
      <c r="U12" s="9">
        <v>18631</v>
      </c>
      <c r="V12" s="9">
        <v>18637</v>
      </c>
      <c r="W12" s="9">
        <v>24210</v>
      </c>
      <c r="X12" s="9">
        <v>25510</v>
      </c>
      <c r="Y12" s="9">
        <v>26819</v>
      </c>
      <c r="Z12" s="9">
        <v>29184</v>
      </c>
      <c r="AA12" s="9">
        <v>31813</v>
      </c>
      <c r="AB12" s="9">
        <v>23587</v>
      </c>
      <c r="AC12" s="9">
        <v>32073</v>
      </c>
      <c r="AD12" s="9">
        <v>32573</v>
      </c>
    </row>
    <row r="13" spans="1:30" x14ac:dyDescent="0.25">
      <c r="A13" s="8" t="s">
        <v>51</v>
      </c>
      <c r="B13" s="8" t="s">
        <v>52</v>
      </c>
      <c r="C13" s="9">
        <v>7995</v>
      </c>
      <c r="D13" s="9">
        <v>-18692</v>
      </c>
      <c r="E13" s="9">
        <v>49096</v>
      </c>
      <c r="F13" s="9">
        <v>24633</v>
      </c>
      <c r="G13" s="9">
        <v>3652</v>
      </c>
      <c r="H13" s="9">
        <v>-9578</v>
      </c>
      <c r="I13" s="9">
        <v>44430</v>
      </c>
      <c r="J13" s="9">
        <v>42364</v>
      </c>
      <c r="K13" s="9">
        <v>17266</v>
      </c>
      <c r="L13" s="9">
        <v>6953</v>
      </c>
      <c r="M13" s="9">
        <v>52269</v>
      </c>
      <c r="N13" s="9">
        <v>54119</v>
      </c>
      <c r="O13" s="9">
        <v>34898</v>
      </c>
      <c r="P13" s="9">
        <v>21270</v>
      </c>
      <c r="Q13" s="9">
        <v>40882</v>
      </c>
      <c r="R13" s="9">
        <v>68622</v>
      </c>
      <c r="S13" s="9">
        <v>43776</v>
      </c>
      <c r="T13" s="9">
        <v>31709</v>
      </c>
      <c r="U13" s="9">
        <v>90470</v>
      </c>
      <c r="V13" s="9">
        <v>87048</v>
      </c>
      <c r="W13" s="9">
        <v>60488</v>
      </c>
      <c r="X13" s="9">
        <v>62780</v>
      </c>
      <c r="Y13" s="9">
        <v>195043</v>
      </c>
      <c r="Z13" s="9">
        <v>181110</v>
      </c>
      <c r="AA13" s="9">
        <v>99065</v>
      </c>
      <c r="AB13" s="9">
        <v>98077</v>
      </c>
      <c r="AC13" s="9">
        <v>158468</v>
      </c>
      <c r="AD13" s="9">
        <v>125006</v>
      </c>
    </row>
    <row r="14" spans="1:30" x14ac:dyDescent="0.25">
      <c r="A14" s="8" t="s">
        <v>54</v>
      </c>
      <c r="B14" s="8" t="s">
        <v>55</v>
      </c>
      <c r="C14" s="9">
        <v>20708</v>
      </c>
      <c r="D14" s="9">
        <v>2701</v>
      </c>
      <c r="E14" s="9">
        <v>23216</v>
      </c>
      <c r="F14" s="9">
        <v>12575</v>
      </c>
      <c r="G14" s="9">
        <v>-80542</v>
      </c>
      <c r="H14" s="9">
        <v>3053</v>
      </c>
      <c r="I14" s="9">
        <v>13683</v>
      </c>
      <c r="J14" s="9">
        <v>11275</v>
      </c>
      <c r="K14" s="9">
        <v>835</v>
      </c>
      <c r="L14" s="9">
        <v>5977</v>
      </c>
      <c r="M14" s="9">
        <v>16025</v>
      </c>
      <c r="N14" s="9">
        <v>17750</v>
      </c>
      <c r="O14" s="9">
        <v>10747</v>
      </c>
      <c r="P14" s="9">
        <v>9698</v>
      </c>
      <c r="Q14" s="9">
        <v>11859</v>
      </c>
      <c r="R14" s="9">
        <v>13712</v>
      </c>
      <c r="S14" s="9">
        <v>4444</v>
      </c>
      <c r="T14" s="9">
        <v>9973</v>
      </c>
      <c r="U14" s="9">
        <v>23395</v>
      </c>
      <c r="V14" s="9">
        <v>21605</v>
      </c>
      <c r="W14" s="9">
        <v>11495</v>
      </c>
      <c r="X14" s="9">
        <v>17466</v>
      </c>
      <c r="Y14" s="9">
        <v>46886</v>
      </c>
      <c r="Z14" s="9">
        <v>45311</v>
      </c>
      <c r="AA14" s="9">
        <v>16591</v>
      </c>
      <c r="AB14" s="9">
        <v>25676</v>
      </c>
      <c r="AC14" s="9">
        <v>42702</v>
      </c>
      <c r="AD14" s="9">
        <v>33666</v>
      </c>
    </row>
    <row r="15" spans="1:30" x14ac:dyDescent="0.25">
      <c r="A15" s="8" t="s">
        <v>57</v>
      </c>
      <c r="B15" s="8" t="s">
        <v>58</v>
      </c>
      <c r="C15" s="9">
        <v>-12713</v>
      </c>
      <c r="D15" s="9">
        <v>-21393</v>
      </c>
      <c r="E15" s="9">
        <v>25880</v>
      </c>
      <c r="F15" s="9">
        <v>12058</v>
      </c>
      <c r="G15" s="9">
        <v>84194</v>
      </c>
      <c r="H15" s="9">
        <v>-12631</v>
      </c>
      <c r="I15" s="9">
        <v>30747</v>
      </c>
      <c r="J15" s="9">
        <v>31089</v>
      </c>
      <c r="K15" s="9">
        <v>16431</v>
      </c>
      <c r="L15" s="9">
        <v>976</v>
      </c>
      <c r="M15" s="9">
        <v>36244</v>
      </c>
      <c r="N15" s="9">
        <v>36369</v>
      </c>
      <c r="O15" s="9">
        <v>24151</v>
      </c>
      <c r="P15" s="9">
        <v>11572</v>
      </c>
      <c r="Q15" s="9">
        <v>29023</v>
      </c>
      <c r="R15" s="9">
        <v>54910</v>
      </c>
      <c r="S15" s="9">
        <v>39332</v>
      </c>
      <c r="T15" s="9">
        <v>21736</v>
      </c>
      <c r="U15" s="9">
        <v>67075</v>
      </c>
      <c r="V15" s="9">
        <v>65443</v>
      </c>
      <c r="W15" s="9">
        <v>48993</v>
      </c>
      <c r="X15" s="9">
        <v>45314</v>
      </c>
      <c r="Y15" s="9">
        <v>148157</v>
      </c>
      <c r="Z15" s="9">
        <v>135799</v>
      </c>
      <c r="AA15" s="9">
        <v>82474</v>
      </c>
      <c r="AB15" s="9">
        <v>72401</v>
      </c>
      <c r="AC15" s="9">
        <v>115766</v>
      </c>
      <c r="AD15" s="9">
        <v>91340</v>
      </c>
    </row>
    <row r="16" spans="1:30" x14ac:dyDescent="0.25">
      <c r="A16" s="8" t="s">
        <v>59</v>
      </c>
      <c r="B16" s="8" t="s">
        <v>60</v>
      </c>
      <c r="C16" s="9">
        <v>306997</v>
      </c>
      <c r="D16" s="9">
        <v>297366</v>
      </c>
      <c r="E16" s="9">
        <v>446366</v>
      </c>
      <c r="F16" s="9">
        <v>361658</v>
      </c>
      <c r="G16" s="9">
        <v>319399</v>
      </c>
      <c r="H16" s="9">
        <v>186352</v>
      </c>
      <c r="I16" s="9">
        <v>197068</v>
      </c>
      <c r="J16" s="9">
        <v>215497</v>
      </c>
      <c r="K16" s="9">
        <v>226507</v>
      </c>
      <c r="L16" s="9">
        <v>167371</v>
      </c>
      <c r="M16" s="9">
        <v>204455</v>
      </c>
      <c r="N16" s="9">
        <v>282233</v>
      </c>
      <c r="O16" s="9">
        <v>371991</v>
      </c>
      <c r="P16" s="9">
        <v>432205</v>
      </c>
      <c r="Q16" s="9">
        <v>447366</v>
      </c>
      <c r="R16" s="9">
        <v>475706</v>
      </c>
      <c r="S16" s="9">
        <v>519101</v>
      </c>
      <c r="T16" s="9">
        <v>496383</v>
      </c>
      <c r="U16" s="9">
        <v>595574</v>
      </c>
      <c r="V16" s="9">
        <v>646663</v>
      </c>
      <c r="W16" s="9">
        <v>452575</v>
      </c>
      <c r="X16" s="9">
        <v>339584</v>
      </c>
      <c r="Y16" s="9">
        <v>344631</v>
      </c>
      <c r="Z16" s="9">
        <v>449023</v>
      </c>
      <c r="AA16" s="9">
        <v>492603</v>
      </c>
      <c r="AB16" s="9">
        <v>304307</v>
      </c>
      <c r="AC16" s="9">
        <v>238776</v>
      </c>
      <c r="AD16" s="9">
        <v>335965</v>
      </c>
    </row>
    <row r="17" spans="1:30" x14ac:dyDescent="0.25">
      <c r="A17" s="8" t="s">
        <v>61</v>
      </c>
      <c r="B17" s="8" t="s">
        <v>62</v>
      </c>
      <c r="C17" s="9">
        <v>496226</v>
      </c>
      <c r="D17" s="9">
        <v>480044</v>
      </c>
      <c r="E17" s="9">
        <v>512375</v>
      </c>
      <c r="F17" s="9">
        <v>531696</v>
      </c>
      <c r="G17" s="9">
        <v>528924</v>
      </c>
      <c r="H17" s="9">
        <v>551841</v>
      </c>
      <c r="I17" s="9">
        <v>590580</v>
      </c>
      <c r="J17" s="9">
        <v>608645</v>
      </c>
      <c r="K17" s="9">
        <v>606952</v>
      </c>
      <c r="L17" s="9">
        <v>613507</v>
      </c>
      <c r="M17" s="9">
        <v>632888</v>
      </c>
      <c r="N17" s="9">
        <v>641667</v>
      </c>
      <c r="O17" s="9">
        <v>644738</v>
      </c>
      <c r="P17" s="9">
        <v>658482</v>
      </c>
      <c r="Q17" s="9">
        <v>572373</v>
      </c>
      <c r="R17" s="9">
        <v>602069</v>
      </c>
      <c r="S17" s="9">
        <v>611534</v>
      </c>
      <c r="T17" s="9">
        <v>620184</v>
      </c>
      <c r="U17" s="9">
        <v>659364</v>
      </c>
      <c r="V17" s="9">
        <v>703199</v>
      </c>
      <c r="W17" s="9">
        <v>792734</v>
      </c>
      <c r="X17" s="9">
        <v>900273</v>
      </c>
      <c r="Y17" s="9">
        <v>1005488</v>
      </c>
      <c r="Z17" s="9">
        <v>1026226</v>
      </c>
      <c r="AA17" s="9">
        <v>964603</v>
      </c>
      <c r="AB17" s="9">
        <v>963659</v>
      </c>
      <c r="AC17" s="9">
        <v>981233</v>
      </c>
      <c r="AD17" s="9">
        <v>1010335</v>
      </c>
    </row>
    <row r="18" spans="1:30" x14ac:dyDescent="0.25">
      <c r="A18" s="8" t="s">
        <v>63</v>
      </c>
      <c r="B18" s="8" t="s">
        <v>64</v>
      </c>
      <c r="C18" s="9">
        <v>178428</v>
      </c>
      <c r="D18" s="9">
        <v>182038</v>
      </c>
      <c r="E18" s="9">
        <v>172540</v>
      </c>
      <c r="F18" s="9">
        <v>173097</v>
      </c>
      <c r="G18" s="9">
        <v>176012</v>
      </c>
      <c r="H18" s="9">
        <v>181438</v>
      </c>
      <c r="I18" s="9">
        <v>193544</v>
      </c>
      <c r="J18" s="9">
        <v>196045</v>
      </c>
      <c r="K18" s="9">
        <v>199479</v>
      </c>
      <c r="L18" s="9">
        <v>200814</v>
      </c>
      <c r="M18" s="9">
        <v>203331</v>
      </c>
      <c r="N18" s="9">
        <v>210827</v>
      </c>
      <c r="O18" s="9">
        <v>214744</v>
      </c>
      <c r="P18" s="9">
        <v>216532</v>
      </c>
      <c r="Q18" s="9">
        <v>219808</v>
      </c>
      <c r="R18" s="9">
        <v>220884</v>
      </c>
      <c r="S18" s="9">
        <v>220498</v>
      </c>
      <c r="T18" s="9">
        <v>219499</v>
      </c>
      <c r="U18" s="9">
        <v>215725</v>
      </c>
      <c r="V18" s="9">
        <v>228682</v>
      </c>
      <c r="W18" s="9">
        <v>250692</v>
      </c>
      <c r="X18" s="9">
        <v>264733</v>
      </c>
      <c r="Y18" s="9">
        <v>275696</v>
      </c>
      <c r="Z18" s="9">
        <v>294220</v>
      </c>
      <c r="AA18" s="9">
        <v>324994</v>
      </c>
      <c r="AB18" s="9">
        <v>322386</v>
      </c>
      <c r="AC18" s="9">
        <v>325882</v>
      </c>
      <c r="AD18" s="9">
        <v>311512</v>
      </c>
    </row>
    <row r="19" spans="1:30" x14ac:dyDescent="0.25">
      <c r="A19" s="8" t="s">
        <v>65</v>
      </c>
      <c r="B19" s="8" t="s">
        <v>66</v>
      </c>
      <c r="C19" s="9">
        <v>1092871</v>
      </c>
      <c r="D19" s="9">
        <v>1061771</v>
      </c>
      <c r="E19" s="9">
        <v>1234734</v>
      </c>
      <c r="F19" s="9">
        <v>1160258</v>
      </c>
      <c r="G19" s="9">
        <v>1154056</v>
      </c>
      <c r="H19" s="9">
        <v>1079822</v>
      </c>
      <c r="I19" s="9">
        <v>1136482</v>
      </c>
      <c r="J19" s="9">
        <v>1176821</v>
      </c>
      <c r="K19" s="9">
        <v>1202158</v>
      </c>
      <c r="L19" s="9">
        <v>1148122</v>
      </c>
      <c r="M19" s="9">
        <v>1213186</v>
      </c>
      <c r="N19" s="9">
        <v>1300584</v>
      </c>
      <c r="O19" s="9">
        <v>1400908</v>
      </c>
      <c r="P19" s="9">
        <v>1486476</v>
      </c>
      <c r="Q19" s="9">
        <v>1431804</v>
      </c>
      <c r="R19" s="9">
        <v>1493659</v>
      </c>
      <c r="S19" s="9">
        <v>1525722</v>
      </c>
      <c r="T19" s="9">
        <v>1542351</v>
      </c>
      <c r="U19" s="9">
        <v>1677316</v>
      </c>
      <c r="V19" s="9">
        <v>1784164</v>
      </c>
      <c r="W19" s="9">
        <v>1741171</v>
      </c>
      <c r="X19" s="9">
        <v>1807248</v>
      </c>
      <c r="Y19" s="9">
        <v>1924105</v>
      </c>
      <c r="Z19" s="9">
        <v>2041091</v>
      </c>
      <c r="AA19" s="9">
        <v>2033761</v>
      </c>
      <c r="AB19" s="9">
        <v>1903047</v>
      </c>
      <c r="AC19" s="9">
        <v>1848475</v>
      </c>
      <c r="AD19" s="9">
        <v>1950752</v>
      </c>
    </row>
    <row r="20" spans="1:30" x14ac:dyDescent="0.25">
      <c r="A20" s="8" t="s">
        <v>67</v>
      </c>
      <c r="B20" s="8" t="s">
        <v>68</v>
      </c>
      <c r="C20" s="9">
        <v>1611827</v>
      </c>
      <c r="D20" s="9">
        <v>1609490</v>
      </c>
      <c r="E20" s="9">
        <v>1602453</v>
      </c>
      <c r="F20" s="9">
        <v>1611971</v>
      </c>
      <c r="G20" s="9">
        <v>1587365</v>
      </c>
      <c r="H20" s="9">
        <v>1631648</v>
      </c>
      <c r="I20" s="9">
        <v>1609382</v>
      </c>
      <c r="J20" s="9">
        <v>1614429</v>
      </c>
      <c r="K20" s="9">
        <v>1561978</v>
      </c>
      <c r="L20" s="9">
        <v>1588613</v>
      </c>
      <c r="M20" s="9">
        <v>1596917</v>
      </c>
      <c r="N20" s="9">
        <v>1593993</v>
      </c>
      <c r="O20" s="9">
        <v>1588151</v>
      </c>
      <c r="P20" s="9">
        <v>1547119</v>
      </c>
      <c r="Q20" s="9">
        <v>1553808</v>
      </c>
      <c r="R20" s="9">
        <v>1539333</v>
      </c>
      <c r="S20" s="9">
        <v>1525298</v>
      </c>
      <c r="T20" s="9">
        <v>1527944</v>
      </c>
      <c r="U20" s="9">
        <v>1531289</v>
      </c>
      <c r="V20" s="9">
        <v>1508356</v>
      </c>
      <c r="W20" s="9">
        <v>1863175</v>
      </c>
      <c r="X20" s="9">
        <v>1881542</v>
      </c>
      <c r="Y20" s="9">
        <v>1913145</v>
      </c>
      <c r="Z20" s="9">
        <v>1923675</v>
      </c>
      <c r="AA20" s="9">
        <v>1980302</v>
      </c>
      <c r="AB20" s="9">
        <v>2027513</v>
      </c>
      <c r="AC20" s="9">
        <v>2082693</v>
      </c>
      <c r="AD20" s="9">
        <v>2128508</v>
      </c>
    </row>
    <row r="21" spans="1:30" x14ac:dyDescent="0.25">
      <c r="A21" s="8" t="s">
        <v>70</v>
      </c>
      <c r="B21" s="8" t="s">
        <v>71</v>
      </c>
      <c r="C21" s="9">
        <v>3681920</v>
      </c>
      <c r="D21" s="9">
        <v>3645653</v>
      </c>
      <c r="E21" s="9">
        <v>3806282</v>
      </c>
      <c r="F21" s="9">
        <v>3748353</v>
      </c>
      <c r="G21" s="9">
        <v>3706570</v>
      </c>
      <c r="H21" s="9">
        <v>3684816</v>
      </c>
      <c r="I21" s="9">
        <v>3715461</v>
      </c>
      <c r="J21" s="9">
        <v>3774329</v>
      </c>
      <c r="K21" s="9">
        <v>3738321</v>
      </c>
      <c r="L21" s="9">
        <v>3882054</v>
      </c>
      <c r="M21" s="9">
        <v>3955321</v>
      </c>
      <c r="N21" s="9">
        <v>4021862</v>
      </c>
      <c r="O21" s="9">
        <v>4108904</v>
      </c>
      <c r="P21" s="9">
        <v>4132021</v>
      </c>
      <c r="Q21" s="9">
        <v>4077629</v>
      </c>
      <c r="R21" s="9">
        <v>4106187</v>
      </c>
      <c r="S21" s="9">
        <v>4131520</v>
      </c>
      <c r="T21" s="9">
        <v>4152539</v>
      </c>
      <c r="U21" s="9">
        <v>4275879</v>
      </c>
      <c r="V21" s="9">
        <v>4354299</v>
      </c>
      <c r="W21" s="9">
        <v>5653699</v>
      </c>
      <c r="X21" s="9">
        <v>5726257</v>
      </c>
      <c r="Y21" s="9">
        <v>5924656</v>
      </c>
      <c r="Z21" s="9">
        <v>6072627</v>
      </c>
      <c r="AA21" s="9">
        <v>6129707</v>
      </c>
      <c r="AB21" s="9">
        <v>6084008</v>
      </c>
      <c r="AC21" s="9">
        <v>6101337</v>
      </c>
      <c r="AD21" s="9">
        <v>6248179</v>
      </c>
    </row>
    <row r="22" spans="1:30" x14ac:dyDescent="0.25">
      <c r="A22" s="8" t="s">
        <v>75</v>
      </c>
      <c r="B22" s="8" t="s">
        <v>76</v>
      </c>
      <c r="C22" s="9">
        <v>229534</v>
      </c>
      <c r="D22" s="9">
        <v>218676</v>
      </c>
      <c r="E22" s="9">
        <v>224218</v>
      </c>
      <c r="F22" s="9">
        <v>223599</v>
      </c>
      <c r="G22" s="9">
        <v>224231</v>
      </c>
      <c r="H22" s="9">
        <v>237953</v>
      </c>
      <c r="I22" s="9">
        <v>247821</v>
      </c>
      <c r="J22" s="9">
        <v>248405</v>
      </c>
      <c r="K22" s="9">
        <v>276461</v>
      </c>
      <c r="L22" s="9">
        <v>242260</v>
      </c>
      <c r="M22" s="9">
        <v>253177</v>
      </c>
      <c r="N22" s="9">
        <v>277545</v>
      </c>
      <c r="O22" s="9">
        <v>298375</v>
      </c>
      <c r="P22" s="9">
        <v>267892</v>
      </c>
      <c r="Q22" s="9">
        <v>188340</v>
      </c>
      <c r="R22" s="9">
        <v>213776</v>
      </c>
      <c r="S22" s="9">
        <v>195878</v>
      </c>
      <c r="T22" s="9">
        <v>213355</v>
      </c>
      <c r="U22" s="9">
        <v>249206</v>
      </c>
      <c r="V22" s="9">
        <v>286565</v>
      </c>
      <c r="W22" s="9">
        <v>359866</v>
      </c>
      <c r="X22" s="9">
        <v>394152</v>
      </c>
      <c r="Y22" s="9">
        <v>409218</v>
      </c>
      <c r="Z22" s="9">
        <v>416913</v>
      </c>
      <c r="AA22" s="9">
        <v>446629</v>
      </c>
      <c r="AB22" s="9">
        <v>427480</v>
      </c>
      <c r="AC22" s="9">
        <v>374438</v>
      </c>
      <c r="AD22" s="9">
        <v>414963</v>
      </c>
    </row>
    <row r="23" spans="1:30" x14ac:dyDescent="0.25">
      <c r="A23" s="8" t="s">
        <v>78</v>
      </c>
      <c r="B23" s="8" t="s">
        <v>79</v>
      </c>
      <c r="C23" s="9" t="s">
        <v>53</v>
      </c>
      <c r="D23" s="9" t="s">
        <v>53</v>
      </c>
      <c r="E23" s="9" t="s">
        <v>53</v>
      </c>
      <c r="F23" s="9" t="s">
        <v>53</v>
      </c>
      <c r="G23" s="9" t="s">
        <v>53</v>
      </c>
      <c r="H23" s="9" t="s">
        <v>53</v>
      </c>
      <c r="I23" s="9" t="s">
        <v>53</v>
      </c>
      <c r="J23" s="9" t="s">
        <v>53</v>
      </c>
      <c r="K23" s="9" t="s">
        <v>53</v>
      </c>
      <c r="L23" s="9" t="s">
        <v>53</v>
      </c>
      <c r="M23" s="9" t="s">
        <v>53</v>
      </c>
      <c r="N23" s="9" t="s">
        <v>53</v>
      </c>
      <c r="O23" s="9" t="s">
        <v>53</v>
      </c>
      <c r="P23" s="9" t="s">
        <v>53</v>
      </c>
      <c r="Q23" s="9" t="s">
        <v>53</v>
      </c>
      <c r="R23" s="9" t="s">
        <v>53</v>
      </c>
      <c r="S23" s="9" t="s">
        <v>53</v>
      </c>
      <c r="T23" s="9" t="s">
        <v>53</v>
      </c>
      <c r="U23" s="9" t="s">
        <v>53</v>
      </c>
      <c r="V23" s="9" t="s">
        <v>53</v>
      </c>
      <c r="W23" s="9" t="s">
        <v>53</v>
      </c>
      <c r="X23" s="9" t="s">
        <v>53</v>
      </c>
      <c r="Y23" s="9" t="s">
        <v>53</v>
      </c>
      <c r="Z23" s="9" t="s">
        <v>53</v>
      </c>
      <c r="AA23" s="9" t="s">
        <v>53</v>
      </c>
      <c r="AB23" s="9" t="s">
        <v>53</v>
      </c>
      <c r="AC23" s="9" t="s">
        <v>53</v>
      </c>
      <c r="AD23" s="9" t="s">
        <v>53</v>
      </c>
    </row>
    <row r="24" spans="1:30" x14ac:dyDescent="0.25">
      <c r="A24" s="8" t="s">
        <v>81</v>
      </c>
      <c r="B24" s="8" t="s">
        <v>82</v>
      </c>
      <c r="C24" s="9">
        <v>504668</v>
      </c>
      <c r="D24" s="9">
        <v>488581</v>
      </c>
      <c r="E24" s="9">
        <v>619300</v>
      </c>
      <c r="F24" s="9">
        <v>529540</v>
      </c>
      <c r="G24" s="9">
        <v>503817</v>
      </c>
      <c r="H24" s="9">
        <v>524684</v>
      </c>
      <c r="I24" s="9">
        <v>543668</v>
      </c>
      <c r="J24" s="9">
        <v>576300</v>
      </c>
      <c r="K24" s="9">
        <v>602278</v>
      </c>
      <c r="L24" s="9">
        <v>597510</v>
      </c>
      <c r="M24" s="9">
        <v>633690</v>
      </c>
      <c r="N24" s="9">
        <v>680042</v>
      </c>
      <c r="O24" s="9">
        <v>720100</v>
      </c>
      <c r="P24" s="9">
        <v>658412</v>
      </c>
      <c r="Q24" s="9">
        <v>604940</v>
      </c>
      <c r="R24" s="9">
        <v>641061</v>
      </c>
      <c r="S24" s="9">
        <v>636145</v>
      </c>
      <c r="T24" s="9">
        <v>650553</v>
      </c>
      <c r="U24" s="9">
        <v>711069</v>
      </c>
      <c r="V24" s="9">
        <v>739901</v>
      </c>
      <c r="W24" s="9">
        <v>925314</v>
      </c>
      <c r="X24" s="9">
        <v>914139</v>
      </c>
      <c r="Y24" s="9">
        <v>990058</v>
      </c>
      <c r="Z24" s="9">
        <v>1017913</v>
      </c>
      <c r="AA24" s="9">
        <v>1020094</v>
      </c>
      <c r="AB24" s="9">
        <v>926837</v>
      </c>
      <c r="AC24" s="9">
        <v>914415</v>
      </c>
      <c r="AD24" s="9">
        <v>975387</v>
      </c>
    </row>
    <row r="25" spans="1:30" x14ac:dyDescent="0.25">
      <c r="A25" s="8" t="s">
        <v>84</v>
      </c>
      <c r="B25" s="8" t="s">
        <v>85</v>
      </c>
      <c r="C25" s="9">
        <v>1084241</v>
      </c>
      <c r="D25" s="9">
        <v>1063630</v>
      </c>
      <c r="E25" s="9">
        <v>1100937</v>
      </c>
      <c r="F25" s="9">
        <v>1128347</v>
      </c>
      <c r="G25" s="9">
        <v>1188202</v>
      </c>
      <c r="H25" s="9">
        <v>1145526</v>
      </c>
      <c r="I25" s="9">
        <v>1161048</v>
      </c>
      <c r="J25" s="9">
        <v>1197324</v>
      </c>
      <c r="K25" s="9">
        <v>1169756</v>
      </c>
      <c r="L25" s="9">
        <v>1171965</v>
      </c>
      <c r="M25" s="9">
        <v>1209467</v>
      </c>
      <c r="N25" s="9">
        <v>1235795</v>
      </c>
      <c r="O25" s="9">
        <v>1269813</v>
      </c>
      <c r="P25" s="9">
        <v>1205805</v>
      </c>
      <c r="Q25" s="9">
        <v>1253971</v>
      </c>
      <c r="R25" s="9">
        <v>1304715</v>
      </c>
      <c r="S25" s="9">
        <v>1341551</v>
      </c>
      <c r="T25" s="9">
        <v>1348450</v>
      </c>
      <c r="U25" s="9">
        <v>1409587</v>
      </c>
      <c r="V25" s="9">
        <v>1463560</v>
      </c>
      <c r="W25" s="9">
        <v>1513887</v>
      </c>
      <c r="X25" s="9">
        <v>1593237</v>
      </c>
      <c r="Y25" s="9">
        <v>1716950</v>
      </c>
      <c r="Z25" s="9">
        <v>1837581</v>
      </c>
      <c r="AA25" s="9">
        <v>1922322</v>
      </c>
      <c r="AB25" s="9">
        <v>1980044</v>
      </c>
      <c r="AC25" s="9">
        <v>2109886</v>
      </c>
      <c r="AD25" s="9">
        <v>2185794</v>
      </c>
    </row>
    <row r="26" spans="1:30" x14ac:dyDescent="0.25">
      <c r="A26" s="8" t="s">
        <v>87</v>
      </c>
      <c r="B26" s="8" t="s">
        <v>88</v>
      </c>
      <c r="C26" s="9">
        <v>3681920</v>
      </c>
      <c r="D26" s="9">
        <v>3645653</v>
      </c>
      <c r="E26" s="9">
        <v>3806282</v>
      </c>
      <c r="F26" s="9">
        <v>3748353</v>
      </c>
      <c r="G26" s="9">
        <v>3706570</v>
      </c>
      <c r="H26" s="9">
        <v>3684816</v>
      </c>
      <c r="I26" s="9">
        <v>3715461</v>
      </c>
      <c r="J26" s="9">
        <v>3774329</v>
      </c>
      <c r="K26" s="9">
        <v>3738321</v>
      </c>
      <c r="L26" s="9">
        <v>3882054</v>
      </c>
      <c r="M26" s="9">
        <v>3955321</v>
      </c>
      <c r="N26" s="9">
        <v>4021862</v>
      </c>
      <c r="O26" s="9">
        <v>4108904</v>
      </c>
      <c r="P26" s="9">
        <v>4132021</v>
      </c>
      <c r="Q26" s="9">
        <v>4077629</v>
      </c>
      <c r="R26" s="9">
        <v>4106187</v>
      </c>
      <c r="S26" s="9">
        <v>4131520</v>
      </c>
      <c r="T26" s="9">
        <v>4152539</v>
      </c>
      <c r="U26" s="9">
        <v>4275879</v>
      </c>
      <c r="V26" s="9">
        <v>4354299</v>
      </c>
      <c r="W26" s="9">
        <v>5653699</v>
      </c>
      <c r="X26" s="9">
        <v>5726257</v>
      </c>
      <c r="Y26" s="9">
        <v>5924656</v>
      </c>
      <c r="Z26" s="9">
        <v>6072627</v>
      </c>
      <c r="AA26" s="9">
        <v>6129707</v>
      </c>
      <c r="AB26" s="9">
        <v>6084008</v>
      </c>
      <c r="AC26" s="9">
        <v>6101337</v>
      </c>
      <c r="AD26" s="9">
        <v>6248179</v>
      </c>
    </row>
    <row r="27" spans="1:30" x14ac:dyDescent="0.25">
      <c r="A27" s="8" t="s">
        <v>90</v>
      </c>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x14ac:dyDescent="0.25">
      <c r="A28" s="8" t="s">
        <v>91</v>
      </c>
      <c r="B28" s="8" t="s">
        <v>877</v>
      </c>
      <c r="C28" s="10">
        <v>0.76739999999999997</v>
      </c>
      <c r="D28" s="10">
        <v>0.95220000000000005</v>
      </c>
      <c r="E28" s="10">
        <v>1.1303000000000001</v>
      </c>
      <c r="F28" s="10">
        <v>1.0411999999999999</v>
      </c>
      <c r="G28" s="10">
        <v>-3.1379999999999999</v>
      </c>
      <c r="H28" s="10">
        <v>-0.34960000000000002</v>
      </c>
      <c r="I28" s="10">
        <v>0.59870000000000001</v>
      </c>
      <c r="J28" s="10">
        <v>2.5632999999999999</v>
      </c>
      <c r="K28" s="10">
        <v>2.1879</v>
      </c>
      <c r="L28" s="10">
        <v>2.5634000000000001</v>
      </c>
      <c r="M28" s="10">
        <v>2.6198999999999999</v>
      </c>
      <c r="N28" s="10">
        <v>2.8323</v>
      </c>
      <c r="O28" s="10">
        <v>2.5533000000000001</v>
      </c>
      <c r="P28" s="10">
        <v>2.355</v>
      </c>
      <c r="Q28" s="10">
        <v>1.8247</v>
      </c>
      <c r="R28" s="10">
        <v>1.6785000000000001</v>
      </c>
      <c r="S28" s="10">
        <v>1.7947</v>
      </c>
      <c r="T28" s="10">
        <v>1.5894999999999999</v>
      </c>
      <c r="U28" s="10">
        <v>1.6424000000000001</v>
      </c>
      <c r="V28" s="10">
        <v>1.5580000000000001</v>
      </c>
      <c r="W28" s="10">
        <v>1.4691000000000001</v>
      </c>
      <c r="X28" s="10">
        <v>1.2601</v>
      </c>
      <c r="Y28" s="10">
        <v>0.86939999999999995</v>
      </c>
      <c r="Z28" s="10">
        <v>0.68079999999999996</v>
      </c>
      <c r="AA28" s="10">
        <v>0.80449999999999999</v>
      </c>
      <c r="AB28" s="10">
        <v>0.59930000000000005</v>
      </c>
      <c r="AC28" s="10">
        <v>0.63260000000000005</v>
      </c>
      <c r="AD28" s="10">
        <v>0.68140000000000001</v>
      </c>
    </row>
    <row r="29" spans="1:30" x14ac:dyDescent="0.25">
      <c r="A29" s="8" t="s">
        <v>92</v>
      </c>
      <c r="B29" s="8" t="s">
        <v>878</v>
      </c>
      <c r="C29" s="9">
        <v>3193.9023000000002</v>
      </c>
      <c r="D29" s="9">
        <v>3185.7429000000002</v>
      </c>
      <c r="E29" s="9">
        <v>3194.0057000000002</v>
      </c>
      <c r="F29" s="9">
        <v>3240.6352000000002</v>
      </c>
      <c r="G29" s="9">
        <v>3085.7955999999999</v>
      </c>
      <c r="H29" s="9">
        <v>2758.0952000000002</v>
      </c>
      <c r="I29" s="9">
        <v>3121.3488000000002</v>
      </c>
      <c r="J29" s="9">
        <v>4014.8440000000001</v>
      </c>
      <c r="K29" s="9">
        <v>2763.8706999999999</v>
      </c>
      <c r="L29" s="9">
        <v>3995.3182999999999</v>
      </c>
      <c r="M29" s="9">
        <v>3972.4007000000001</v>
      </c>
      <c r="N29" s="9">
        <v>4312.5535</v>
      </c>
      <c r="O29" s="9">
        <v>4785.6259</v>
      </c>
      <c r="P29" s="9">
        <v>2866.2999</v>
      </c>
      <c r="Q29" s="9">
        <v>3333.6408000000001</v>
      </c>
      <c r="R29" s="9">
        <v>3117.4059999999999</v>
      </c>
      <c r="S29" s="9">
        <v>4204.2433000000001</v>
      </c>
      <c r="T29" s="9">
        <v>4606.1986999999999</v>
      </c>
      <c r="U29" s="9">
        <v>5082.1745000000001</v>
      </c>
      <c r="V29" s="9">
        <v>5650.7992000000004</v>
      </c>
      <c r="W29" s="9">
        <v>5428.6967999999997</v>
      </c>
      <c r="X29" s="9">
        <v>6073.7764999999999</v>
      </c>
      <c r="Y29" s="9">
        <v>4771.8442999999997</v>
      </c>
      <c r="Z29" s="9">
        <v>5950.2727999999997</v>
      </c>
      <c r="AA29" s="9">
        <v>6170.9587000000001</v>
      </c>
      <c r="AB29" s="9">
        <v>7708.4907999999996</v>
      </c>
      <c r="AC29" s="9">
        <v>8896.3405999999995</v>
      </c>
      <c r="AD29" s="9">
        <v>9062.6828999999998</v>
      </c>
    </row>
    <row r="30" spans="1:30" x14ac:dyDescent="0.25">
      <c r="A30" s="8" t="s">
        <v>93</v>
      </c>
      <c r="B30" s="8" t="s">
        <v>879</v>
      </c>
      <c r="C30" s="10">
        <v>55.65</v>
      </c>
      <c r="D30" s="10">
        <v>55.62</v>
      </c>
      <c r="E30" s="10">
        <v>55.83</v>
      </c>
      <c r="F30" s="10">
        <v>56.7</v>
      </c>
      <c r="G30" s="10">
        <v>54.2</v>
      </c>
      <c r="H30" s="10">
        <v>48.81</v>
      </c>
      <c r="I30" s="10">
        <v>55.55</v>
      </c>
      <c r="J30" s="10">
        <v>71.58</v>
      </c>
      <c r="K30" s="10">
        <v>49.35</v>
      </c>
      <c r="L30" s="10">
        <v>71.53</v>
      </c>
      <c r="M30" s="10">
        <v>71.099999999999994</v>
      </c>
      <c r="N30" s="10">
        <v>77.2</v>
      </c>
      <c r="O30" s="10">
        <v>85.75</v>
      </c>
      <c r="P30" s="10">
        <v>51.34</v>
      </c>
      <c r="Q30" s="10">
        <v>59.98</v>
      </c>
      <c r="R30" s="10">
        <v>56.03</v>
      </c>
      <c r="S30" s="10">
        <v>76.099999999999994</v>
      </c>
      <c r="T30" s="10">
        <v>84.06</v>
      </c>
      <c r="U30" s="10">
        <v>93.14</v>
      </c>
      <c r="V30" s="10">
        <v>103.87</v>
      </c>
      <c r="W30" s="10">
        <v>99.77</v>
      </c>
      <c r="X30" s="10">
        <v>111.64</v>
      </c>
      <c r="Y30" s="10">
        <v>87.67</v>
      </c>
      <c r="Z30" s="10">
        <v>109.98</v>
      </c>
      <c r="AA30" s="10">
        <v>114.12</v>
      </c>
      <c r="AB30" s="10">
        <v>142.56</v>
      </c>
      <c r="AC30" s="10">
        <v>164.43</v>
      </c>
      <c r="AD30" s="10">
        <v>167.36</v>
      </c>
    </row>
    <row r="31" spans="1:30" x14ac:dyDescent="0.25">
      <c r="A31" s="8" t="s">
        <v>94</v>
      </c>
      <c r="B31" s="8" t="s">
        <v>880</v>
      </c>
      <c r="C31" s="9">
        <v>573</v>
      </c>
      <c r="D31" s="9">
        <v>572</v>
      </c>
      <c r="E31" s="9">
        <v>572</v>
      </c>
      <c r="F31" s="9">
        <v>569</v>
      </c>
      <c r="G31" s="9">
        <v>565</v>
      </c>
      <c r="H31" s="9">
        <v>562</v>
      </c>
      <c r="I31" s="9">
        <v>561</v>
      </c>
      <c r="J31" s="9">
        <v>560</v>
      </c>
      <c r="K31" s="9">
        <v>558</v>
      </c>
      <c r="L31" s="9">
        <v>558</v>
      </c>
      <c r="M31" s="9">
        <v>559</v>
      </c>
      <c r="N31" s="9">
        <v>558</v>
      </c>
      <c r="O31" s="9">
        <v>558</v>
      </c>
      <c r="P31" s="9">
        <v>556</v>
      </c>
      <c r="Q31" s="9">
        <v>556</v>
      </c>
      <c r="R31" s="9">
        <v>552</v>
      </c>
      <c r="S31" s="9">
        <v>548</v>
      </c>
      <c r="T31" s="9">
        <v>546</v>
      </c>
      <c r="U31" s="9">
        <v>544</v>
      </c>
      <c r="V31" s="9">
        <v>544</v>
      </c>
      <c r="W31" s="9">
        <v>544</v>
      </c>
      <c r="X31" s="9">
        <v>544</v>
      </c>
      <c r="Y31" s="9">
        <v>541</v>
      </c>
      <c r="Z31" s="9">
        <v>541</v>
      </c>
      <c r="AA31" s="9">
        <v>541</v>
      </c>
      <c r="AB31" s="9">
        <v>541</v>
      </c>
      <c r="AC31" s="9">
        <v>541</v>
      </c>
      <c r="AD31" s="9">
        <v>541</v>
      </c>
    </row>
    <row r="32" spans="1:30" x14ac:dyDescent="0.25">
      <c r="A32" s="8" t="s">
        <v>95</v>
      </c>
      <c r="B32" s="8" t="s">
        <v>95</v>
      </c>
      <c r="C32" s="9">
        <v>93290</v>
      </c>
      <c r="D32" s="9">
        <v>77845</v>
      </c>
      <c r="E32" s="9">
        <v>118275</v>
      </c>
      <c r="F32" s="9">
        <v>120652</v>
      </c>
      <c r="G32" s="9">
        <v>99425</v>
      </c>
      <c r="H32" s="9">
        <v>85835</v>
      </c>
      <c r="I32" s="9">
        <v>137113</v>
      </c>
      <c r="J32" s="9">
        <v>138827</v>
      </c>
      <c r="K32" s="9">
        <v>119424</v>
      </c>
      <c r="L32" s="9">
        <v>112451</v>
      </c>
      <c r="M32" s="9">
        <v>161253</v>
      </c>
      <c r="N32" s="9">
        <v>168179</v>
      </c>
      <c r="O32" s="9">
        <v>143700</v>
      </c>
      <c r="P32" s="9">
        <v>120029</v>
      </c>
      <c r="Q32" s="9">
        <v>132714</v>
      </c>
      <c r="R32" s="9">
        <v>158349</v>
      </c>
      <c r="S32" s="9">
        <v>133159</v>
      </c>
      <c r="T32" s="9">
        <v>123018</v>
      </c>
      <c r="U32" s="9">
        <v>181593</v>
      </c>
      <c r="V32" s="9">
        <v>176284</v>
      </c>
      <c r="W32" s="9">
        <v>165127</v>
      </c>
      <c r="X32" s="9">
        <v>171391</v>
      </c>
      <c r="Y32" s="9">
        <v>299038</v>
      </c>
      <c r="Z32" s="9">
        <v>297481</v>
      </c>
      <c r="AA32" s="9">
        <v>214431</v>
      </c>
      <c r="AB32" s="9">
        <v>205713</v>
      </c>
      <c r="AC32" s="9">
        <v>279520</v>
      </c>
      <c r="AD32" s="9">
        <v>247338</v>
      </c>
    </row>
    <row r="33" spans="1:30" x14ac:dyDescent="0.25">
      <c r="A33" s="8" t="s">
        <v>96</v>
      </c>
      <c r="B33" s="8" t="s">
        <v>881</v>
      </c>
      <c r="C33" s="9">
        <v>61561</v>
      </c>
      <c r="D33" s="9">
        <v>63327</v>
      </c>
      <c r="E33" s="9">
        <v>61839</v>
      </c>
      <c r="F33" s="9">
        <v>64044</v>
      </c>
      <c r="G33" s="9">
        <v>62193</v>
      </c>
      <c r="H33" s="9">
        <v>65600</v>
      </c>
      <c r="I33" s="9">
        <v>64191</v>
      </c>
      <c r="J33" s="9">
        <v>64938</v>
      </c>
      <c r="K33" s="9">
        <v>69525</v>
      </c>
      <c r="L33" s="9">
        <v>65871</v>
      </c>
      <c r="M33" s="9">
        <v>65523</v>
      </c>
      <c r="N33" s="9">
        <v>65335</v>
      </c>
      <c r="O33" s="9">
        <v>68802</v>
      </c>
      <c r="P33" s="9">
        <v>65366</v>
      </c>
      <c r="Q33" s="9">
        <v>63656</v>
      </c>
      <c r="R33" s="9">
        <v>64913</v>
      </c>
      <c r="S33" s="9">
        <v>63196</v>
      </c>
      <c r="T33" s="9">
        <v>64574</v>
      </c>
      <c r="U33" s="9">
        <v>63828</v>
      </c>
      <c r="V33" s="9">
        <v>63875</v>
      </c>
      <c r="W33" s="9">
        <v>71110</v>
      </c>
      <c r="X33" s="9">
        <v>72058</v>
      </c>
      <c r="Y33" s="9">
        <v>75616</v>
      </c>
      <c r="Z33" s="9">
        <v>75327</v>
      </c>
      <c r="AA33" s="9">
        <v>74356</v>
      </c>
      <c r="AB33" s="9">
        <v>72032</v>
      </c>
      <c r="AC33" s="9">
        <v>77194</v>
      </c>
      <c r="AD33" s="9">
        <v>80432</v>
      </c>
    </row>
    <row r="34" spans="1:30" x14ac:dyDescent="0.25">
      <c r="A34" s="8" t="s">
        <v>97</v>
      </c>
      <c r="B34" s="8" t="s">
        <v>882</v>
      </c>
      <c r="C34" s="9">
        <v>572793</v>
      </c>
      <c r="D34" s="9">
        <v>550950</v>
      </c>
      <c r="E34" s="9">
        <v>576830</v>
      </c>
      <c r="F34" s="9">
        <v>588888</v>
      </c>
      <c r="G34" s="9">
        <v>673082</v>
      </c>
      <c r="H34" s="9">
        <v>658887</v>
      </c>
      <c r="I34" s="9">
        <v>689634</v>
      </c>
      <c r="J34" s="9">
        <v>720723</v>
      </c>
      <c r="K34" s="9">
        <v>737154</v>
      </c>
      <c r="L34" s="9">
        <v>738130</v>
      </c>
      <c r="M34" s="9">
        <v>774374</v>
      </c>
      <c r="N34" s="9">
        <v>810743</v>
      </c>
      <c r="O34" s="9">
        <v>834894</v>
      </c>
      <c r="P34" s="9">
        <v>846466</v>
      </c>
      <c r="Q34" s="9">
        <v>875489</v>
      </c>
      <c r="R34" s="9">
        <v>930399</v>
      </c>
      <c r="S34" s="9">
        <v>969731</v>
      </c>
      <c r="T34" s="9">
        <v>991467</v>
      </c>
      <c r="U34" s="9">
        <v>1058542</v>
      </c>
      <c r="V34" s="9">
        <v>1123985</v>
      </c>
      <c r="W34" s="9">
        <v>1172978</v>
      </c>
      <c r="X34" s="9">
        <v>1218292</v>
      </c>
      <c r="Y34" s="9">
        <v>1366449</v>
      </c>
      <c r="Z34" s="9">
        <v>1502248</v>
      </c>
      <c r="AA34" s="9">
        <v>1584722</v>
      </c>
      <c r="AB34" s="9">
        <v>1657123</v>
      </c>
      <c r="AC34" s="9">
        <v>1772889</v>
      </c>
      <c r="AD34" s="9">
        <v>1864229</v>
      </c>
    </row>
    <row r="35" spans="1:30" x14ac:dyDescent="0.25">
      <c r="A35" s="8" t="s">
        <v>883</v>
      </c>
      <c r="B35" s="8" t="s">
        <v>884</v>
      </c>
      <c r="C35" s="10">
        <v>-0.22</v>
      </c>
      <c r="D35" s="10">
        <v>-0.37</v>
      </c>
      <c r="E35" s="10">
        <v>0.45</v>
      </c>
      <c r="F35" s="10">
        <v>0.21</v>
      </c>
      <c r="G35" s="10">
        <v>1.48</v>
      </c>
      <c r="H35" s="10">
        <v>-0.22</v>
      </c>
      <c r="I35" s="10">
        <v>0.54</v>
      </c>
      <c r="J35" s="10">
        <v>0.55000000000000004</v>
      </c>
      <c r="K35" s="10">
        <v>0.28999999999999998</v>
      </c>
      <c r="L35" s="10">
        <v>0.02</v>
      </c>
      <c r="M35" s="10">
        <v>0.65</v>
      </c>
      <c r="N35" s="10">
        <v>0.65</v>
      </c>
      <c r="O35" s="10">
        <v>0.43</v>
      </c>
      <c r="P35" s="10">
        <v>0.21</v>
      </c>
      <c r="Q35" s="10">
        <v>0.52</v>
      </c>
      <c r="R35" s="10">
        <v>0.99</v>
      </c>
      <c r="S35" s="10">
        <v>0.71</v>
      </c>
      <c r="T35" s="10">
        <v>0.39</v>
      </c>
      <c r="U35" s="10">
        <v>1.22</v>
      </c>
      <c r="V35" s="10">
        <v>1.2</v>
      </c>
      <c r="W35" s="10">
        <v>0.9</v>
      </c>
      <c r="X35" s="10">
        <v>0.83</v>
      </c>
      <c r="Y35" s="10">
        <v>2.71</v>
      </c>
      <c r="Z35" s="10">
        <v>2.5</v>
      </c>
      <c r="AA35" s="10">
        <v>1.52</v>
      </c>
      <c r="AB35" s="10">
        <v>1.33</v>
      </c>
      <c r="AC35" s="10">
        <v>2.13</v>
      </c>
      <c r="AD35" s="10">
        <v>1.68</v>
      </c>
    </row>
    <row r="36" spans="1:30" x14ac:dyDescent="0.25">
      <c r="A36" s="8" t="s">
        <v>95</v>
      </c>
      <c r="B36" s="8" t="s">
        <v>95</v>
      </c>
      <c r="C36" s="9">
        <v>93290</v>
      </c>
      <c r="D36" s="9">
        <v>77845</v>
      </c>
      <c r="E36" s="9">
        <v>118275</v>
      </c>
      <c r="F36" s="9">
        <v>120652</v>
      </c>
      <c r="G36" s="9">
        <v>99425</v>
      </c>
      <c r="H36" s="9">
        <v>85835</v>
      </c>
      <c r="I36" s="9">
        <v>137113</v>
      </c>
      <c r="J36" s="9">
        <v>138827</v>
      </c>
      <c r="K36" s="9">
        <v>119424</v>
      </c>
      <c r="L36" s="9">
        <v>112451</v>
      </c>
      <c r="M36" s="9">
        <v>161253</v>
      </c>
      <c r="N36" s="9">
        <v>168179</v>
      </c>
      <c r="O36" s="9">
        <v>143700</v>
      </c>
      <c r="P36" s="9">
        <v>120029</v>
      </c>
      <c r="Q36" s="9">
        <v>132714</v>
      </c>
      <c r="R36" s="9">
        <v>158349</v>
      </c>
      <c r="S36" s="9">
        <v>133159</v>
      </c>
      <c r="T36" s="9">
        <v>123018</v>
      </c>
      <c r="U36" s="9">
        <v>181593</v>
      </c>
      <c r="V36" s="9">
        <v>176284</v>
      </c>
      <c r="W36" s="9">
        <v>165127</v>
      </c>
      <c r="X36" s="9">
        <v>171391</v>
      </c>
      <c r="Y36" s="9">
        <v>299038</v>
      </c>
      <c r="Z36" s="9">
        <v>297481</v>
      </c>
      <c r="AA36" s="9">
        <v>214431</v>
      </c>
      <c r="AB36" s="9">
        <v>205713</v>
      </c>
      <c r="AC36" s="9">
        <v>279520</v>
      </c>
      <c r="AD36" s="9">
        <v>247338</v>
      </c>
    </row>
    <row r="37" spans="1:30" x14ac:dyDescent="0.25">
      <c r="A37" s="8" t="s">
        <v>99</v>
      </c>
      <c r="B37" s="8" t="s">
        <v>885</v>
      </c>
      <c r="C37" s="9">
        <v>61561</v>
      </c>
      <c r="D37" s="9">
        <v>63327</v>
      </c>
      <c r="E37" s="9">
        <v>61839</v>
      </c>
      <c r="F37" s="9">
        <v>64044</v>
      </c>
      <c r="G37" s="9">
        <v>62193</v>
      </c>
      <c r="H37" s="9">
        <v>65600</v>
      </c>
      <c r="I37" s="9">
        <v>64191</v>
      </c>
      <c r="J37" s="9">
        <v>64938</v>
      </c>
      <c r="K37" s="9">
        <v>69525</v>
      </c>
      <c r="L37" s="9">
        <v>65871</v>
      </c>
      <c r="M37" s="9">
        <v>65523</v>
      </c>
      <c r="N37" s="9">
        <v>65335</v>
      </c>
      <c r="O37" s="9">
        <v>68802</v>
      </c>
      <c r="P37" s="9">
        <v>65366</v>
      </c>
      <c r="Q37" s="9">
        <v>63656</v>
      </c>
      <c r="R37" s="9">
        <v>64913</v>
      </c>
      <c r="S37" s="9">
        <v>63196</v>
      </c>
      <c r="T37" s="9">
        <v>64574</v>
      </c>
      <c r="U37" s="9">
        <v>63828</v>
      </c>
      <c r="V37" s="9">
        <v>63875</v>
      </c>
      <c r="W37" s="9">
        <v>71110</v>
      </c>
      <c r="X37" s="9">
        <v>72058</v>
      </c>
      <c r="Y37" s="9">
        <v>75616</v>
      </c>
      <c r="Z37" s="9">
        <v>75327</v>
      </c>
      <c r="AA37" s="9">
        <v>74356</v>
      </c>
      <c r="AB37" s="9">
        <v>72032</v>
      </c>
      <c r="AC37" s="9">
        <v>77194</v>
      </c>
      <c r="AD37" s="9">
        <v>80432</v>
      </c>
    </row>
    <row r="38" spans="1:30" x14ac:dyDescent="0.25">
      <c r="A38" s="8" t="s">
        <v>100</v>
      </c>
      <c r="B38" s="8" t="s">
        <v>886</v>
      </c>
      <c r="C38" s="9">
        <v>0</v>
      </c>
      <c r="D38" s="9">
        <v>0</v>
      </c>
      <c r="E38" s="9">
        <v>0</v>
      </c>
      <c r="F38" s="9">
        <v>0</v>
      </c>
      <c r="G38" s="9">
        <v>0</v>
      </c>
      <c r="H38" s="9">
        <v>0</v>
      </c>
      <c r="I38" s="9">
        <v>0</v>
      </c>
      <c r="J38" s="9">
        <v>0</v>
      </c>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v>0</v>
      </c>
    </row>
    <row r="39" spans="1:30" x14ac:dyDescent="0.25">
      <c r="A39" s="8" t="s">
        <v>97</v>
      </c>
      <c r="B39" s="8" t="s">
        <v>882</v>
      </c>
      <c r="C39" s="9">
        <v>572793</v>
      </c>
      <c r="D39" s="9">
        <v>550950</v>
      </c>
      <c r="E39" s="9">
        <v>576830</v>
      </c>
      <c r="F39" s="9">
        <v>588888</v>
      </c>
      <c r="G39" s="9">
        <v>673082</v>
      </c>
      <c r="H39" s="9">
        <v>658887</v>
      </c>
      <c r="I39" s="9">
        <v>689634</v>
      </c>
      <c r="J39" s="9">
        <v>720723</v>
      </c>
      <c r="K39" s="9">
        <v>737154</v>
      </c>
      <c r="L39" s="9">
        <v>738130</v>
      </c>
      <c r="M39" s="9">
        <v>774374</v>
      </c>
      <c r="N39" s="9">
        <v>810743</v>
      </c>
      <c r="O39" s="9">
        <v>834894</v>
      </c>
      <c r="P39" s="9">
        <v>846466</v>
      </c>
      <c r="Q39" s="9">
        <v>875489</v>
      </c>
      <c r="R39" s="9">
        <v>930399</v>
      </c>
      <c r="S39" s="9">
        <v>969731</v>
      </c>
      <c r="T39" s="9">
        <v>991467</v>
      </c>
      <c r="U39" s="9">
        <v>1058542</v>
      </c>
      <c r="V39" s="9">
        <v>1123985</v>
      </c>
      <c r="W39" s="9">
        <v>1172978</v>
      </c>
      <c r="X39" s="9">
        <v>1218292</v>
      </c>
      <c r="Y39" s="9">
        <v>1366449</v>
      </c>
      <c r="Z39" s="9">
        <v>1502248</v>
      </c>
      <c r="AA39" s="9">
        <v>1584722</v>
      </c>
      <c r="AB39" s="9">
        <v>1657123</v>
      </c>
      <c r="AC39" s="9">
        <v>1772889</v>
      </c>
      <c r="AD39" s="9">
        <v>1864229</v>
      </c>
    </row>
    <row r="40" spans="1:30" x14ac:dyDescent="0.25">
      <c r="A40" s="8" t="s">
        <v>101</v>
      </c>
      <c r="B40" s="8" t="s">
        <v>887</v>
      </c>
      <c r="C40" s="10">
        <v>0</v>
      </c>
      <c r="D40" s="10">
        <v>0</v>
      </c>
      <c r="E40" s="10">
        <v>0</v>
      </c>
      <c r="F40" s="10">
        <v>0</v>
      </c>
      <c r="G40" s="10">
        <v>0</v>
      </c>
      <c r="H40" s="10">
        <v>0</v>
      </c>
      <c r="I40" s="10">
        <v>0</v>
      </c>
      <c r="J40" s="10">
        <v>0</v>
      </c>
      <c r="K40" s="10">
        <v>0</v>
      </c>
      <c r="L40" s="10">
        <v>0</v>
      </c>
      <c r="M40" s="10">
        <v>0</v>
      </c>
      <c r="N40" s="10">
        <v>0</v>
      </c>
      <c r="O40" s="10">
        <v>0</v>
      </c>
      <c r="P40" s="10">
        <v>0</v>
      </c>
      <c r="Q40" s="10">
        <v>0</v>
      </c>
      <c r="R40" s="10">
        <v>0</v>
      </c>
      <c r="S40" s="10">
        <v>0</v>
      </c>
      <c r="T40" s="10">
        <v>0</v>
      </c>
      <c r="U40" s="10">
        <v>0</v>
      </c>
      <c r="V40" s="10">
        <v>0</v>
      </c>
      <c r="W40" s="10">
        <v>0</v>
      </c>
      <c r="X40" s="10">
        <v>0</v>
      </c>
      <c r="Y40" s="10">
        <v>0</v>
      </c>
      <c r="Z40" s="10">
        <v>0</v>
      </c>
      <c r="AA40" s="10">
        <v>0</v>
      </c>
      <c r="AB40" s="10">
        <v>0</v>
      </c>
      <c r="AC40" s="10">
        <v>0</v>
      </c>
      <c r="AD40" s="10">
        <v>0</v>
      </c>
    </row>
    <row r="41" spans="1:30" x14ac:dyDescent="0.25">
      <c r="A41" s="8" t="s">
        <v>102</v>
      </c>
      <c r="B41" s="8" t="s">
        <v>888</v>
      </c>
      <c r="C41" s="10">
        <v>8.9187999999999992</v>
      </c>
      <c r="D41" s="10">
        <v>9.5051000000000005</v>
      </c>
      <c r="E41" s="10">
        <v>9.7205999999999992</v>
      </c>
      <c r="F41" s="10">
        <v>10.0844</v>
      </c>
      <c r="G41" s="10">
        <v>9.8033000000000001</v>
      </c>
      <c r="H41" s="10">
        <v>11.6061</v>
      </c>
      <c r="I41" s="10">
        <v>11.697699999999999</v>
      </c>
      <c r="J41" s="10">
        <v>11.013</v>
      </c>
      <c r="K41" s="10">
        <v>12.1305</v>
      </c>
      <c r="L41" s="10">
        <v>10.9693</v>
      </c>
      <c r="M41" s="10">
        <v>10.601000000000001</v>
      </c>
      <c r="N41" s="10">
        <v>9.8478999999999992</v>
      </c>
      <c r="O41" s="10">
        <v>9.3340999999999994</v>
      </c>
      <c r="P41" s="10">
        <v>12.941800000000001</v>
      </c>
      <c r="Q41" s="10">
        <v>12.3802</v>
      </c>
      <c r="R41" s="10">
        <v>12.2441</v>
      </c>
      <c r="S41" s="10">
        <v>12.5114</v>
      </c>
      <c r="T41" s="10">
        <v>13.496600000000001</v>
      </c>
      <c r="U41" s="10">
        <v>14.802099999999999</v>
      </c>
      <c r="V41" s="10">
        <v>15.696300000000001</v>
      </c>
      <c r="W41" s="10">
        <v>14.1713</v>
      </c>
      <c r="X41" s="10">
        <v>11.7624</v>
      </c>
      <c r="Y41" s="10">
        <v>10.566700000000001</v>
      </c>
      <c r="Z41" s="10">
        <v>9.5336999999999996</v>
      </c>
      <c r="AA41" s="10">
        <v>8.1481999999999992</v>
      </c>
      <c r="AB41" s="10">
        <v>8.4780999999999995</v>
      </c>
      <c r="AC41" s="10">
        <v>9.4321999999999999</v>
      </c>
      <c r="AD41" s="10">
        <v>9.5489999999999995</v>
      </c>
    </row>
    <row r="42" spans="1:30" x14ac:dyDescent="0.25">
      <c r="A42" s="8" t="s">
        <v>103</v>
      </c>
      <c r="B42" s="8" t="s">
        <v>889</v>
      </c>
      <c r="C42" s="10">
        <v>1.4805999999999999</v>
      </c>
      <c r="D42" s="10">
        <v>1.4461999999999999</v>
      </c>
      <c r="E42" s="10">
        <v>1.3692</v>
      </c>
      <c r="F42" s="10">
        <v>1.4211</v>
      </c>
      <c r="G42" s="10">
        <v>3.6539000000000001</v>
      </c>
      <c r="H42" s="10">
        <v>4.1631</v>
      </c>
      <c r="I42" s="10">
        <v>3.0104000000000002</v>
      </c>
      <c r="J42" s="10">
        <v>3.4178000000000002</v>
      </c>
      <c r="K42" s="10">
        <v>2.8405</v>
      </c>
      <c r="L42" s="10">
        <v>2.6113</v>
      </c>
      <c r="M42" s="10">
        <v>2.1705999999999999</v>
      </c>
      <c r="N42" s="10">
        <v>1.7470000000000001</v>
      </c>
      <c r="O42" s="10">
        <v>1.9165000000000001</v>
      </c>
      <c r="P42" s="10">
        <v>0.66900000000000004</v>
      </c>
      <c r="Q42" s="10">
        <v>0.65539999999999998</v>
      </c>
      <c r="R42" s="10">
        <v>0.7369</v>
      </c>
      <c r="S42" s="10">
        <v>1.0476000000000001</v>
      </c>
      <c r="T42" s="10">
        <v>2.0310999999999999</v>
      </c>
      <c r="U42" s="10">
        <v>1.7091000000000001</v>
      </c>
      <c r="V42" s="10">
        <v>1.6974</v>
      </c>
      <c r="W42" s="10">
        <v>1.7090000000000001</v>
      </c>
      <c r="X42" s="10">
        <v>2.6865000000000001</v>
      </c>
      <c r="Y42" s="10">
        <v>3.4857</v>
      </c>
      <c r="Z42" s="10">
        <v>4.4314</v>
      </c>
      <c r="AA42" s="10">
        <v>4.5366</v>
      </c>
      <c r="AB42" s="10">
        <v>4.0601000000000003</v>
      </c>
      <c r="AC42" s="10">
        <v>4.4587000000000003</v>
      </c>
      <c r="AD42" s="10">
        <v>5.2606999999999999</v>
      </c>
    </row>
    <row r="43" spans="1:30" x14ac:dyDescent="0.25">
      <c r="A43" s="8" t="s">
        <v>104</v>
      </c>
      <c r="B43" s="8" t="s">
        <v>890</v>
      </c>
      <c r="C43" s="10">
        <v>6.3789999999999996</v>
      </c>
      <c r="D43" s="10">
        <v>6.7465000000000002</v>
      </c>
      <c r="E43" s="10">
        <v>6.7797999999999998</v>
      </c>
      <c r="F43" s="10">
        <v>7.1775000000000002</v>
      </c>
      <c r="G43" s="10">
        <v>7.6506999999999996</v>
      </c>
      <c r="H43" s="10">
        <v>8.8130000000000006</v>
      </c>
      <c r="I43" s="10">
        <v>8.6879000000000008</v>
      </c>
      <c r="J43" s="10">
        <v>8.7992000000000008</v>
      </c>
      <c r="K43" s="10">
        <v>8.7554999999999996</v>
      </c>
      <c r="L43" s="10">
        <v>8.4282000000000004</v>
      </c>
      <c r="M43" s="10">
        <v>8.0284999999999993</v>
      </c>
      <c r="N43" s="10">
        <v>7.5296000000000003</v>
      </c>
      <c r="O43" s="10">
        <v>7.3689</v>
      </c>
      <c r="P43" s="10">
        <v>8.0799000000000003</v>
      </c>
      <c r="Q43" s="10">
        <v>8.2883999999999993</v>
      </c>
      <c r="R43" s="10">
        <v>8.1567000000000007</v>
      </c>
      <c r="S43" s="10">
        <v>9.1709999999999994</v>
      </c>
      <c r="T43" s="10">
        <v>10.397</v>
      </c>
      <c r="U43" s="10">
        <v>11.525</v>
      </c>
      <c r="V43" s="10">
        <v>12.4703</v>
      </c>
      <c r="W43" s="10">
        <v>10.020899999999999</v>
      </c>
      <c r="X43" s="10">
        <v>8.9757999999999996</v>
      </c>
      <c r="Y43" s="10">
        <v>8.0053000000000001</v>
      </c>
      <c r="Z43" s="10">
        <v>7.9444999999999997</v>
      </c>
      <c r="AA43" s="10">
        <v>7.0757000000000003</v>
      </c>
      <c r="AB43" s="10">
        <v>7.3676000000000004</v>
      </c>
      <c r="AC43" s="10">
        <v>8.3452000000000002</v>
      </c>
      <c r="AD43" s="10">
        <v>8.6232000000000006</v>
      </c>
    </row>
    <row r="44" spans="1:30" x14ac:dyDescent="0.25">
      <c r="A44" s="8" t="s">
        <v>105</v>
      </c>
      <c r="B44" s="8" t="s">
        <v>891</v>
      </c>
      <c r="C44" s="10">
        <v>259.01190000000003</v>
      </c>
      <c r="D44" s="10" t="s">
        <v>53</v>
      </c>
      <c r="E44" s="10">
        <v>47.286900000000003</v>
      </c>
      <c r="F44" s="10">
        <v>51.049399999999999</v>
      </c>
      <c r="G44" s="10" t="s">
        <v>53</v>
      </c>
      <c r="H44" s="10" t="s">
        <v>53</v>
      </c>
      <c r="I44" s="10">
        <v>30.796800000000001</v>
      </c>
      <c r="J44" s="10">
        <v>26.614599999999999</v>
      </c>
      <c r="K44" s="10">
        <v>4.8361000000000001</v>
      </c>
      <c r="L44" s="10">
        <v>85.962900000000005</v>
      </c>
      <c r="M44" s="10">
        <v>30.6587</v>
      </c>
      <c r="N44" s="10">
        <v>32.798099999999998</v>
      </c>
      <c r="O44" s="10">
        <v>30.795500000000001</v>
      </c>
      <c r="P44" s="10">
        <v>45.594700000000003</v>
      </c>
      <c r="Q44" s="10">
        <v>29.007899999999999</v>
      </c>
      <c r="R44" s="10">
        <v>19.9819</v>
      </c>
      <c r="S44" s="10">
        <v>10.1517</v>
      </c>
      <c r="T44" s="10">
        <v>31.451599999999999</v>
      </c>
      <c r="U44" s="10">
        <v>25.859400000000001</v>
      </c>
      <c r="V44" s="10">
        <v>24.819600000000001</v>
      </c>
      <c r="W44" s="10">
        <v>19.003799999999998</v>
      </c>
      <c r="X44" s="10">
        <v>27.821000000000002</v>
      </c>
      <c r="Y44" s="10">
        <v>24.038799999999998</v>
      </c>
      <c r="Z44" s="10">
        <v>25.0185</v>
      </c>
      <c r="AA44" s="10">
        <v>16.747599999999998</v>
      </c>
      <c r="AB44" s="10">
        <v>26.179400000000001</v>
      </c>
      <c r="AC44" s="10">
        <v>26.9468</v>
      </c>
      <c r="AD44" s="10">
        <v>26.9315</v>
      </c>
    </row>
    <row r="45" spans="1:30" x14ac:dyDescent="0.25">
      <c r="A45" s="8" t="s">
        <v>106</v>
      </c>
      <c r="B45" s="8" t="s">
        <v>892</v>
      </c>
      <c r="C45" s="10">
        <v>-457.46899999999999</v>
      </c>
      <c r="D45" s="10">
        <v>-300.53570000000002</v>
      </c>
      <c r="E45" s="10">
        <v>-37.059100000000001</v>
      </c>
      <c r="F45" s="10">
        <v>6.0795000000000003</v>
      </c>
      <c r="G45" s="10">
        <v>171.6489</v>
      </c>
      <c r="H45" s="10">
        <v>161.49879999999999</v>
      </c>
      <c r="I45" s="10">
        <v>181.14259999999999</v>
      </c>
      <c r="J45" s="10">
        <v>164.9589</v>
      </c>
      <c r="K45" s="10">
        <v>69.469300000000004</v>
      </c>
      <c r="L45" s="10">
        <v>71.381699999999995</v>
      </c>
      <c r="M45" s="10">
        <v>71.2988</v>
      </c>
      <c r="N45" s="10">
        <v>68.924300000000002</v>
      </c>
      <c r="O45" s="10">
        <v>65.934100000000001</v>
      </c>
      <c r="P45" s="10">
        <v>66.645300000000006</v>
      </c>
      <c r="Q45" s="10">
        <v>66.8887</v>
      </c>
      <c r="R45" s="10">
        <v>72.224599999999995</v>
      </c>
      <c r="S45" s="10">
        <v>77.248400000000004</v>
      </c>
      <c r="T45" s="10">
        <v>78.383600000000001</v>
      </c>
      <c r="U45" s="10">
        <v>78.035399999999996</v>
      </c>
      <c r="V45" s="10">
        <v>76.515299999999996</v>
      </c>
      <c r="W45" s="10">
        <v>75.356200000000001</v>
      </c>
      <c r="X45" s="10">
        <v>75.410799999999995</v>
      </c>
      <c r="Y45" s="10">
        <v>75.959100000000007</v>
      </c>
      <c r="Z45" s="10">
        <v>75.740300000000005</v>
      </c>
      <c r="AA45" s="10">
        <v>76.532600000000002</v>
      </c>
      <c r="AB45" s="10">
        <v>76.545400000000001</v>
      </c>
      <c r="AC45" s="10">
        <v>75.726600000000005</v>
      </c>
      <c r="AD45" s="10">
        <v>75.316100000000006</v>
      </c>
    </row>
    <row r="46" spans="1:30" x14ac:dyDescent="0.25">
      <c r="A46" s="11" t="s">
        <v>923</v>
      </c>
      <c r="B46" s="11"/>
      <c r="C46" s="11" t="s">
        <v>924</v>
      </c>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21750-2619-4A23-AC03-6B1876DFA27A}">
  <dimension ref="A2:AD45"/>
  <sheetViews>
    <sheetView workbookViewId="0">
      <selection activeCell="AB17" sqref="AB17"/>
    </sheetView>
  </sheetViews>
  <sheetFormatPr defaultRowHeight="14.3" x14ac:dyDescent="0.25"/>
  <cols>
    <col min="1" max="1" width="35.125" customWidth="1"/>
    <col min="2" max="2" width="0" hidden="1" customWidth="1"/>
    <col min="3" max="30" width="11.875" customWidth="1"/>
  </cols>
  <sheetData>
    <row r="2" spans="1:30"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21.1" x14ac:dyDescent="0.25">
      <c r="A3" s="2" t="s">
        <v>925</v>
      </c>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row>
    <row r="5" spans="1:30" x14ac:dyDescent="0.25">
      <c r="A5" s="4" t="s">
        <v>0</v>
      </c>
      <c r="B5" s="4"/>
      <c r="C5" s="5" t="s">
        <v>28</v>
      </c>
      <c r="D5" s="5" t="s">
        <v>29</v>
      </c>
      <c r="E5" s="5" t="s">
        <v>30</v>
      </c>
      <c r="F5" s="5" t="s">
        <v>31</v>
      </c>
      <c r="G5" s="5" t="s">
        <v>32</v>
      </c>
      <c r="H5" s="5" t="s">
        <v>1</v>
      </c>
      <c r="I5" s="5" t="s">
        <v>2</v>
      </c>
      <c r="J5" s="5" t="s">
        <v>3</v>
      </c>
      <c r="K5" s="5" t="s">
        <v>4</v>
      </c>
      <c r="L5" s="5" t="s">
        <v>5</v>
      </c>
      <c r="M5" s="5" t="s">
        <v>6</v>
      </c>
      <c r="N5" s="5" t="s">
        <v>7</v>
      </c>
      <c r="O5" s="5" t="s">
        <v>8</v>
      </c>
      <c r="P5" s="5" t="s">
        <v>9</v>
      </c>
      <c r="Q5" s="5" t="s">
        <v>10</v>
      </c>
      <c r="R5" s="5" t="s">
        <v>11</v>
      </c>
      <c r="S5" s="5" t="s">
        <v>12</v>
      </c>
      <c r="T5" s="5" t="s">
        <v>13</v>
      </c>
      <c r="U5" s="5" t="s">
        <v>14</v>
      </c>
      <c r="V5" s="5" t="s">
        <v>15</v>
      </c>
      <c r="W5" s="5" t="s">
        <v>16</v>
      </c>
      <c r="X5" s="5" t="s">
        <v>17</v>
      </c>
      <c r="Y5" s="5" t="s">
        <v>18</v>
      </c>
      <c r="Z5" s="5" t="s">
        <v>19</v>
      </c>
      <c r="AA5" s="5" t="s">
        <v>20</v>
      </c>
      <c r="AB5" s="5" t="s">
        <v>21</v>
      </c>
      <c r="AC5" s="5" t="s">
        <v>22</v>
      </c>
      <c r="AD5" s="5" t="s">
        <v>23</v>
      </c>
    </row>
    <row r="6" spans="1:30" x14ac:dyDescent="0.25">
      <c r="A6" s="6" t="s">
        <v>868</v>
      </c>
      <c r="B6" s="6"/>
      <c r="C6" s="7" t="s">
        <v>895</v>
      </c>
      <c r="D6" s="7" t="s">
        <v>896</v>
      </c>
      <c r="E6" s="7" t="s">
        <v>897</v>
      </c>
      <c r="F6" s="7" t="s">
        <v>898</v>
      </c>
      <c r="G6" s="7" t="s">
        <v>899</v>
      </c>
      <c r="H6" s="7" t="s">
        <v>900</v>
      </c>
      <c r="I6" s="7" t="s">
        <v>901</v>
      </c>
      <c r="J6" s="7" t="s">
        <v>902</v>
      </c>
      <c r="K6" s="7" t="s">
        <v>903</v>
      </c>
      <c r="L6" s="7" t="s">
        <v>904</v>
      </c>
      <c r="M6" s="7" t="s">
        <v>905</v>
      </c>
      <c r="N6" s="7" t="s">
        <v>906</v>
      </c>
      <c r="O6" s="7" t="s">
        <v>907</v>
      </c>
      <c r="P6" s="7" t="s">
        <v>908</v>
      </c>
      <c r="Q6" s="7" t="s">
        <v>909</v>
      </c>
      <c r="R6" s="7" t="s">
        <v>910</v>
      </c>
      <c r="S6" s="7" t="s">
        <v>911</v>
      </c>
      <c r="T6" s="7" t="s">
        <v>912</v>
      </c>
      <c r="U6" s="7" t="s">
        <v>913</v>
      </c>
      <c r="V6" s="7" t="s">
        <v>914</v>
      </c>
      <c r="W6" s="7" t="s">
        <v>915</v>
      </c>
      <c r="X6" s="7" t="s">
        <v>916</v>
      </c>
      <c r="Y6" s="7" t="s">
        <v>917</v>
      </c>
      <c r="Z6" s="7" t="s">
        <v>918</v>
      </c>
      <c r="AA6" s="7" t="s">
        <v>919</v>
      </c>
      <c r="AB6" s="7" t="s">
        <v>920</v>
      </c>
      <c r="AC6" s="7" t="s">
        <v>921</v>
      </c>
      <c r="AD6" s="7" t="s">
        <v>926</v>
      </c>
    </row>
    <row r="7" spans="1:30" x14ac:dyDescent="0.25">
      <c r="A7" s="8" t="s">
        <v>873</v>
      </c>
      <c r="B7" s="8" t="s">
        <v>874</v>
      </c>
      <c r="C7" s="9">
        <v>133802</v>
      </c>
      <c r="D7" s="9">
        <v>154016</v>
      </c>
      <c r="E7" s="9">
        <v>160269</v>
      </c>
      <c r="F7" s="9">
        <v>151223</v>
      </c>
      <c r="G7" s="9">
        <v>147455</v>
      </c>
      <c r="H7" s="9">
        <v>165649</v>
      </c>
      <c r="I7" s="9">
        <v>172832</v>
      </c>
      <c r="J7" s="9">
        <v>174724</v>
      </c>
      <c r="K7" s="9">
        <v>163664</v>
      </c>
      <c r="L7" s="9">
        <v>187459</v>
      </c>
      <c r="M7" s="9">
        <v>198547</v>
      </c>
      <c r="N7" s="9">
        <v>193619</v>
      </c>
      <c r="O7" s="9">
        <v>182910</v>
      </c>
      <c r="P7" s="9">
        <v>188767</v>
      </c>
      <c r="Q7" s="9">
        <v>202667</v>
      </c>
      <c r="R7" s="9">
        <v>200240</v>
      </c>
      <c r="S7" s="9">
        <v>189532</v>
      </c>
      <c r="T7" s="9">
        <v>215875</v>
      </c>
      <c r="U7" s="9">
        <v>241969</v>
      </c>
      <c r="V7" s="9">
        <v>241836</v>
      </c>
      <c r="W7" s="9">
        <v>234027</v>
      </c>
      <c r="X7" s="9">
        <v>283666</v>
      </c>
      <c r="Y7" s="9">
        <v>295268</v>
      </c>
      <c r="Z7" s="9">
        <v>272127</v>
      </c>
      <c r="AA7" s="9">
        <v>262595</v>
      </c>
      <c r="AB7" s="9">
        <v>289645</v>
      </c>
      <c r="AC7" s="9">
        <v>352735</v>
      </c>
      <c r="AD7" s="9">
        <v>359567</v>
      </c>
    </row>
    <row r="8" spans="1:30" x14ac:dyDescent="0.25">
      <c r="A8" s="8" t="s">
        <v>875</v>
      </c>
      <c r="B8" s="8" t="s">
        <v>876</v>
      </c>
      <c r="C8" s="9">
        <v>94544</v>
      </c>
      <c r="D8" s="9">
        <v>102519</v>
      </c>
      <c r="E8" s="9">
        <v>103897</v>
      </c>
      <c r="F8" s="9">
        <v>104227</v>
      </c>
      <c r="G8" s="9">
        <v>105610</v>
      </c>
      <c r="H8" s="9">
        <v>111800</v>
      </c>
      <c r="I8" s="9">
        <v>114118</v>
      </c>
      <c r="J8" s="9">
        <v>121760</v>
      </c>
      <c r="K8" s="9">
        <v>117759</v>
      </c>
      <c r="L8" s="9">
        <v>128674</v>
      </c>
      <c r="M8" s="9">
        <v>131273</v>
      </c>
      <c r="N8" s="9">
        <v>130949</v>
      </c>
      <c r="O8" s="9">
        <v>128518</v>
      </c>
      <c r="P8" s="9">
        <v>123462</v>
      </c>
      <c r="Q8" s="9">
        <v>130406</v>
      </c>
      <c r="R8" s="9">
        <v>133260</v>
      </c>
      <c r="S8" s="9">
        <v>127139</v>
      </c>
      <c r="T8" s="9">
        <v>138553</v>
      </c>
      <c r="U8" s="9">
        <v>153892</v>
      </c>
      <c r="V8" s="9">
        <v>162820</v>
      </c>
      <c r="W8" s="9">
        <v>162455</v>
      </c>
      <c r="X8" s="9">
        <v>186038</v>
      </c>
      <c r="Y8" s="9">
        <v>190285</v>
      </c>
      <c r="Z8" s="9">
        <v>184339</v>
      </c>
      <c r="AA8" s="9">
        <v>180243</v>
      </c>
      <c r="AB8" s="9">
        <v>186319</v>
      </c>
      <c r="AC8" s="9">
        <v>226303</v>
      </c>
      <c r="AD8" s="9">
        <v>239173</v>
      </c>
    </row>
    <row r="9" spans="1:30" x14ac:dyDescent="0.25">
      <c r="A9" s="8" t="s">
        <v>232</v>
      </c>
      <c r="B9" s="8" t="s">
        <v>38</v>
      </c>
      <c r="C9" s="9">
        <v>39258</v>
      </c>
      <c r="D9" s="9">
        <v>51497</v>
      </c>
      <c r="E9" s="9">
        <v>56372</v>
      </c>
      <c r="F9" s="9">
        <v>46996</v>
      </c>
      <c r="G9" s="9">
        <v>41845</v>
      </c>
      <c r="H9" s="9">
        <v>53849</v>
      </c>
      <c r="I9" s="9">
        <v>58714</v>
      </c>
      <c r="J9" s="9">
        <v>52964</v>
      </c>
      <c r="K9" s="9">
        <v>45905</v>
      </c>
      <c r="L9" s="9">
        <v>58785</v>
      </c>
      <c r="M9" s="9">
        <v>67274</v>
      </c>
      <c r="N9" s="9">
        <v>62670</v>
      </c>
      <c r="O9" s="9">
        <v>54392</v>
      </c>
      <c r="P9" s="9">
        <v>65305</v>
      </c>
      <c r="Q9" s="9">
        <v>72261</v>
      </c>
      <c r="R9" s="9">
        <v>66980</v>
      </c>
      <c r="S9" s="9">
        <v>62393</v>
      </c>
      <c r="T9" s="9">
        <v>77322</v>
      </c>
      <c r="U9" s="9">
        <v>88077</v>
      </c>
      <c r="V9" s="9">
        <v>79016</v>
      </c>
      <c r="W9" s="9">
        <v>71572</v>
      </c>
      <c r="X9" s="9">
        <v>97628</v>
      </c>
      <c r="Y9" s="9">
        <v>104983</v>
      </c>
      <c r="Z9" s="9">
        <v>87788</v>
      </c>
      <c r="AA9" s="9">
        <v>82352</v>
      </c>
      <c r="AB9" s="9">
        <v>103326</v>
      </c>
      <c r="AC9" s="9">
        <v>126432</v>
      </c>
      <c r="AD9" s="9">
        <v>120394</v>
      </c>
    </row>
    <row r="10" spans="1:30" x14ac:dyDescent="0.25">
      <c r="A10" s="8" t="s">
        <v>927</v>
      </c>
      <c r="B10" s="8" t="s">
        <v>928</v>
      </c>
      <c r="C10" s="9">
        <v>18845</v>
      </c>
      <c r="D10" s="9">
        <v>18794</v>
      </c>
      <c r="E10" s="9">
        <v>20750</v>
      </c>
      <c r="F10" s="9">
        <v>20855</v>
      </c>
      <c r="G10" s="9">
        <v>21027</v>
      </c>
      <c r="H10" s="9">
        <v>20793</v>
      </c>
      <c r="I10" s="9">
        <v>20545</v>
      </c>
      <c r="J10" s="9">
        <v>22431</v>
      </c>
      <c r="K10" s="9">
        <v>22742</v>
      </c>
      <c r="L10" s="9">
        <v>22145</v>
      </c>
      <c r="M10" s="9">
        <v>22536</v>
      </c>
      <c r="N10" s="9">
        <v>25358</v>
      </c>
      <c r="O10" s="9">
        <v>24352</v>
      </c>
      <c r="P10" s="9">
        <v>24874</v>
      </c>
      <c r="Q10" s="9">
        <v>25014</v>
      </c>
      <c r="R10" s="9">
        <v>28170</v>
      </c>
      <c r="S10" s="9">
        <v>27131</v>
      </c>
      <c r="T10" s="9">
        <v>29212</v>
      </c>
      <c r="U10" s="9">
        <v>30993</v>
      </c>
      <c r="V10" s="9">
        <v>31499</v>
      </c>
      <c r="W10" s="9">
        <v>29793</v>
      </c>
      <c r="X10" s="9">
        <v>33562</v>
      </c>
      <c r="Y10" s="9">
        <v>34348</v>
      </c>
      <c r="Z10" s="9">
        <v>35717</v>
      </c>
      <c r="AA10" s="9">
        <v>35679</v>
      </c>
      <c r="AB10" s="9">
        <v>35865</v>
      </c>
      <c r="AC10" s="9">
        <v>41177</v>
      </c>
      <c r="AD10" s="9">
        <v>43127</v>
      </c>
    </row>
    <row r="11" spans="1:30" x14ac:dyDescent="0.25">
      <c r="A11" s="8" t="s">
        <v>233</v>
      </c>
      <c r="B11" s="8" t="s">
        <v>44</v>
      </c>
      <c r="C11" s="9">
        <v>6564</v>
      </c>
      <c r="D11" s="9">
        <v>-47279</v>
      </c>
      <c r="E11" s="9">
        <v>18277</v>
      </c>
      <c r="F11" s="9">
        <v>9854</v>
      </c>
      <c r="G11" s="9">
        <v>838</v>
      </c>
      <c r="H11" s="9">
        <v>15149</v>
      </c>
      <c r="I11" s="9">
        <v>28884</v>
      </c>
      <c r="J11" s="9">
        <v>-5138</v>
      </c>
      <c r="K11" s="9">
        <v>4442</v>
      </c>
      <c r="L11" s="9">
        <v>15544</v>
      </c>
      <c r="M11" s="9">
        <v>18485</v>
      </c>
      <c r="N11" s="9">
        <v>14604</v>
      </c>
      <c r="O11" s="9">
        <v>7012</v>
      </c>
      <c r="P11" s="9">
        <v>17444</v>
      </c>
      <c r="Q11" s="9">
        <v>20633</v>
      </c>
      <c r="R11" s="9">
        <v>14208</v>
      </c>
      <c r="S11" s="9">
        <v>12009</v>
      </c>
      <c r="T11" s="9">
        <v>21946</v>
      </c>
      <c r="U11" s="9">
        <v>27387</v>
      </c>
      <c r="V11" s="9">
        <v>16317</v>
      </c>
      <c r="W11" s="9">
        <v>10168</v>
      </c>
      <c r="X11" s="9">
        <v>31719</v>
      </c>
      <c r="Y11" s="9">
        <v>36288</v>
      </c>
      <c r="Z11" s="9">
        <v>17219</v>
      </c>
      <c r="AA11" s="9">
        <v>10265</v>
      </c>
      <c r="AB11" s="9">
        <v>22614</v>
      </c>
      <c r="AC11" s="9">
        <v>34188</v>
      </c>
      <c r="AD11" s="9" t="s">
        <v>53</v>
      </c>
    </row>
    <row r="12" spans="1:30" x14ac:dyDescent="0.25">
      <c r="A12" s="8" t="s">
        <v>48</v>
      </c>
      <c r="B12" s="8" t="s">
        <v>922</v>
      </c>
      <c r="C12" s="9">
        <v>6450</v>
      </c>
      <c r="D12" s="9">
        <v>6334</v>
      </c>
      <c r="E12" s="9">
        <v>6268</v>
      </c>
      <c r="F12" s="9">
        <v>6015</v>
      </c>
      <c r="G12" s="9">
        <v>6454</v>
      </c>
      <c r="H12" s="9">
        <v>6469</v>
      </c>
      <c r="I12" s="9">
        <v>6424</v>
      </c>
      <c r="J12" s="9" t="s">
        <v>53</v>
      </c>
      <c r="K12" s="9">
        <v>6460</v>
      </c>
      <c r="L12" s="9">
        <v>6155</v>
      </c>
      <c r="M12" s="9">
        <v>6235</v>
      </c>
      <c r="N12" s="9">
        <v>6253</v>
      </c>
      <c r="O12" s="9">
        <v>5952</v>
      </c>
      <c r="P12" s="9">
        <v>5511</v>
      </c>
      <c r="Q12" s="9">
        <v>5406</v>
      </c>
      <c r="R12" s="9">
        <v>5502</v>
      </c>
      <c r="S12" s="9">
        <v>5468</v>
      </c>
      <c r="T12" s="9">
        <v>5296</v>
      </c>
      <c r="U12" s="9">
        <v>5164</v>
      </c>
      <c r="V12" s="9">
        <v>5301</v>
      </c>
      <c r="W12" s="9">
        <v>5204</v>
      </c>
      <c r="X12" s="9">
        <v>5698</v>
      </c>
      <c r="Y12" s="9">
        <v>6177</v>
      </c>
      <c r="Z12" s="9">
        <v>6195</v>
      </c>
      <c r="AA12" s="9">
        <v>6959</v>
      </c>
      <c r="AB12" s="9">
        <v>9001</v>
      </c>
      <c r="AC12" s="9">
        <v>15748</v>
      </c>
      <c r="AD12" s="9" t="s">
        <v>53</v>
      </c>
    </row>
    <row r="13" spans="1:30" x14ac:dyDescent="0.25">
      <c r="A13" s="8" t="s">
        <v>51</v>
      </c>
      <c r="B13" s="8" t="s">
        <v>52</v>
      </c>
      <c r="C13" s="9">
        <v>-208</v>
      </c>
      <c r="D13" s="9">
        <v>-53281</v>
      </c>
      <c r="E13" s="9">
        <v>12231</v>
      </c>
      <c r="F13" s="9">
        <v>4207</v>
      </c>
      <c r="G13" s="9">
        <v>-5498</v>
      </c>
      <c r="H13" s="9">
        <v>1749</v>
      </c>
      <c r="I13" s="9">
        <v>22679</v>
      </c>
      <c r="J13" s="9">
        <v>-12893</v>
      </c>
      <c r="K13" s="9">
        <v>-1685</v>
      </c>
      <c r="L13" s="9">
        <v>9990</v>
      </c>
      <c r="M13" s="9">
        <v>12564</v>
      </c>
      <c r="N13" s="9">
        <v>8910</v>
      </c>
      <c r="O13" s="9">
        <v>1068</v>
      </c>
      <c r="P13" s="9">
        <v>12470</v>
      </c>
      <c r="Q13" s="9">
        <v>15491</v>
      </c>
      <c r="R13" s="9">
        <v>9273</v>
      </c>
      <c r="S13" s="9">
        <v>6743</v>
      </c>
      <c r="T13" s="9">
        <v>17226</v>
      </c>
      <c r="U13" s="9">
        <v>22462</v>
      </c>
      <c r="V13" s="9">
        <v>11615</v>
      </c>
      <c r="W13" s="9">
        <v>5148</v>
      </c>
      <c r="X13" s="9">
        <v>26375</v>
      </c>
      <c r="Y13" s="9">
        <v>31812</v>
      </c>
      <c r="Z13" s="9">
        <v>11631</v>
      </c>
      <c r="AA13" s="9">
        <v>4339</v>
      </c>
      <c r="AB13" s="9">
        <v>7478</v>
      </c>
      <c r="AC13" s="9">
        <v>24190</v>
      </c>
      <c r="AD13" s="9">
        <v>1038</v>
      </c>
    </row>
    <row r="14" spans="1:30" x14ac:dyDescent="0.25">
      <c r="A14" s="8" t="s">
        <v>54</v>
      </c>
      <c r="B14" s="8" t="s">
        <v>55</v>
      </c>
      <c r="C14" s="9">
        <v>16</v>
      </c>
      <c r="D14" s="9">
        <v>394</v>
      </c>
      <c r="E14" s="9">
        <v>151</v>
      </c>
      <c r="F14" s="9">
        <v>-15814</v>
      </c>
      <c r="G14" s="9">
        <v>-1588</v>
      </c>
      <c r="H14" s="9">
        <v>45</v>
      </c>
      <c r="I14" s="9">
        <v>377</v>
      </c>
      <c r="J14" s="9">
        <v>783</v>
      </c>
      <c r="K14" s="9">
        <v>29</v>
      </c>
      <c r="L14" s="9">
        <v>-1925</v>
      </c>
      <c r="M14" s="9">
        <v>178</v>
      </c>
      <c r="N14" s="9">
        <v>-156</v>
      </c>
      <c r="O14" s="9">
        <v>109</v>
      </c>
      <c r="P14" s="9">
        <v>357</v>
      </c>
      <c r="Q14" s="9">
        <v>374</v>
      </c>
      <c r="R14" s="9">
        <v>-53644</v>
      </c>
      <c r="S14" s="9">
        <v>2432</v>
      </c>
      <c r="T14" s="9">
        <v>5443</v>
      </c>
      <c r="U14" s="9">
        <v>6601</v>
      </c>
      <c r="V14" s="9">
        <v>2470</v>
      </c>
      <c r="W14" s="9">
        <v>958</v>
      </c>
      <c r="X14" s="9">
        <v>8579</v>
      </c>
      <c r="Y14" s="9">
        <v>9140</v>
      </c>
      <c r="Z14" s="9">
        <v>3210</v>
      </c>
      <c r="AA14" s="9">
        <v>791</v>
      </c>
      <c r="AB14" s="9">
        <v>1988</v>
      </c>
      <c r="AC14" s="9">
        <v>6018</v>
      </c>
      <c r="AD14" s="9">
        <v>2849</v>
      </c>
    </row>
    <row r="15" spans="1:30" x14ac:dyDescent="0.25">
      <c r="A15" s="8" t="s">
        <v>57</v>
      </c>
      <c r="B15" s="8" t="s">
        <v>58</v>
      </c>
      <c r="C15" s="9">
        <v>-224</v>
      </c>
      <c r="D15" s="9">
        <v>-53675</v>
      </c>
      <c r="E15" s="9">
        <v>12080</v>
      </c>
      <c r="F15" s="9">
        <v>20021</v>
      </c>
      <c r="G15" s="9">
        <v>-3910</v>
      </c>
      <c r="H15" s="9">
        <v>1704</v>
      </c>
      <c r="I15" s="9">
        <v>22302</v>
      </c>
      <c r="J15" s="9">
        <v>-13676</v>
      </c>
      <c r="K15" s="9">
        <v>-1714</v>
      </c>
      <c r="L15" s="9">
        <v>11915</v>
      </c>
      <c r="M15" s="9">
        <v>12386</v>
      </c>
      <c r="N15" s="9">
        <v>9066</v>
      </c>
      <c r="O15" s="9">
        <v>959</v>
      </c>
      <c r="P15" s="9">
        <v>12113</v>
      </c>
      <c r="Q15" s="9">
        <v>15117</v>
      </c>
      <c r="R15" s="9">
        <v>62917</v>
      </c>
      <c r="S15" s="9">
        <v>4311</v>
      </c>
      <c r="T15" s="9">
        <v>11783</v>
      </c>
      <c r="U15" s="9">
        <v>15861</v>
      </c>
      <c r="V15" s="9">
        <v>9145</v>
      </c>
      <c r="W15" s="9">
        <v>4190</v>
      </c>
      <c r="X15" s="9">
        <v>17796</v>
      </c>
      <c r="Y15" s="9">
        <v>22672</v>
      </c>
      <c r="Z15" s="9">
        <v>8421</v>
      </c>
      <c r="AA15" s="9">
        <v>3548</v>
      </c>
      <c r="AB15" s="9">
        <v>5490</v>
      </c>
      <c r="AC15" s="9">
        <v>18172</v>
      </c>
      <c r="AD15" s="9">
        <v>-1811</v>
      </c>
    </row>
    <row r="16" spans="1:30" x14ac:dyDescent="0.25">
      <c r="A16" s="8" t="s">
        <v>59</v>
      </c>
      <c r="B16" s="8" t="s">
        <v>60</v>
      </c>
      <c r="C16" s="9">
        <v>2226</v>
      </c>
      <c r="D16" s="9">
        <v>2685</v>
      </c>
      <c r="E16" s="9">
        <v>2303</v>
      </c>
      <c r="F16" s="9">
        <v>1995</v>
      </c>
      <c r="G16" s="9">
        <v>2392</v>
      </c>
      <c r="H16" s="9">
        <v>2092</v>
      </c>
      <c r="I16" s="9">
        <v>3083</v>
      </c>
      <c r="J16" s="9">
        <v>4007</v>
      </c>
      <c r="K16" s="9">
        <v>19936</v>
      </c>
      <c r="L16" s="9">
        <v>3157</v>
      </c>
      <c r="M16" s="9">
        <v>5028</v>
      </c>
      <c r="N16" s="9">
        <v>3471</v>
      </c>
      <c r="O16" s="9">
        <v>26221</v>
      </c>
      <c r="P16" s="9">
        <v>3073</v>
      </c>
      <c r="Q16" s="9">
        <v>21127</v>
      </c>
      <c r="R16" s="9">
        <v>154342</v>
      </c>
      <c r="S16" s="9">
        <v>152555</v>
      </c>
      <c r="T16" s="9">
        <v>167177</v>
      </c>
      <c r="U16" s="9">
        <v>46481</v>
      </c>
      <c r="V16" s="9">
        <v>33809</v>
      </c>
      <c r="W16" s="9">
        <v>12594</v>
      </c>
      <c r="X16" s="9">
        <v>39309</v>
      </c>
      <c r="Y16" s="9">
        <v>47934</v>
      </c>
      <c r="Z16" s="9">
        <v>71152</v>
      </c>
      <c r="AA16" s="9">
        <v>60226</v>
      </c>
      <c r="AB16" s="9">
        <v>465715</v>
      </c>
      <c r="AC16" s="9">
        <v>219089</v>
      </c>
      <c r="AD16" s="9" t="s">
        <v>53</v>
      </c>
    </row>
    <row r="17" spans="1:30" x14ac:dyDescent="0.25">
      <c r="A17" s="8" t="s">
        <v>61</v>
      </c>
      <c r="B17" s="8" t="s">
        <v>62</v>
      </c>
      <c r="C17" s="9">
        <v>55627</v>
      </c>
      <c r="D17" s="9">
        <v>65766</v>
      </c>
      <c r="E17" s="9">
        <v>65083</v>
      </c>
      <c r="F17" s="9">
        <v>65953</v>
      </c>
      <c r="G17" s="9">
        <v>66287</v>
      </c>
      <c r="H17" s="9">
        <v>78920</v>
      </c>
      <c r="I17" s="9">
        <v>81003</v>
      </c>
      <c r="J17" s="9">
        <v>74937</v>
      </c>
      <c r="K17" s="9">
        <v>72243</v>
      </c>
      <c r="L17" s="9">
        <v>85441</v>
      </c>
      <c r="M17" s="9">
        <v>89882</v>
      </c>
      <c r="N17" s="9">
        <v>80205</v>
      </c>
      <c r="O17" s="9">
        <v>73509</v>
      </c>
      <c r="P17" s="9">
        <v>73700</v>
      </c>
      <c r="Q17" s="9">
        <v>73604</v>
      </c>
      <c r="R17" s="9">
        <v>74198</v>
      </c>
      <c r="S17" s="9">
        <v>66326</v>
      </c>
      <c r="T17" s="9">
        <v>78928</v>
      </c>
      <c r="U17" s="9">
        <v>90500</v>
      </c>
      <c r="V17" s="9">
        <v>86979</v>
      </c>
      <c r="W17" s="9">
        <v>93244</v>
      </c>
      <c r="X17" s="9">
        <v>108313</v>
      </c>
      <c r="Y17" s="9">
        <v>108010</v>
      </c>
      <c r="Z17" s="9">
        <v>100886</v>
      </c>
      <c r="AA17" s="9">
        <v>95192</v>
      </c>
      <c r="AB17" s="9">
        <v>117682</v>
      </c>
      <c r="AC17" s="9">
        <v>140332</v>
      </c>
      <c r="AD17" s="9" t="s">
        <v>53</v>
      </c>
    </row>
    <row r="18" spans="1:30" x14ac:dyDescent="0.25">
      <c r="A18" s="8" t="s">
        <v>63</v>
      </c>
      <c r="B18" s="8" t="s">
        <v>64</v>
      </c>
      <c r="C18" s="9">
        <v>5338</v>
      </c>
      <c r="D18" s="9">
        <v>5309</v>
      </c>
      <c r="E18" s="9">
        <v>5941</v>
      </c>
      <c r="F18" s="9">
        <v>6534</v>
      </c>
      <c r="G18" s="9">
        <v>6492</v>
      </c>
      <c r="H18" s="9">
        <v>6461</v>
      </c>
      <c r="I18" s="9">
        <v>6459</v>
      </c>
      <c r="J18" s="9">
        <v>6542</v>
      </c>
      <c r="K18" s="9">
        <v>6793</v>
      </c>
      <c r="L18" s="9">
        <v>7054</v>
      </c>
      <c r="M18" s="9">
        <v>6976</v>
      </c>
      <c r="N18" s="9">
        <v>7679</v>
      </c>
      <c r="O18" s="9">
        <v>7815</v>
      </c>
      <c r="P18" s="9">
        <v>7938</v>
      </c>
      <c r="Q18" s="9">
        <v>8059</v>
      </c>
      <c r="R18" s="9">
        <v>7868</v>
      </c>
      <c r="S18" s="9">
        <v>7974</v>
      </c>
      <c r="T18" s="9">
        <v>7994</v>
      </c>
      <c r="U18" s="9">
        <v>9797</v>
      </c>
      <c r="V18" s="9">
        <v>9729</v>
      </c>
      <c r="W18" s="9">
        <v>11770</v>
      </c>
      <c r="X18" s="9">
        <v>13071</v>
      </c>
      <c r="Y18" s="9">
        <v>13432</v>
      </c>
      <c r="Z18" s="9">
        <v>13472</v>
      </c>
      <c r="AA18" s="9">
        <v>14175</v>
      </c>
      <c r="AB18" s="9">
        <v>16784</v>
      </c>
      <c r="AC18" s="9">
        <v>17519</v>
      </c>
      <c r="AD18" s="9" t="s">
        <v>53</v>
      </c>
    </row>
    <row r="19" spans="1:30" x14ac:dyDescent="0.25">
      <c r="A19" s="8" t="s">
        <v>65</v>
      </c>
      <c r="B19" s="8" t="s">
        <v>66</v>
      </c>
      <c r="C19" s="9">
        <v>72735</v>
      </c>
      <c r="D19" s="9">
        <v>82653</v>
      </c>
      <c r="E19" s="9">
        <v>84531</v>
      </c>
      <c r="F19" s="9">
        <v>84380</v>
      </c>
      <c r="G19" s="9">
        <v>84917</v>
      </c>
      <c r="H19" s="9">
        <v>96875</v>
      </c>
      <c r="I19" s="9">
        <v>101875</v>
      </c>
      <c r="J19" s="9">
        <v>97093</v>
      </c>
      <c r="K19" s="9">
        <v>109153</v>
      </c>
      <c r="L19" s="9">
        <v>105386</v>
      </c>
      <c r="M19" s="9">
        <v>113791</v>
      </c>
      <c r="N19" s="9">
        <v>102813</v>
      </c>
      <c r="O19" s="9">
        <v>119554</v>
      </c>
      <c r="P19" s="9">
        <v>98079</v>
      </c>
      <c r="Q19" s="9">
        <v>115747</v>
      </c>
      <c r="R19" s="9">
        <v>247254</v>
      </c>
      <c r="S19" s="9">
        <v>239506</v>
      </c>
      <c r="T19" s="9">
        <v>269255</v>
      </c>
      <c r="U19" s="9">
        <v>167159</v>
      </c>
      <c r="V19" s="9">
        <v>146479</v>
      </c>
      <c r="W19" s="9">
        <v>133985</v>
      </c>
      <c r="X19" s="9">
        <v>181156</v>
      </c>
      <c r="Y19" s="9">
        <v>191483</v>
      </c>
      <c r="Z19" s="9">
        <v>207479</v>
      </c>
      <c r="AA19" s="9">
        <v>187828</v>
      </c>
      <c r="AB19" s="9">
        <v>629387</v>
      </c>
      <c r="AC19" s="9">
        <v>413341</v>
      </c>
      <c r="AD19" s="9" t="s">
        <v>53</v>
      </c>
    </row>
    <row r="20" spans="1:30" x14ac:dyDescent="0.25">
      <c r="A20" s="8" t="s">
        <v>67</v>
      </c>
      <c r="B20" s="8" t="s">
        <v>68</v>
      </c>
      <c r="C20" s="9">
        <v>393744</v>
      </c>
      <c r="D20" s="9">
        <v>349345</v>
      </c>
      <c r="E20" s="9">
        <v>351502</v>
      </c>
      <c r="F20" s="9">
        <v>361547</v>
      </c>
      <c r="G20" s="9">
        <v>366817</v>
      </c>
      <c r="H20" s="9">
        <v>378782</v>
      </c>
      <c r="I20" s="9">
        <v>387246</v>
      </c>
      <c r="J20" s="9">
        <v>404577</v>
      </c>
      <c r="K20" s="9">
        <v>379372</v>
      </c>
      <c r="L20" s="9">
        <v>406636</v>
      </c>
      <c r="M20" s="9">
        <v>434081</v>
      </c>
      <c r="N20" s="9">
        <v>443825</v>
      </c>
      <c r="O20" s="9">
        <v>454800</v>
      </c>
      <c r="P20" s="9">
        <v>480388</v>
      </c>
      <c r="Q20" s="9">
        <v>492022</v>
      </c>
      <c r="R20" s="9">
        <v>510512</v>
      </c>
      <c r="S20" s="9">
        <v>523316</v>
      </c>
      <c r="T20" s="9">
        <v>532824</v>
      </c>
      <c r="U20" s="9">
        <v>617348</v>
      </c>
      <c r="V20" s="9">
        <v>644604</v>
      </c>
      <c r="W20" s="9">
        <v>646691</v>
      </c>
      <c r="X20" s="9">
        <v>668381</v>
      </c>
      <c r="Y20" s="9">
        <v>685348</v>
      </c>
      <c r="Z20" s="9">
        <v>720550</v>
      </c>
      <c r="AA20" s="9">
        <v>711440</v>
      </c>
      <c r="AB20" s="9">
        <v>818242</v>
      </c>
      <c r="AC20" s="9">
        <v>935402</v>
      </c>
      <c r="AD20" s="9" t="s">
        <v>53</v>
      </c>
    </row>
    <row r="21" spans="1:30" x14ac:dyDescent="0.25">
      <c r="A21" s="8" t="s">
        <v>70</v>
      </c>
      <c r="B21" s="8" t="s">
        <v>71</v>
      </c>
      <c r="C21" s="9">
        <v>621249</v>
      </c>
      <c r="D21" s="9">
        <v>588877</v>
      </c>
      <c r="E21" s="9">
        <v>592420</v>
      </c>
      <c r="F21" s="9">
        <v>614949</v>
      </c>
      <c r="G21" s="9">
        <v>631375</v>
      </c>
      <c r="H21" s="9">
        <v>652574</v>
      </c>
      <c r="I21" s="9">
        <v>702848</v>
      </c>
      <c r="J21" s="9">
        <v>732410</v>
      </c>
      <c r="K21" s="9">
        <v>828313</v>
      </c>
      <c r="L21" s="9">
        <v>865960</v>
      </c>
      <c r="M21" s="9">
        <v>935780</v>
      </c>
      <c r="N21" s="9">
        <v>932182</v>
      </c>
      <c r="O21" s="9">
        <v>957640</v>
      </c>
      <c r="P21" s="9">
        <v>966971</v>
      </c>
      <c r="Q21" s="9">
        <v>994255</v>
      </c>
      <c r="R21" s="9">
        <v>1193898</v>
      </c>
      <c r="S21" s="9">
        <v>1194246</v>
      </c>
      <c r="T21" s="9">
        <v>1227833</v>
      </c>
      <c r="U21" s="9">
        <v>1280397</v>
      </c>
      <c r="V21" s="9">
        <v>1283580</v>
      </c>
      <c r="W21" s="9">
        <v>1306971</v>
      </c>
      <c r="X21" s="9">
        <v>1370719</v>
      </c>
      <c r="Y21" s="9">
        <v>1399347</v>
      </c>
      <c r="Z21" s="9">
        <v>1449215</v>
      </c>
      <c r="AA21" s="9">
        <v>1419890</v>
      </c>
      <c r="AB21" s="9">
        <v>2417292</v>
      </c>
      <c r="AC21" s="9">
        <v>2498015</v>
      </c>
      <c r="AD21" s="9" t="s">
        <v>53</v>
      </c>
    </row>
    <row r="22" spans="1:30" x14ac:dyDescent="0.25">
      <c r="A22" s="8" t="s">
        <v>75</v>
      </c>
      <c r="B22" s="8" t="s">
        <v>76</v>
      </c>
      <c r="C22" s="9">
        <v>40512</v>
      </c>
      <c r="D22" s="9">
        <v>43539</v>
      </c>
      <c r="E22" s="9">
        <v>47043</v>
      </c>
      <c r="F22" s="9">
        <v>47081</v>
      </c>
      <c r="G22" s="9">
        <v>49603</v>
      </c>
      <c r="H22" s="9">
        <v>54623</v>
      </c>
      <c r="I22" s="9">
        <v>56207</v>
      </c>
      <c r="J22" s="9">
        <v>57289</v>
      </c>
      <c r="K22" s="9">
        <v>49385</v>
      </c>
      <c r="L22" s="9">
        <v>61731</v>
      </c>
      <c r="M22" s="9">
        <v>59370</v>
      </c>
      <c r="N22" s="9">
        <v>64396</v>
      </c>
      <c r="O22" s="9">
        <v>53822</v>
      </c>
      <c r="P22" s="9">
        <v>57443</v>
      </c>
      <c r="Q22" s="9">
        <v>55825</v>
      </c>
      <c r="R22" s="9">
        <v>49198</v>
      </c>
      <c r="S22" s="9">
        <v>50547</v>
      </c>
      <c r="T22" s="9">
        <v>60064</v>
      </c>
      <c r="U22" s="9">
        <v>69516</v>
      </c>
      <c r="V22" s="9">
        <v>63086</v>
      </c>
      <c r="W22" s="9">
        <v>65244</v>
      </c>
      <c r="X22" s="9">
        <v>73270</v>
      </c>
      <c r="Y22" s="9">
        <v>71074</v>
      </c>
      <c r="Z22" s="9">
        <v>74203</v>
      </c>
      <c r="AA22" s="9">
        <v>66640</v>
      </c>
      <c r="AB22" s="9">
        <v>87602</v>
      </c>
      <c r="AC22" s="9">
        <v>100108</v>
      </c>
      <c r="AD22" s="9" t="s">
        <v>53</v>
      </c>
    </row>
    <row r="23" spans="1:30" x14ac:dyDescent="0.25">
      <c r="A23" s="8" t="s">
        <v>78</v>
      </c>
      <c r="B23" s="8" t="s">
        <v>79</v>
      </c>
      <c r="C23" s="9" t="s">
        <v>53</v>
      </c>
      <c r="D23" s="9" t="s">
        <v>53</v>
      </c>
      <c r="E23" s="9" t="s">
        <v>53</v>
      </c>
      <c r="F23" s="9" t="s">
        <v>53</v>
      </c>
      <c r="G23" s="9" t="s">
        <v>53</v>
      </c>
      <c r="H23" s="9" t="s">
        <v>53</v>
      </c>
      <c r="I23" s="9" t="s">
        <v>53</v>
      </c>
      <c r="J23" s="9" t="s">
        <v>53</v>
      </c>
      <c r="K23" s="9" t="s">
        <v>53</v>
      </c>
      <c r="L23" s="9" t="s">
        <v>53</v>
      </c>
      <c r="M23" s="9" t="s">
        <v>53</v>
      </c>
      <c r="N23" s="9" t="s">
        <v>53</v>
      </c>
      <c r="O23" s="9" t="s">
        <v>53</v>
      </c>
      <c r="P23" s="9" t="s">
        <v>53</v>
      </c>
      <c r="Q23" s="9" t="s">
        <v>53</v>
      </c>
      <c r="R23" s="9" t="s">
        <v>53</v>
      </c>
      <c r="S23" s="9" t="s">
        <v>53</v>
      </c>
      <c r="T23" s="9" t="s">
        <v>53</v>
      </c>
      <c r="U23" s="9" t="s">
        <v>53</v>
      </c>
      <c r="V23" s="9" t="s">
        <v>53</v>
      </c>
      <c r="W23" s="9" t="s">
        <v>53</v>
      </c>
      <c r="X23" s="9" t="s">
        <v>53</v>
      </c>
      <c r="Y23" s="9" t="s">
        <v>53</v>
      </c>
      <c r="Z23" s="9" t="s">
        <v>53</v>
      </c>
      <c r="AA23" s="9" t="s">
        <v>53</v>
      </c>
      <c r="AB23" s="9" t="s">
        <v>53</v>
      </c>
      <c r="AC23" s="9" t="s">
        <v>53</v>
      </c>
      <c r="AD23" s="9" t="s">
        <v>53</v>
      </c>
    </row>
    <row r="24" spans="1:30" x14ac:dyDescent="0.25">
      <c r="A24" s="8" t="s">
        <v>81</v>
      </c>
      <c r="B24" s="8" t="s">
        <v>82</v>
      </c>
      <c r="C24" s="9">
        <v>69481</v>
      </c>
      <c r="D24" s="9">
        <v>78044</v>
      </c>
      <c r="E24" s="9">
        <v>85976</v>
      </c>
      <c r="F24" s="9">
        <v>88569</v>
      </c>
      <c r="G24" s="9">
        <v>84609</v>
      </c>
      <c r="H24" s="9">
        <v>95743</v>
      </c>
      <c r="I24" s="9">
        <v>108977</v>
      </c>
      <c r="J24" s="9">
        <v>111497</v>
      </c>
      <c r="K24" s="9">
        <v>107081</v>
      </c>
      <c r="L24" s="9">
        <v>120007</v>
      </c>
      <c r="M24" s="9">
        <v>126959</v>
      </c>
      <c r="N24" s="9">
        <v>130589</v>
      </c>
      <c r="O24" s="9">
        <v>115153</v>
      </c>
      <c r="P24" s="9">
        <v>128956</v>
      </c>
      <c r="Q24" s="9">
        <v>137549</v>
      </c>
      <c r="R24" s="9">
        <v>131208</v>
      </c>
      <c r="S24" s="9">
        <v>123075</v>
      </c>
      <c r="T24" s="9">
        <v>147558</v>
      </c>
      <c r="U24" s="9">
        <v>178369</v>
      </c>
      <c r="V24" s="9">
        <v>152193</v>
      </c>
      <c r="W24" s="9">
        <v>143547</v>
      </c>
      <c r="X24" s="9">
        <v>163014</v>
      </c>
      <c r="Y24" s="9">
        <v>162832</v>
      </c>
      <c r="Z24" s="9">
        <v>177600</v>
      </c>
      <c r="AA24" s="9">
        <v>145122</v>
      </c>
      <c r="AB24" s="9">
        <v>219182</v>
      </c>
      <c r="AC24" s="9">
        <v>253184</v>
      </c>
      <c r="AD24" s="9" t="s">
        <v>53</v>
      </c>
    </row>
    <row r="25" spans="1:30" x14ac:dyDescent="0.25">
      <c r="A25" s="8" t="s">
        <v>84</v>
      </c>
      <c r="B25" s="8" t="s">
        <v>85</v>
      </c>
      <c r="C25" s="9">
        <v>-23177</v>
      </c>
      <c r="D25" s="9">
        <v>-74633</v>
      </c>
      <c r="E25" s="9">
        <v>-60501</v>
      </c>
      <c r="F25" s="9">
        <v>-37862</v>
      </c>
      <c r="G25" s="9">
        <v>-38817</v>
      </c>
      <c r="H25" s="9">
        <v>-34716</v>
      </c>
      <c r="I25" s="9">
        <v>-5279</v>
      </c>
      <c r="J25" s="9">
        <v>-15832</v>
      </c>
      <c r="K25" s="9">
        <v>83034</v>
      </c>
      <c r="L25" s="9">
        <v>96197</v>
      </c>
      <c r="M25" s="9">
        <v>110812</v>
      </c>
      <c r="N25" s="9">
        <v>122753</v>
      </c>
      <c r="O25" s="9">
        <v>117996</v>
      </c>
      <c r="P25" s="9">
        <v>130745</v>
      </c>
      <c r="Q25" s="9">
        <v>147987</v>
      </c>
      <c r="R25" s="9">
        <v>362142</v>
      </c>
      <c r="S25" s="9">
        <v>373336</v>
      </c>
      <c r="T25" s="9">
        <v>388492</v>
      </c>
      <c r="U25" s="9">
        <v>407951</v>
      </c>
      <c r="V25" s="9">
        <v>422457</v>
      </c>
      <c r="W25" s="9">
        <v>435050</v>
      </c>
      <c r="X25" s="9">
        <v>457566</v>
      </c>
      <c r="Y25" s="9">
        <v>486559</v>
      </c>
      <c r="Z25" s="9">
        <v>497900</v>
      </c>
      <c r="AA25" s="9">
        <v>501655</v>
      </c>
      <c r="AB25" s="9">
        <v>1008383</v>
      </c>
      <c r="AC25" s="9">
        <v>1030867</v>
      </c>
      <c r="AD25" s="9" t="s">
        <v>53</v>
      </c>
    </row>
    <row r="26" spans="1:30" x14ac:dyDescent="0.25">
      <c r="A26" s="8" t="s">
        <v>87</v>
      </c>
      <c r="B26" s="8" t="s">
        <v>88</v>
      </c>
      <c r="C26" s="9">
        <v>621249</v>
      </c>
      <c r="D26" s="9">
        <v>588877</v>
      </c>
      <c r="E26" s="9">
        <v>592420</v>
      </c>
      <c r="F26" s="9">
        <v>614949</v>
      </c>
      <c r="G26" s="9">
        <v>631375</v>
      </c>
      <c r="H26" s="9">
        <v>652574</v>
      </c>
      <c r="I26" s="9">
        <v>702848</v>
      </c>
      <c r="J26" s="9">
        <v>732410</v>
      </c>
      <c r="K26" s="9">
        <v>828313</v>
      </c>
      <c r="L26" s="9">
        <v>865960</v>
      </c>
      <c r="M26" s="9">
        <v>935780</v>
      </c>
      <c r="N26" s="9">
        <v>932182</v>
      </c>
      <c r="O26" s="9">
        <v>957640</v>
      </c>
      <c r="P26" s="9">
        <v>966971</v>
      </c>
      <c r="Q26" s="9">
        <v>994255</v>
      </c>
      <c r="R26" s="9">
        <v>1193898</v>
      </c>
      <c r="S26" s="9">
        <v>1194246</v>
      </c>
      <c r="T26" s="9">
        <v>1227833</v>
      </c>
      <c r="U26" s="9">
        <v>1280397</v>
      </c>
      <c r="V26" s="9">
        <v>1283580</v>
      </c>
      <c r="W26" s="9">
        <v>1306971</v>
      </c>
      <c r="X26" s="9">
        <v>1370719</v>
      </c>
      <c r="Y26" s="9">
        <v>1399347</v>
      </c>
      <c r="Z26" s="9">
        <v>1449215</v>
      </c>
      <c r="AA26" s="9">
        <v>1419890</v>
      </c>
      <c r="AB26" s="9">
        <v>2417292</v>
      </c>
      <c r="AC26" s="9">
        <v>2498015</v>
      </c>
      <c r="AD26" s="9" t="s">
        <v>53</v>
      </c>
    </row>
    <row r="27" spans="1:30" x14ac:dyDescent="0.25">
      <c r="A27" s="8" t="s">
        <v>90</v>
      </c>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x14ac:dyDescent="0.25">
      <c r="A28" s="8" t="s">
        <v>91</v>
      </c>
      <c r="B28" s="8" t="s">
        <v>877</v>
      </c>
      <c r="C28" s="10">
        <v>0.6119</v>
      </c>
      <c r="D28" s="10">
        <v>0.86050000000000004</v>
      </c>
      <c r="E28" s="10">
        <v>0.65290000000000004</v>
      </c>
      <c r="F28" s="10">
        <v>-0.7843</v>
      </c>
      <c r="G28" s="10">
        <v>2.1173000000000002</v>
      </c>
      <c r="H28" s="10">
        <v>2.1568999999999998</v>
      </c>
      <c r="I28" s="10">
        <v>2.0204</v>
      </c>
      <c r="J28" s="10">
        <v>1.4512</v>
      </c>
      <c r="K28" s="10">
        <v>1.345</v>
      </c>
      <c r="L28" s="10">
        <v>1.3561000000000001</v>
      </c>
      <c r="M28" s="10">
        <v>1.2988999999999999</v>
      </c>
      <c r="N28" s="10">
        <v>1.1204000000000001</v>
      </c>
      <c r="O28" s="10">
        <v>1.1165</v>
      </c>
      <c r="P28" s="10">
        <v>1.1492</v>
      </c>
      <c r="Q28" s="10">
        <v>1.1352</v>
      </c>
      <c r="R28" s="10">
        <v>1.0898000000000001</v>
      </c>
      <c r="S28" s="10">
        <v>1.0367999999999999</v>
      </c>
      <c r="T28" s="10">
        <v>1.0359</v>
      </c>
      <c r="U28" s="10">
        <v>0.93230000000000002</v>
      </c>
      <c r="V28" s="10">
        <v>0.92910000000000004</v>
      </c>
      <c r="W28" s="10">
        <v>0.90849999999999997</v>
      </c>
      <c r="X28" s="10">
        <v>1.0258</v>
      </c>
      <c r="Y28" s="10">
        <v>0.69550000000000001</v>
      </c>
      <c r="Z28" s="10">
        <v>0.68200000000000005</v>
      </c>
      <c r="AA28" s="10">
        <v>0.65139999999999998</v>
      </c>
      <c r="AB28" s="10">
        <v>0.68899999999999995</v>
      </c>
      <c r="AC28" s="10">
        <v>0.91169999999999995</v>
      </c>
      <c r="AD28" s="10">
        <v>0.93379999999999996</v>
      </c>
    </row>
    <row r="29" spans="1:30" x14ac:dyDescent="0.25">
      <c r="A29" s="8" t="s">
        <v>92</v>
      </c>
      <c r="B29" s="8" t="s">
        <v>878</v>
      </c>
      <c r="C29" s="9">
        <v>588.76790000000005</v>
      </c>
      <c r="D29" s="9">
        <v>687.25289999999995</v>
      </c>
      <c r="E29" s="9">
        <v>790.2799</v>
      </c>
      <c r="F29" s="9">
        <v>967.84519999999998</v>
      </c>
      <c r="G29" s="9">
        <v>988.56460000000004</v>
      </c>
      <c r="H29" s="9">
        <v>1093.2478000000001</v>
      </c>
      <c r="I29" s="9">
        <v>1327.9141999999999</v>
      </c>
      <c r="J29" s="9">
        <v>1222.7971</v>
      </c>
      <c r="K29" s="9">
        <v>1653.4963</v>
      </c>
      <c r="L29" s="9">
        <v>1872.1295</v>
      </c>
      <c r="M29" s="9">
        <v>2043.3843999999999</v>
      </c>
      <c r="N29" s="9">
        <v>2199.3575000000001</v>
      </c>
      <c r="O29" s="9">
        <v>1866.7285999999999</v>
      </c>
      <c r="P29" s="9">
        <v>2517.9007000000001</v>
      </c>
      <c r="Q29" s="9">
        <v>2701.5201999999999</v>
      </c>
      <c r="R29" s="9">
        <v>3164.0032000000001</v>
      </c>
      <c r="S29" s="9">
        <v>3247.7628</v>
      </c>
      <c r="T29" s="9">
        <v>3257.9760999999999</v>
      </c>
      <c r="U29" s="9">
        <v>3902.2926000000002</v>
      </c>
      <c r="V29" s="9">
        <v>4390.4148999999998</v>
      </c>
      <c r="W29" s="9">
        <v>4506.2120000000004</v>
      </c>
      <c r="X29" s="9">
        <v>3753.1019999999999</v>
      </c>
      <c r="Y29" s="9">
        <v>3947.6855999999998</v>
      </c>
      <c r="Z29" s="9">
        <v>4098.7609000000002</v>
      </c>
      <c r="AA29" s="9">
        <v>4273.8455000000004</v>
      </c>
      <c r="AB29" s="9">
        <v>5240.5253000000002</v>
      </c>
      <c r="AC29" s="9">
        <v>4422.5195999999996</v>
      </c>
      <c r="AD29" s="9">
        <v>4955.2035999999998</v>
      </c>
    </row>
    <row r="30" spans="1:30" x14ac:dyDescent="0.25">
      <c r="A30" s="8" t="s">
        <v>93</v>
      </c>
      <c r="B30" s="8" t="s">
        <v>879</v>
      </c>
      <c r="C30" s="10">
        <v>14.11</v>
      </c>
      <c r="D30" s="10">
        <v>16.41</v>
      </c>
      <c r="E30" s="10">
        <v>18.8</v>
      </c>
      <c r="F30" s="10">
        <v>23.02</v>
      </c>
      <c r="G30" s="10">
        <v>23.38</v>
      </c>
      <c r="H30" s="10">
        <v>25.61</v>
      </c>
      <c r="I30" s="10">
        <v>31.06</v>
      </c>
      <c r="J30" s="10">
        <v>28.49</v>
      </c>
      <c r="K30" s="10">
        <v>35.56</v>
      </c>
      <c r="L30" s="10">
        <v>39.630000000000003</v>
      </c>
      <c r="M30" s="10">
        <v>42.94</v>
      </c>
      <c r="N30" s="10">
        <v>46.03</v>
      </c>
      <c r="O30" s="10">
        <v>39.06</v>
      </c>
      <c r="P30" s="10">
        <v>52.12</v>
      </c>
      <c r="Q30" s="10">
        <v>55.85</v>
      </c>
      <c r="R30" s="10">
        <v>61.95</v>
      </c>
      <c r="S30" s="10">
        <v>63.57</v>
      </c>
      <c r="T30" s="10">
        <v>63.43</v>
      </c>
      <c r="U30" s="10">
        <v>75.94</v>
      </c>
      <c r="V30" s="10">
        <v>85.42</v>
      </c>
      <c r="W30" s="10">
        <v>87.65</v>
      </c>
      <c r="X30" s="10">
        <v>72.680000000000007</v>
      </c>
      <c r="Y30" s="10">
        <v>76.39</v>
      </c>
      <c r="Z30" s="10">
        <v>79.31</v>
      </c>
      <c r="AA30" s="10">
        <v>82.66</v>
      </c>
      <c r="AB30" s="10">
        <v>90.45</v>
      </c>
      <c r="AC30" s="10">
        <v>76.3</v>
      </c>
      <c r="AD30" s="10">
        <v>85.46</v>
      </c>
    </row>
    <row r="31" spans="1:30" x14ac:dyDescent="0.25">
      <c r="A31" s="8" t="s">
        <v>94</v>
      </c>
      <c r="B31" s="8" t="s">
        <v>880</v>
      </c>
      <c r="C31" s="9">
        <v>419</v>
      </c>
      <c r="D31" s="9">
        <v>420</v>
      </c>
      <c r="E31" s="9">
        <v>421</v>
      </c>
      <c r="F31" s="9">
        <v>423</v>
      </c>
      <c r="G31" s="9">
        <v>427</v>
      </c>
      <c r="H31" s="9">
        <v>428</v>
      </c>
      <c r="I31" s="9">
        <v>429</v>
      </c>
      <c r="J31" s="9">
        <v>429</v>
      </c>
      <c r="K31" s="9">
        <v>473</v>
      </c>
      <c r="L31" s="9">
        <v>476</v>
      </c>
      <c r="M31" s="9">
        <v>478</v>
      </c>
      <c r="N31" s="9">
        <v>478</v>
      </c>
      <c r="O31" s="9">
        <v>483</v>
      </c>
      <c r="P31" s="9">
        <v>484</v>
      </c>
      <c r="Q31" s="9">
        <v>484</v>
      </c>
      <c r="R31" s="9">
        <v>511</v>
      </c>
      <c r="S31" s="9">
        <v>514</v>
      </c>
      <c r="T31" s="9">
        <v>514</v>
      </c>
      <c r="U31" s="9">
        <v>514</v>
      </c>
      <c r="V31" s="9">
        <v>514</v>
      </c>
      <c r="W31" s="9">
        <v>516</v>
      </c>
      <c r="X31" s="9">
        <v>517</v>
      </c>
      <c r="Y31" s="9">
        <v>517</v>
      </c>
      <c r="Z31" s="9">
        <v>517</v>
      </c>
      <c r="AA31" s="9">
        <v>519</v>
      </c>
      <c r="AB31" s="9">
        <v>580</v>
      </c>
      <c r="AC31" s="9">
        <v>580</v>
      </c>
      <c r="AD31" s="9" t="s">
        <v>53</v>
      </c>
    </row>
    <row r="32" spans="1:30" x14ac:dyDescent="0.25">
      <c r="A32" s="8" t="s">
        <v>95</v>
      </c>
      <c r="B32" s="8" t="s">
        <v>95</v>
      </c>
      <c r="C32" s="9">
        <v>22177</v>
      </c>
      <c r="D32" s="9">
        <v>-33175</v>
      </c>
      <c r="E32" s="9">
        <v>41701</v>
      </c>
      <c r="F32" s="9">
        <v>28461</v>
      </c>
      <c r="G32" s="9">
        <v>19213</v>
      </c>
      <c r="H32" s="9">
        <v>30144</v>
      </c>
      <c r="I32" s="9">
        <v>54913</v>
      </c>
      <c r="J32" s="9">
        <v>15695</v>
      </c>
      <c r="K32" s="9">
        <v>27806</v>
      </c>
      <c r="L32" s="9">
        <v>37928</v>
      </c>
      <c r="M32" s="9">
        <v>46962</v>
      </c>
      <c r="N32" s="9">
        <v>40512</v>
      </c>
      <c r="O32" s="9">
        <v>34181</v>
      </c>
      <c r="P32" s="9">
        <v>45281</v>
      </c>
      <c r="Q32" s="9">
        <v>48918</v>
      </c>
      <c r="R32" s="9">
        <v>41849</v>
      </c>
      <c r="S32" s="9">
        <v>36295</v>
      </c>
      <c r="T32" s="9">
        <v>48260</v>
      </c>
      <c r="U32" s="9">
        <v>51297</v>
      </c>
      <c r="V32" s="9">
        <v>45397</v>
      </c>
      <c r="W32" s="9">
        <v>39596</v>
      </c>
      <c r="X32" s="9">
        <v>62870</v>
      </c>
      <c r="Y32" s="9">
        <v>68815</v>
      </c>
      <c r="Z32" s="9">
        <v>50464</v>
      </c>
      <c r="AA32" s="9">
        <v>43700</v>
      </c>
      <c r="AB32" s="9">
        <v>57538</v>
      </c>
      <c r="AC32" s="9">
        <v>81924</v>
      </c>
      <c r="AD32" s="9" t="s">
        <v>53</v>
      </c>
    </row>
    <row r="33" spans="1:30" x14ac:dyDescent="0.25">
      <c r="A33" s="8" t="s">
        <v>96</v>
      </c>
      <c r="B33" s="8" t="s">
        <v>881</v>
      </c>
      <c r="C33" s="9" t="s">
        <v>53</v>
      </c>
      <c r="D33" s="9" t="s">
        <v>53</v>
      </c>
      <c r="E33" s="9" t="s">
        <v>53</v>
      </c>
      <c r="F33" s="9" t="s">
        <v>53</v>
      </c>
      <c r="G33" s="9" t="s">
        <v>53</v>
      </c>
      <c r="H33" s="9" t="s">
        <v>53</v>
      </c>
      <c r="I33" s="9" t="s">
        <v>53</v>
      </c>
      <c r="J33" s="9" t="s">
        <v>53</v>
      </c>
      <c r="K33" s="9" t="s">
        <v>53</v>
      </c>
      <c r="L33" s="9" t="s">
        <v>53</v>
      </c>
      <c r="M33" s="9" t="s">
        <v>53</v>
      </c>
      <c r="N33" s="9" t="s">
        <v>53</v>
      </c>
      <c r="O33" s="9" t="s">
        <v>53</v>
      </c>
      <c r="P33" s="9" t="s">
        <v>53</v>
      </c>
      <c r="Q33" s="9" t="s">
        <v>53</v>
      </c>
      <c r="R33" s="9" t="s">
        <v>53</v>
      </c>
      <c r="S33" s="9">
        <v>20654</v>
      </c>
      <c r="T33" s="9">
        <v>24337</v>
      </c>
      <c r="U33" s="9">
        <v>20316</v>
      </c>
      <c r="V33" s="9">
        <v>27330</v>
      </c>
      <c r="W33" s="9">
        <v>25639</v>
      </c>
      <c r="X33" s="9">
        <v>26888</v>
      </c>
      <c r="Y33" s="9">
        <v>20195</v>
      </c>
      <c r="Z33" s="9">
        <v>16652</v>
      </c>
      <c r="AA33" s="9">
        <v>29364</v>
      </c>
      <c r="AB33" s="9">
        <v>30698</v>
      </c>
      <c r="AC33" s="9">
        <v>37627</v>
      </c>
      <c r="AD33" s="9" t="s">
        <v>53</v>
      </c>
    </row>
    <row r="34" spans="1:30" x14ac:dyDescent="0.25">
      <c r="A34" s="8" t="s">
        <v>97</v>
      </c>
      <c r="B34" s="8" t="s">
        <v>882</v>
      </c>
      <c r="C34" s="9">
        <v>-373532</v>
      </c>
      <c r="D34" s="9">
        <v>-427208</v>
      </c>
      <c r="E34" s="9">
        <v>-415128</v>
      </c>
      <c r="F34" s="9">
        <v>-395107</v>
      </c>
      <c r="G34" s="9">
        <v>-398999</v>
      </c>
      <c r="H34" s="9">
        <v>-397295</v>
      </c>
      <c r="I34" s="9">
        <v>-374993</v>
      </c>
      <c r="J34" s="9">
        <v>-388669</v>
      </c>
      <c r="K34" s="9">
        <v>-390383</v>
      </c>
      <c r="L34" s="9">
        <v>-378468</v>
      </c>
      <c r="M34" s="9">
        <v>-366082</v>
      </c>
      <c r="N34" s="9">
        <v>-357016</v>
      </c>
      <c r="O34" s="9">
        <v>-356246</v>
      </c>
      <c r="P34" s="9">
        <v>-344133</v>
      </c>
      <c r="Q34" s="9">
        <v>-329016</v>
      </c>
      <c r="R34" s="9">
        <v>-266099</v>
      </c>
      <c r="S34" s="9">
        <v>-261788</v>
      </c>
      <c r="T34" s="9">
        <v>-250005</v>
      </c>
      <c r="U34" s="9">
        <v>-234144</v>
      </c>
      <c r="V34" s="9">
        <v>-224999</v>
      </c>
      <c r="W34" s="9">
        <v>-220809</v>
      </c>
      <c r="X34" s="9">
        <v>-203013</v>
      </c>
      <c r="Y34" s="9">
        <v>-180341</v>
      </c>
      <c r="Z34" s="9">
        <v>-171920</v>
      </c>
      <c r="AA34" s="9">
        <v>-168372</v>
      </c>
      <c r="AB34" s="9">
        <v>-162882</v>
      </c>
      <c r="AC34" s="9">
        <v>-144710</v>
      </c>
      <c r="AD34" s="9" t="s">
        <v>53</v>
      </c>
    </row>
    <row r="35" spans="1:30" x14ac:dyDescent="0.25">
      <c r="A35" s="8" t="s">
        <v>883</v>
      </c>
      <c r="B35" s="8" t="s">
        <v>884</v>
      </c>
      <c r="C35" s="10" t="s">
        <v>53</v>
      </c>
      <c r="D35" s="10">
        <v>-1.28</v>
      </c>
      <c r="E35" s="10">
        <v>0.28000000000000003</v>
      </c>
      <c r="F35" s="10">
        <v>0.46</v>
      </c>
      <c r="G35" s="10" t="s">
        <v>53</v>
      </c>
      <c r="H35" s="10">
        <v>0.04</v>
      </c>
      <c r="I35" s="10">
        <v>0.5</v>
      </c>
      <c r="J35" s="10">
        <v>-0.32</v>
      </c>
      <c r="K35" s="10" t="s">
        <v>53</v>
      </c>
      <c r="L35" s="10">
        <v>0.25</v>
      </c>
      <c r="M35" s="10">
        <v>0.26</v>
      </c>
      <c r="N35" s="10">
        <v>0.19</v>
      </c>
      <c r="O35" s="10">
        <v>0.02</v>
      </c>
      <c r="P35" s="10">
        <v>0.25</v>
      </c>
      <c r="Q35" s="10">
        <v>0.31</v>
      </c>
      <c r="R35" s="10">
        <v>1.24</v>
      </c>
      <c r="S35" s="10">
        <v>0.08</v>
      </c>
      <c r="T35" s="10">
        <v>0.23</v>
      </c>
      <c r="U35" s="10">
        <v>0.31</v>
      </c>
      <c r="V35" s="10">
        <v>0.18</v>
      </c>
      <c r="W35" s="10">
        <v>0.08</v>
      </c>
      <c r="X35" s="10">
        <v>0.34</v>
      </c>
      <c r="Y35" s="10">
        <v>0.44</v>
      </c>
      <c r="Z35" s="10">
        <v>0.16</v>
      </c>
      <c r="AA35" s="10">
        <v>7.0000000000000007E-2</v>
      </c>
      <c r="AB35" s="10">
        <v>0.1</v>
      </c>
      <c r="AC35" s="10">
        <v>0.31</v>
      </c>
      <c r="AD35" s="10">
        <v>-0.03</v>
      </c>
    </row>
    <row r="36" spans="1:30" x14ac:dyDescent="0.25">
      <c r="A36" s="8" t="s">
        <v>95</v>
      </c>
      <c r="B36" s="8" t="s">
        <v>95</v>
      </c>
      <c r="C36" s="9">
        <v>22177</v>
      </c>
      <c r="D36" s="9">
        <v>-33175</v>
      </c>
      <c r="E36" s="9">
        <v>41701</v>
      </c>
      <c r="F36" s="9">
        <v>28461</v>
      </c>
      <c r="G36" s="9">
        <v>19213</v>
      </c>
      <c r="H36" s="9">
        <v>30144</v>
      </c>
      <c r="I36" s="9">
        <v>54913</v>
      </c>
      <c r="J36" s="9">
        <v>15695</v>
      </c>
      <c r="K36" s="9">
        <v>27806</v>
      </c>
      <c r="L36" s="9">
        <v>37928</v>
      </c>
      <c r="M36" s="9">
        <v>46962</v>
      </c>
      <c r="N36" s="9">
        <v>40512</v>
      </c>
      <c r="O36" s="9">
        <v>34181</v>
      </c>
      <c r="P36" s="9">
        <v>45281</v>
      </c>
      <c r="Q36" s="9">
        <v>48918</v>
      </c>
      <c r="R36" s="9">
        <v>41849</v>
      </c>
      <c r="S36" s="9">
        <v>36295</v>
      </c>
      <c r="T36" s="9">
        <v>48260</v>
      </c>
      <c r="U36" s="9">
        <v>51297</v>
      </c>
      <c r="V36" s="9">
        <v>45397</v>
      </c>
      <c r="W36" s="9">
        <v>39596</v>
      </c>
      <c r="X36" s="9">
        <v>62870</v>
      </c>
      <c r="Y36" s="9">
        <v>68815</v>
      </c>
      <c r="Z36" s="9">
        <v>50464</v>
      </c>
      <c r="AA36" s="9">
        <v>43700</v>
      </c>
      <c r="AB36" s="9">
        <v>57538</v>
      </c>
      <c r="AC36" s="9">
        <v>81924</v>
      </c>
      <c r="AD36" s="9" t="s">
        <v>53</v>
      </c>
    </row>
    <row r="37" spans="1:30" x14ac:dyDescent="0.25">
      <c r="A37" s="8" t="s">
        <v>99</v>
      </c>
      <c r="B37" s="8" t="s">
        <v>885</v>
      </c>
      <c r="C37" s="9" t="s">
        <v>53</v>
      </c>
      <c r="D37" s="9" t="s">
        <v>53</v>
      </c>
      <c r="E37" s="9" t="s">
        <v>53</v>
      </c>
      <c r="F37" s="9" t="s">
        <v>53</v>
      </c>
      <c r="G37" s="9" t="s">
        <v>53</v>
      </c>
      <c r="H37" s="9" t="s">
        <v>53</v>
      </c>
      <c r="I37" s="9" t="s">
        <v>53</v>
      </c>
      <c r="J37" s="9" t="s">
        <v>53</v>
      </c>
      <c r="K37" s="9" t="s">
        <v>53</v>
      </c>
      <c r="L37" s="9" t="s">
        <v>53</v>
      </c>
      <c r="M37" s="9" t="s">
        <v>53</v>
      </c>
      <c r="N37" s="9" t="s">
        <v>53</v>
      </c>
      <c r="O37" s="9" t="s">
        <v>53</v>
      </c>
      <c r="P37" s="9" t="s">
        <v>53</v>
      </c>
      <c r="Q37" s="9" t="s">
        <v>53</v>
      </c>
      <c r="R37" s="9" t="s">
        <v>53</v>
      </c>
      <c r="S37" s="9">
        <v>20654</v>
      </c>
      <c r="T37" s="9">
        <v>24337</v>
      </c>
      <c r="U37" s="9">
        <v>20316</v>
      </c>
      <c r="V37" s="9">
        <v>27330</v>
      </c>
      <c r="W37" s="9">
        <v>25639</v>
      </c>
      <c r="X37" s="9">
        <v>26888</v>
      </c>
      <c r="Y37" s="9">
        <v>20195</v>
      </c>
      <c r="Z37" s="9">
        <v>16652</v>
      </c>
      <c r="AA37" s="9">
        <v>29364</v>
      </c>
      <c r="AB37" s="9">
        <v>30698</v>
      </c>
      <c r="AC37" s="9">
        <v>37627</v>
      </c>
      <c r="AD37" s="9" t="s">
        <v>53</v>
      </c>
    </row>
    <row r="38" spans="1:30" x14ac:dyDescent="0.25">
      <c r="A38" s="8" t="s">
        <v>100</v>
      </c>
      <c r="B38" s="8" t="s">
        <v>886</v>
      </c>
      <c r="C38" s="9">
        <v>0</v>
      </c>
      <c r="D38" s="9">
        <v>0</v>
      </c>
      <c r="E38" s="9">
        <v>0</v>
      </c>
      <c r="F38" s="9">
        <v>0</v>
      </c>
      <c r="G38" s="9">
        <v>0</v>
      </c>
      <c r="H38" s="9">
        <v>0</v>
      </c>
      <c r="I38" s="9">
        <v>0</v>
      </c>
      <c r="J38" s="9">
        <v>0</v>
      </c>
      <c r="K38" s="9">
        <v>0</v>
      </c>
      <c r="L38" s="9">
        <v>0</v>
      </c>
      <c r="M38" s="9">
        <v>0</v>
      </c>
      <c r="N38" s="9">
        <v>0</v>
      </c>
      <c r="O38" s="9">
        <v>0</v>
      </c>
      <c r="P38" s="9">
        <v>0</v>
      </c>
      <c r="Q38" s="9">
        <v>0</v>
      </c>
      <c r="R38" s="9">
        <v>0</v>
      </c>
      <c r="S38" s="9">
        <v>0</v>
      </c>
      <c r="T38" s="9">
        <v>0</v>
      </c>
      <c r="U38" s="9">
        <v>0</v>
      </c>
      <c r="V38" s="9">
        <v>0</v>
      </c>
      <c r="W38" s="9">
        <v>0</v>
      </c>
      <c r="X38" s="9">
        <v>0</v>
      </c>
      <c r="Y38" s="9">
        <v>0</v>
      </c>
      <c r="Z38" s="9">
        <v>0</v>
      </c>
      <c r="AA38" s="9">
        <v>0</v>
      </c>
      <c r="AB38" s="9">
        <v>0</v>
      </c>
      <c r="AC38" s="9">
        <v>0</v>
      </c>
      <c r="AD38" s="9" t="s">
        <v>53</v>
      </c>
    </row>
    <row r="39" spans="1:30" x14ac:dyDescent="0.25">
      <c r="A39" s="8" t="s">
        <v>929</v>
      </c>
      <c r="B39" s="8" t="s">
        <v>930</v>
      </c>
      <c r="C39" s="9">
        <v>-373532</v>
      </c>
      <c r="D39" s="9">
        <v>-427208</v>
      </c>
      <c r="E39" s="9">
        <v>-415128</v>
      </c>
      <c r="F39" s="9">
        <v>-395107</v>
      </c>
      <c r="G39" s="9">
        <v>-398999</v>
      </c>
      <c r="H39" s="9">
        <v>-397295</v>
      </c>
      <c r="I39" s="9">
        <v>-374993</v>
      </c>
      <c r="J39" s="9">
        <v>-388669</v>
      </c>
      <c r="K39" s="9">
        <v>-390383</v>
      </c>
      <c r="L39" s="9">
        <v>-378468</v>
      </c>
      <c r="M39" s="9">
        <v>-366082</v>
      </c>
      <c r="N39" s="9">
        <v>-357016</v>
      </c>
      <c r="O39" s="9">
        <v>-356246</v>
      </c>
      <c r="P39" s="9">
        <v>-344133</v>
      </c>
      <c r="Q39" s="9">
        <v>-329016</v>
      </c>
      <c r="R39" s="9">
        <v>-266099</v>
      </c>
      <c r="S39" s="9">
        <v>-261788</v>
      </c>
      <c r="T39" s="9">
        <v>-250005</v>
      </c>
      <c r="U39" s="9">
        <v>-234144</v>
      </c>
      <c r="V39" s="9">
        <v>-224999</v>
      </c>
      <c r="W39" s="9">
        <v>-220809</v>
      </c>
      <c r="X39" s="9">
        <v>-203013</v>
      </c>
      <c r="Y39" s="9">
        <v>-180341</v>
      </c>
      <c r="Z39" s="9">
        <v>-171920</v>
      </c>
      <c r="AA39" s="9">
        <v>-168372</v>
      </c>
      <c r="AB39" s="9">
        <v>-162882</v>
      </c>
      <c r="AC39" s="9">
        <v>-144710</v>
      </c>
      <c r="AD39" s="9" t="s">
        <v>53</v>
      </c>
    </row>
    <row r="40" spans="1:30" x14ac:dyDescent="0.25">
      <c r="A40" s="8" t="s">
        <v>101</v>
      </c>
      <c r="B40" s="8" t="s">
        <v>887</v>
      </c>
      <c r="C40" s="10">
        <v>0</v>
      </c>
      <c r="D40" s="10">
        <v>0</v>
      </c>
      <c r="E40" s="10">
        <v>0</v>
      </c>
      <c r="F40" s="10">
        <v>0</v>
      </c>
      <c r="G40" s="10">
        <v>0</v>
      </c>
      <c r="H40" s="10">
        <v>0</v>
      </c>
      <c r="I40" s="10">
        <v>0</v>
      </c>
      <c r="J40" s="10">
        <v>0</v>
      </c>
      <c r="K40" s="10">
        <v>0</v>
      </c>
      <c r="L40" s="10">
        <v>0</v>
      </c>
      <c r="M40" s="10">
        <v>0</v>
      </c>
      <c r="N40" s="10">
        <v>0</v>
      </c>
      <c r="O40" s="10">
        <v>0</v>
      </c>
      <c r="P40" s="10">
        <v>0</v>
      </c>
      <c r="Q40" s="10">
        <v>0</v>
      </c>
      <c r="R40" s="10">
        <v>0</v>
      </c>
      <c r="S40" s="10">
        <v>0</v>
      </c>
      <c r="T40" s="10">
        <v>0</v>
      </c>
      <c r="U40" s="10">
        <v>0</v>
      </c>
      <c r="V40" s="10">
        <v>0</v>
      </c>
      <c r="W40" s="10">
        <v>0</v>
      </c>
      <c r="X40" s="10">
        <v>0</v>
      </c>
      <c r="Y40" s="10">
        <v>0</v>
      </c>
      <c r="Z40" s="10">
        <v>0</v>
      </c>
      <c r="AA40" s="10">
        <v>0</v>
      </c>
      <c r="AB40" s="10">
        <v>0</v>
      </c>
      <c r="AC40" s="10">
        <v>0</v>
      </c>
      <c r="AD40" s="10" t="s">
        <v>53</v>
      </c>
    </row>
    <row r="41" spans="1:30" x14ac:dyDescent="0.25">
      <c r="A41" s="8" t="s">
        <v>102</v>
      </c>
      <c r="B41" s="8" t="s">
        <v>888</v>
      </c>
      <c r="C41" s="10">
        <v>8.4305000000000003</v>
      </c>
      <c r="D41" s="10">
        <v>9.1602999999999994</v>
      </c>
      <c r="E41" s="10">
        <v>9.4641999999999999</v>
      </c>
      <c r="F41" s="10">
        <v>10.204599999999999</v>
      </c>
      <c r="G41" s="10">
        <v>8.9899000000000004</v>
      </c>
      <c r="H41" s="10">
        <v>8.0556000000000001</v>
      </c>
      <c r="I41" s="10">
        <v>7.0724999999999998</v>
      </c>
      <c r="J41" s="10">
        <v>9.7507999999999999</v>
      </c>
      <c r="K41" s="10">
        <v>9.3262</v>
      </c>
      <c r="L41" s="10">
        <v>8.4618000000000002</v>
      </c>
      <c r="M41" s="10">
        <v>7.7229999999999999</v>
      </c>
      <c r="N41" s="10">
        <v>7.0621</v>
      </c>
      <c r="O41" s="10">
        <v>7.9071999999999996</v>
      </c>
      <c r="P41" s="10">
        <v>7.8962000000000003</v>
      </c>
      <c r="Q41" s="10">
        <v>7.8803999999999998</v>
      </c>
      <c r="R41" s="10">
        <v>7.5673000000000004</v>
      </c>
      <c r="S41" s="10">
        <v>8.4773999999999994</v>
      </c>
      <c r="T41" s="10">
        <v>9.1114999999999995</v>
      </c>
      <c r="U41" s="10">
        <v>9.6415000000000006</v>
      </c>
      <c r="V41" s="10">
        <v>8.9573999999999998</v>
      </c>
      <c r="W41" s="10">
        <v>8.1792999999999996</v>
      </c>
      <c r="X41" s="10">
        <v>8.5134000000000007</v>
      </c>
      <c r="Y41" s="10">
        <v>8.3026999999999997</v>
      </c>
      <c r="Z41" s="10">
        <v>7.3449999999999998</v>
      </c>
      <c r="AA41" s="10">
        <v>7.3986999999999998</v>
      </c>
      <c r="AB41" s="10">
        <v>8.1524999999999999</v>
      </c>
      <c r="AC41" s="10">
        <v>8.5038999999999998</v>
      </c>
      <c r="AD41" s="10" t="s">
        <v>53</v>
      </c>
    </row>
    <row r="42" spans="1:30" x14ac:dyDescent="0.25">
      <c r="A42" s="8" t="s">
        <v>103</v>
      </c>
      <c r="B42" s="8" t="s">
        <v>889</v>
      </c>
      <c r="C42" s="10">
        <v>1.8183</v>
      </c>
      <c r="D42" s="10">
        <v>3.9333999999999998</v>
      </c>
      <c r="E42" s="10">
        <v>3.9331999999999998</v>
      </c>
      <c r="F42" s="10">
        <v>4.1144999999999996</v>
      </c>
      <c r="G42" s="10">
        <v>4.5568999999999997</v>
      </c>
      <c r="H42" s="10">
        <v>4.6422999999999996</v>
      </c>
      <c r="I42" s="10">
        <v>5.0156000000000001</v>
      </c>
      <c r="J42" s="10">
        <v>4.4722999999999997</v>
      </c>
      <c r="K42" s="10">
        <v>3.4014000000000002</v>
      </c>
      <c r="L42" s="10">
        <v>3.2378</v>
      </c>
      <c r="M42" s="10">
        <v>2.6553</v>
      </c>
      <c r="N42" s="10">
        <v>3.0914999999999999</v>
      </c>
      <c r="O42" s="10">
        <v>0.95950000000000002</v>
      </c>
      <c r="P42" s="10">
        <v>1.0270999999999999</v>
      </c>
      <c r="Q42" s="10">
        <v>1.0634999999999999</v>
      </c>
      <c r="R42" s="10">
        <v>1.4410000000000001</v>
      </c>
      <c r="S42" s="10">
        <v>1.7532000000000001</v>
      </c>
      <c r="T42" s="10">
        <v>1.5770999999999999</v>
      </c>
      <c r="U42" s="10">
        <v>1.6468</v>
      </c>
      <c r="V42" s="10">
        <v>1.7061999999999999</v>
      </c>
      <c r="W42" s="10">
        <v>2.7477</v>
      </c>
      <c r="X42" s="10">
        <v>3.4927999999999999</v>
      </c>
      <c r="Y42" s="10">
        <v>4.4619999999999997</v>
      </c>
      <c r="Z42" s="10">
        <v>4.3261000000000003</v>
      </c>
      <c r="AA42" s="10">
        <v>3.8687</v>
      </c>
      <c r="AB42" s="10">
        <v>4.4238999999999997</v>
      </c>
      <c r="AC42" s="10">
        <v>5.3936999999999999</v>
      </c>
      <c r="AD42" s="10" t="s">
        <v>53</v>
      </c>
    </row>
    <row r="43" spans="1:30" x14ac:dyDescent="0.25">
      <c r="A43" s="8" t="s">
        <v>104</v>
      </c>
      <c r="B43" s="8" t="s">
        <v>890</v>
      </c>
      <c r="C43" s="10">
        <v>5.3724999999999996</v>
      </c>
      <c r="D43" s="10">
        <v>6.9569999999999999</v>
      </c>
      <c r="E43" s="10">
        <v>7.3624000000000001</v>
      </c>
      <c r="F43" s="10">
        <v>8.1862999999999992</v>
      </c>
      <c r="G43" s="10">
        <v>7.5103</v>
      </c>
      <c r="H43" s="10">
        <v>6.9798</v>
      </c>
      <c r="I43" s="10">
        <v>6.4980000000000002</v>
      </c>
      <c r="J43" s="10">
        <v>8.1081000000000003</v>
      </c>
      <c r="K43" s="10">
        <v>7.8547000000000002</v>
      </c>
      <c r="L43" s="10">
        <v>7.2630999999999997</v>
      </c>
      <c r="M43" s="10">
        <v>6.5629999999999997</v>
      </c>
      <c r="N43" s="10">
        <v>6.2186000000000003</v>
      </c>
      <c r="O43" s="10">
        <v>6.1605999999999996</v>
      </c>
      <c r="P43" s="10">
        <v>6.5519999999999996</v>
      </c>
      <c r="Q43" s="10">
        <v>6.6161000000000003</v>
      </c>
      <c r="R43" s="10">
        <v>6.5784000000000002</v>
      </c>
      <c r="S43" s="10">
        <v>7.4188999999999998</v>
      </c>
      <c r="T43" s="10">
        <v>7.9264999999999999</v>
      </c>
      <c r="U43" s="10">
        <v>8.5493000000000006</v>
      </c>
      <c r="V43" s="10">
        <v>8.0653000000000006</v>
      </c>
      <c r="W43" s="10">
        <v>7.5103</v>
      </c>
      <c r="X43" s="10">
        <v>7.7740999999999998</v>
      </c>
      <c r="Y43" s="10">
        <v>7.7580999999999998</v>
      </c>
      <c r="Z43" s="10">
        <v>6.9272999999999998</v>
      </c>
      <c r="AA43" s="10">
        <v>6.9287000000000001</v>
      </c>
      <c r="AB43" s="10">
        <v>7.508</v>
      </c>
      <c r="AC43" s="10">
        <v>7.8741000000000003</v>
      </c>
      <c r="AD43" s="10" t="s">
        <v>53</v>
      </c>
    </row>
    <row r="44" spans="1:30" x14ac:dyDescent="0.25">
      <c r="A44" s="8" t="s">
        <v>105</v>
      </c>
      <c r="B44" s="8" t="s">
        <v>891</v>
      </c>
      <c r="C44" s="10" t="s">
        <v>53</v>
      </c>
      <c r="D44" s="10" t="s">
        <v>53</v>
      </c>
      <c r="E44" s="10">
        <v>1.2345999999999999</v>
      </c>
      <c r="F44" s="10" t="s">
        <v>53</v>
      </c>
      <c r="G44" s="10" t="s">
        <v>53</v>
      </c>
      <c r="H44" s="10">
        <v>2.5729000000000002</v>
      </c>
      <c r="I44" s="10">
        <v>1.6623000000000001</v>
      </c>
      <c r="J44" s="10" t="s">
        <v>53</v>
      </c>
      <c r="K44" s="10" t="s">
        <v>53</v>
      </c>
      <c r="L44" s="10" t="s">
        <v>53</v>
      </c>
      <c r="M44" s="10">
        <v>1.4167000000000001</v>
      </c>
      <c r="N44" s="10" t="s">
        <v>53</v>
      </c>
      <c r="O44" s="10">
        <v>10.206</v>
      </c>
      <c r="P44" s="10">
        <v>2.8628999999999998</v>
      </c>
      <c r="Q44" s="10">
        <v>2.4142999999999999</v>
      </c>
      <c r="R44" s="10" t="s">
        <v>53</v>
      </c>
      <c r="S44" s="10">
        <v>36.067</v>
      </c>
      <c r="T44" s="10">
        <v>31.5976</v>
      </c>
      <c r="U44" s="10">
        <v>29.3874</v>
      </c>
      <c r="V44" s="10">
        <v>21.265599999999999</v>
      </c>
      <c r="W44" s="10">
        <v>18.609200000000001</v>
      </c>
      <c r="X44" s="10">
        <v>32.527000000000001</v>
      </c>
      <c r="Y44" s="10">
        <v>28.731300000000001</v>
      </c>
      <c r="Z44" s="10">
        <v>27.598700000000001</v>
      </c>
      <c r="AA44" s="10">
        <v>18.23</v>
      </c>
      <c r="AB44" s="10">
        <v>26.584599999999998</v>
      </c>
      <c r="AC44" s="10">
        <v>24.878</v>
      </c>
      <c r="AD44" s="10">
        <v>274.4701</v>
      </c>
    </row>
    <row r="45" spans="1:30" x14ac:dyDescent="0.25">
      <c r="A45" s="8" t="s">
        <v>106</v>
      </c>
      <c r="B45" s="8" t="s">
        <v>892</v>
      </c>
      <c r="C45" s="10">
        <v>44.873899999999999</v>
      </c>
      <c r="D45" s="10">
        <v>101.431</v>
      </c>
      <c r="E45" s="10">
        <v>101.3394</v>
      </c>
      <c r="F45" s="10">
        <v>58.8324</v>
      </c>
      <c r="G45" s="10">
        <v>60.1875</v>
      </c>
      <c r="H45" s="10">
        <v>235.59780000000001</v>
      </c>
      <c r="I45" s="10">
        <v>173.38890000000001</v>
      </c>
      <c r="J45" s="10">
        <v>106.3442</v>
      </c>
      <c r="K45" s="10">
        <v>87.472099999999998</v>
      </c>
      <c r="L45" s="10">
        <v>104.06829999999999</v>
      </c>
      <c r="M45" s="10">
        <v>111.7227</v>
      </c>
      <c r="N45" s="10">
        <v>106.29300000000001</v>
      </c>
      <c r="O45" s="10">
        <v>105.5146</v>
      </c>
      <c r="P45" s="10">
        <v>98.606200000000001</v>
      </c>
      <c r="Q45" s="10">
        <v>98.197100000000006</v>
      </c>
      <c r="R45" s="10">
        <v>237.8623</v>
      </c>
      <c r="S45" s="10">
        <v>214.7895</v>
      </c>
      <c r="T45" s="10">
        <v>193.15039999999999</v>
      </c>
      <c r="U45" s="10">
        <v>170.31450000000001</v>
      </c>
      <c r="V45" s="10">
        <v>70.805899999999994</v>
      </c>
      <c r="W45" s="10">
        <v>72.592200000000005</v>
      </c>
      <c r="X45" s="10">
        <v>71.634100000000004</v>
      </c>
      <c r="Y45" s="10">
        <v>71.785200000000003</v>
      </c>
      <c r="Z45" s="10">
        <v>70.804100000000005</v>
      </c>
      <c r="AA45" s="10">
        <v>70.710800000000006</v>
      </c>
      <c r="AB45" s="10">
        <v>72.622100000000003</v>
      </c>
      <c r="AC45" s="10">
        <v>74.795299999999997</v>
      </c>
      <c r="AD45" s="10">
        <v>68.562600000000003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68C91-A3DF-4D74-83B3-9215990DEC5D}">
  <dimension ref="A2:AD45"/>
  <sheetViews>
    <sheetView workbookViewId="0">
      <selection activeCell="A3" sqref="A3"/>
    </sheetView>
  </sheetViews>
  <sheetFormatPr defaultRowHeight="14.3" x14ac:dyDescent="0.25"/>
  <cols>
    <col min="1" max="1" width="35.125" customWidth="1"/>
    <col min="2" max="2" width="0" hidden="1" customWidth="1"/>
    <col min="3" max="30" width="11.875" customWidth="1"/>
  </cols>
  <sheetData>
    <row r="2" spans="1:30"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21.1" x14ac:dyDescent="0.25">
      <c r="A3" s="2" t="s">
        <v>931</v>
      </c>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row>
    <row r="5" spans="1:30" x14ac:dyDescent="0.25">
      <c r="A5" s="4" t="s">
        <v>0</v>
      </c>
      <c r="B5" s="4"/>
      <c r="C5" s="5" t="s">
        <v>27</v>
      </c>
      <c r="D5" s="5" t="s">
        <v>28</v>
      </c>
      <c r="E5" s="5" t="s">
        <v>29</v>
      </c>
      <c r="F5" s="5" t="s">
        <v>30</v>
      </c>
      <c r="G5" s="5" t="s">
        <v>31</v>
      </c>
      <c r="H5" s="5" t="s">
        <v>32</v>
      </c>
      <c r="I5" s="5" t="s">
        <v>1</v>
      </c>
      <c r="J5" s="5" t="s">
        <v>2</v>
      </c>
      <c r="K5" s="5" t="s">
        <v>3</v>
      </c>
      <c r="L5" s="5" t="s">
        <v>4</v>
      </c>
      <c r="M5" s="5" t="s">
        <v>5</v>
      </c>
      <c r="N5" s="5" t="s">
        <v>6</v>
      </c>
      <c r="O5" s="5" t="s">
        <v>7</v>
      </c>
      <c r="P5" s="5" t="s">
        <v>8</v>
      </c>
      <c r="Q5" s="5" t="s">
        <v>9</v>
      </c>
      <c r="R5" s="5" t="s">
        <v>10</v>
      </c>
      <c r="S5" s="5" t="s">
        <v>11</v>
      </c>
      <c r="T5" s="5" t="s">
        <v>12</v>
      </c>
      <c r="U5" s="5" t="s">
        <v>13</v>
      </c>
      <c r="V5" s="5" t="s">
        <v>14</v>
      </c>
      <c r="W5" s="5" t="s">
        <v>15</v>
      </c>
      <c r="X5" s="5" t="s">
        <v>16</v>
      </c>
      <c r="Y5" s="5" t="s">
        <v>17</v>
      </c>
      <c r="Z5" s="5" t="s">
        <v>18</v>
      </c>
      <c r="AA5" s="5" t="s">
        <v>19</v>
      </c>
      <c r="AB5" s="5" t="s">
        <v>20</v>
      </c>
      <c r="AC5" s="5" t="s">
        <v>21</v>
      </c>
      <c r="AD5" s="5" t="s">
        <v>22</v>
      </c>
    </row>
    <row r="6" spans="1:30" x14ac:dyDescent="0.25">
      <c r="A6" s="6" t="s">
        <v>868</v>
      </c>
      <c r="B6" s="6"/>
      <c r="C6" s="7" t="s">
        <v>894</v>
      </c>
      <c r="D6" s="7" t="s">
        <v>895</v>
      </c>
      <c r="E6" s="7" t="s">
        <v>896</v>
      </c>
      <c r="F6" s="7" t="s">
        <v>897</v>
      </c>
      <c r="G6" s="7" t="s">
        <v>898</v>
      </c>
      <c r="H6" s="7" t="s">
        <v>899</v>
      </c>
      <c r="I6" s="7" t="s">
        <v>900</v>
      </c>
      <c r="J6" s="7" t="s">
        <v>901</v>
      </c>
      <c r="K6" s="7" t="s">
        <v>902</v>
      </c>
      <c r="L6" s="7" t="s">
        <v>903</v>
      </c>
      <c r="M6" s="7" t="s">
        <v>904</v>
      </c>
      <c r="N6" s="7" t="s">
        <v>905</v>
      </c>
      <c r="O6" s="7" t="s">
        <v>906</v>
      </c>
      <c r="P6" s="7" t="s">
        <v>907</v>
      </c>
      <c r="Q6" s="7" t="s">
        <v>908</v>
      </c>
      <c r="R6" s="7" t="s">
        <v>909</v>
      </c>
      <c r="S6" s="7" t="s">
        <v>910</v>
      </c>
      <c r="T6" s="7" t="s">
        <v>911</v>
      </c>
      <c r="U6" s="7" t="s">
        <v>912</v>
      </c>
      <c r="V6" s="7" t="s">
        <v>913</v>
      </c>
      <c r="W6" s="7" t="s">
        <v>914</v>
      </c>
      <c r="X6" s="7" t="s">
        <v>915</v>
      </c>
      <c r="Y6" s="7" t="s">
        <v>916</v>
      </c>
      <c r="Z6" s="7" t="s">
        <v>917</v>
      </c>
      <c r="AA6" s="7" t="s">
        <v>918</v>
      </c>
      <c r="AB6" s="7" t="s">
        <v>919</v>
      </c>
      <c r="AC6" s="7" t="s">
        <v>920</v>
      </c>
      <c r="AD6" s="7" t="s">
        <v>921</v>
      </c>
    </row>
    <row r="7" spans="1:30" x14ac:dyDescent="0.25">
      <c r="A7" s="8" t="s">
        <v>873</v>
      </c>
      <c r="B7" s="8" t="s">
        <v>874</v>
      </c>
      <c r="C7" s="9">
        <v>360222</v>
      </c>
      <c r="D7" s="9">
        <v>372541</v>
      </c>
      <c r="E7" s="9">
        <v>394898</v>
      </c>
      <c r="F7" s="9">
        <v>384653</v>
      </c>
      <c r="G7" s="9">
        <v>454970</v>
      </c>
      <c r="H7" s="9">
        <v>408038</v>
      </c>
      <c r="I7" s="9">
        <v>339907</v>
      </c>
      <c r="J7" s="9">
        <v>351563</v>
      </c>
      <c r="K7" s="9">
        <v>331762</v>
      </c>
      <c r="L7" s="9">
        <v>329902</v>
      </c>
      <c r="M7" s="9">
        <v>350898</v>
      </c>
      <c r="N7" s="9">
        <v>423155</v>
      </c>
      <c r="O7" s="9">
        <v>399787</v>
      </c>
      <c r="P7" s="9">
        <v>398841</v>
      </c>
      <c r="Q7" s="9">
        <v>447281</v>
      </c>
      <c r="R7" s="9">
        <v>509398</v>
      </c>
      <c r="S7" s="9">
        <v>431487</v>
      </c>
      <c r="T7" s="9">
        <v>528855</v>
      </c>
      <c r="U7" s="9">
        <v>569820</v>
      </c>
      <c r="V7" s="9">
        <v>470385</v>
      </c>
      <c r="W7" s="9">
        <v>462073</v>
      </c>
      <c r="X7" s="9">
        <v>452797</v>
      </c>
      <c r="Y7" s="9">
        <v>481052</v>
      </c>
      <c r="Z7" s="9">
        <v>486914</v>
      </c>
      <c r="AA7" s="9">
        <v>468302</v>
      </c>
      <c r="AB7" s="9">
        <v>495653</v>
      </c>
      <c r="AC7" s="9">
        <v>520168</v>
      </c>
      <c r="AD7" s="9">
        <v>524588</v>
      </c>
    </row>
    <row r="8" spans="1:30" x14ac:dyDescent="0.25">
      <c r="A8" s="8" t="s">
        <v>875</v>
      </c>
      <c r="B8" s="8" t="s">
        <v>876</v>
      </c>
      <c r="C8" s="9">
        <v>284195</v>
      </c>
      <c r="D8" s="9">
        <v>288272</v>
      </c>
      <c r="E8" s="9">
        <v>293963</v>
      </c>
      <c r="F8" s="9">
        <v>289783</v>
      </c>
      <c r="G8" s="9">
        <v>349755</v>
      </c>
      <c r="H8" s="9">
        <v>311353</v>
      </c>
      <c r="I8" s="9">
        <v>252242</v>
      </c>
      <c r="J8" s="9">
        <v>257076</v>
      </c>
      <c r="K8" s="9">
        <v>252594</v>
      </c>
      <c r="L8" s="9">
        <v>251180</v>
      </c>
      <c r="M8" s="9">
        <v>266195</v>
      </c>
      <c r="N8" s="9">
        <v>311489</v>
      </c>
      <c r="O8" s="9">
        <v>315426</v>
      </c>
      <c r="P8" s="9">
        <v>316468</v>
      </c>
      <c r="Q8" s="9">
        <v>364142</v>
      </c>
      <c r="R8" s="9">
        <v>412179</v>
      </c>
      <c r="S8" s="9">
        <v>344648</v>
      </c>
      <c r="T8" s="9">
        <v>421082</v>
      </c>
      <c r="U8" s="9">
        <v>454371</v>
      </c>
      <c r="V8" s="9">
        <v>375339</v>
      </c>
      <c r="W8" s="9">
        <v>382402</v>
      </c>
      <c r="X8" s="9">
        <v>377019</v>
      </c>
      <c r="Y8" s="9">
        <v>403199</v>
      </c>
      <c r="Z8" s="9">
        <v>392803</v>
      </c>
      <c r="AA8" s="9">
        <v>380314</v>
      </c>
      <c r="AB8" s="9">
        <v>400688</v>
      </c>
      <c r="AC8" s="9">
        <v>406627</v>
      </c>
      <c r="AD8" s="9">
        <v>408743</v>
      </c>
    </row>
    <row r="9" spans="1:30" x14ac:dyDescent="0.25">
      <c r="A9" s="8" t="s">
        <v>232</v>
      </c>
      <c r="B9" s="8" t="s">
        <v>38</v>
      </c>
      <c r="C9" s="9">
        <v>76027</v>
      </c>
      <c r="D9" s="9">
        <v>84269</v>
      </c>
      <c r="E9" s="9">
        <v>100935</v>
      </c>
      <c r="F9" s="9">
        <v>94870</v>
      </c>
      <c r="G9" s="9">
        <v>105215</v>
      </c>
      <c r="H9" s="9">
        <v>96685</v>
      </c>
      <c r="I9" s="9">
        <v>87665</v>
      </c>
      <c r="J9" s="9">
        <v>94487</v>
      </c>
      <c r="K9" s="9">
        <v>79168</v>
      </c>
      <c r="L9" s="9">
        <v>78722</v>
      </c>
      <c r="M9" s="9">
        <v>84703</v>
      </c>
      <c r="N9" s="9">
        <v>111666</v>
      </c>
      <c r="O9" s="9">
        <v>84361</v>
      </c>
      <c r="P9" s="9">
        <v>82373</v>
      </c>
      <c r="Q9" s="9">
        <v>83139</v>
      </c>
      <c r="R9" s="9">
        <v>97219</v>
      </c>
      <c r="S9" s="9">
        <v>86839</v>
      </c>
      <c r="T9" s="9">
        <v>107773</v>
      </c>
      <c r="U9" s="9">
        <v>115449</v>
      </c>
      <c r="V9" s="9">
        <v>95046</v>
      </c>
      <c r="W9" s="9">
        <v>79671</v>
      </c>
      <c r="X9" s="9">
        <v>75778</v>
      </c>
      <c r="Y9" s="9">
        <v>77853</v>
      </c>
      <c r="Z9" s="9">
        <v>94111</v>
      </c>
      <c r="AA9" s="9">
        <v>87988</v>
      </c>
      <c r="AB9" s="9">
        <v>94965</v>
      </c>
      <c r="AC9" s="9">
        <v>113541</v>
      </c>
      <c r="AD9" s="9">
        <v>115845</v>
      </c>
    </row>
    <row r="10" spans="1:30" x14ac:dyDescent="0.25">
      <c r="A10" s="8" t="s">
        <v>927</v>
      </c>
      <c r="B10" s="8" t="s">
        <v>928</v>
      </c>
      <c r="C10" s="9">
        <v>49838</v>
      </c>
      <c r="D10" s="9">
        <v>53937</v>
      </c>
      <c r="E10" s="9">
        <v>54385</v>
      </c>
      <c r="F10" s="9">
        <v>61221</v>
      </c>
      <c r="G10" s="9">
        <v>62705</v>
      </c>
      <c r="H10" s="9">
        <v>57083</v>
      </c>
      <c r="I10" s="9">
        <v>49609</v>
      </c>
      <c r="J10" s="9">
        <v>51049</v>
      </c>
      <c r="K10" s="9">
        <v>53456</v>
      </c>
      <c r="L10" s="9">
        <v>56406</v>
      </c>
      <c r="M10" s="9">
        <v>67501</v>
      </c>
      <c r="N10" s="9">
        <v>63197</v>
      </c>
      <c r="O10" s="9">
        <v>65866</v>
      </c>
      <c r="P10" s="9">
        <v>72499</v>
      </c>
      <c r="Q10" s="9">
        <v>80771</v>
      </c>
      <c r="R10" s="9">
        <v>87954</v>
      </c>
      <c r="S10" s="9">
        <v>76020</v>
      </c>
      <c r="T10" s="9">
        <v>83043</v>
      </c>
      <c r="U10" s="9">
        <v>82665</v>
      </c>
      <c r="V10" s="9">
        <v>70629</v>
      </c>
      <c r="W10" s="9">
        <v>59184</v>
      </c>
      <c r="X10" s="9">
        <v>69153</v>
      </c>
      <c r="Y10" s="9">
        <v>67935</v>
      </c>
      <c r="Z10" s="9">
        <v>64146</v>
      </c>
      <c r="AA10" s="9">
        <v>66832</v>
      </c>
      <c r="AB10" s="9">
        <v>71935</v>
      </c>
      <c r="AC10" s="9">
        <v>76850</v>
      </c>
      <c r="AD10" s="9">
        <v>84389</v>
      </c>
    </row>
    <row r="11" spans="1:30" x14ac:dyDescent="0.25">
      <c r="A11" s="8" t="s">
        <v>233</v>
      </c>
      <c r="B11" s="8" t="s">
        <v>44</v>
      </c>
      <c r="C11" s="9">
        <v>24148</v>
      </c>
      <c r="D11" s="9">
        <v>28607</v>
      </c>
      <c r="E11" s="9">
        <v>43149</v>
      </c>
      <c r="F11" s="9">
        <v>33950</v>
      </c>
      <c r="G11" s="9">
        <v>38467</v>
      </c>
      <c r="H11" s="9">
        <v>36541</v>
      </c>
      <c r="I11" s="9">
        <v>38064</v>
      </c>
      <c r="J11" s="9">
        <v>41759</v>
      </c>
      <c r="K11" s="9">
        <v>28144</v>
      </c>
      <c r="L11" s="9">
        <v>19824</v>
      </c>
      <c r="M11" s="9">
        <v>17799</v>
      </c>
      <c r="N11" s="9">
        <v>46745</v>
      </c>
      <c r="O11" s="9">
        <v>19911</v>
      </c>
      <c r="P11" s="9">
        <v>2881</v>
      </c>
      <c r="Q11" s="9">
        <v>1868</v>
      </c>
      <c r="R11" s="9">
        <v>5064</v>
      </c>
      <c r="S11" s="9">
        <v>9170</v>
      </c>
      <c r="T11" s="9">
        <v>24824</v>
      </c>
      <c r="U11" s="9">
        <v>36219</v>
      </c>
      <c r="V11" s="9">
        <v>26921</v>
      </c>
      <c r="W11" s="9">
        <v>16072</v>
      </c>
      <c r="X11" s="9">
        <v>7748</v>
      </c>
      <c r="Y11" s="9">
        <v>-97003</v>
      </c>
      <c r="Z11" s="9">
        <v>30123</v>
      </c>
      <c r="AA11" s="9">
        <v>1789</v>
      </c>
      <c r="AB11" s="9">
        <v>29005</v>
      </c>
      <c r="AC11" s="9">
        <v>24315</v>
      </c>
      <c r="AD11" s="9">
        <v>29775</v>
      </c>
    </row>
    <row r="12" spans="1:30" x14ac:dyDescent="0.25">
      <c r="A12" s="8" t="s">
        <v>48</v>
      </c>
      <c r="B12" s="8" t="s">
        <v>922</v>
      </c>
      <c r="C12" s="9">
        <v>11660</v>
      </c>
      <c r="D12" s="9">
        <v>11653</v>
      </c>
      <c r="E12" s="9">
        <v>12405</v>
      </c>
      <c r="F12" s="9">
        <v>12123</v>
      </c>
      <c r="G12" s="9">
        <v>11371</v>
      </c>
      <c r="H12" s="9">
        <v>9583</v>
      </c>
      <c r="I12" s="9">
        <v>5681</v>
      </c>
      <c r="J12" s="9">
        <v>5620</v>
      </c>
      <c r="K12" s="9">
        <v>4640</v>
      </c>
      <c r="L12" s="9">
        <v>5507</v>
      </c>
      <c r="M12" s="9">
        <v>6103</v>
      </c>
      <c r="N12" s="9">
        <v>12819</v>
      </c>
      <c r="O12" s="9">
        <v>12157</v>
      </c>
      <c r="P12" s="9">
        <v>12649</v>
      </c>
      <c r="Q12" s="9">
        <v>14953</v>
      </c>
      <c r="R12" s="9">
        <v>15794</v>
      </c>
      <c r="S12" s="9">
        <v>15936</v>
      </c>
      <c r="T12" s="9">
        <v>16864</v>
      </c>
      <c r="U12" s="9">
        <v>15986</v>
      </c>
      <c r="V12" s="9">
        <v>15741</v>
      </c>
      <c r="W12" s="9">
        <v>15595</v>
      </c>
      <c r="X12" s="9">
        <v>15092</v>
      </c>
      <c r="Y12" s="9">
        <v>16692</v>
      </c>
      <c r="Z12" s="9">
        <v>19751</v>
      </c>
      <c r="AA12" s="9">
        <v>23621</v>
      </c>
      <c r="AB12" s="9">
        <v>24328</v>
      </c>
      <c r="AC12" s="9">
        <v>25724</v>
      </c>
      <c r="AD12" s="9">
        <v>26739</v>
      </c>
    </row>
    <row r="13" spans="1:30" x14ac:dyDescent="0.25">
      <c r="A13" s="8" t="s">
        <v>51</v>
      </c>
      <c r="B13" s="8" t="s">
        <v>52</v>
      </c>
      <c r="C13" s="9">
        <v>-22134</v>
      </c>
      <c r="D13" s="9">
        <v>16767</v>
      </c>
      <c r="E13" s="9">
        <v>30562</v>
      </c>
      <c r="F13" s="9">
        <v>22437</v>
      </c>
      <c r="G13" s="9">
        <v>25685</v>
      </c>
      <c r="H13" s="9">
        <v>28295</v>
      </c>
      <c r="I13" s="9">
        <v>32830</v>
      </c>
      <c r="J13" s="9">
        <v>37523</v>
      </c>
      <c r="K13" s="9">
        <v>24826</v>
      </c>
      <c r="L13" s="9">
        <v>13512</v>
      </c>
      <c r="M13" s="9">
        <v>3380</v>
      </c>
      <c r="N13" s="9">
        <v>32857</v>
      </c>
      <c r="O13" s="9">
        <v>6722</v>
      </c>
      <c r="P13" s="9">
        <v>-8474</v>
      </c>
      <c r="Q13" s="9">
        <v>-11978</v>
      </c>
      <c r="R13" s="9">
        <v>-8267</v>
      </c>
      <c r="S13" s="9">
        <v>-4248</v>
      </c>
      <c r="T13" s="9">
        <v>7240</v>
      </c>
      <c r="U13" s="9">
        <v>24795</v>
      </c>
      <c r="V13" s="9">
        <v>15413</v>
      </c>
      <c r="W13" s="9">
        <v>4902</v>
      </c>
      <c r="X13" s="9">
        <v>-4822</v>
      </c>
      <c r="Y13" s="9">
        <v>-108606</v>
      </c>
      <c r="Z13" s="9">
        <v>10931</v>
      </c>
      <c r="AA13" s="9">
        <v>-20461</v>
      </c>
      <c r="AB13" s="9">
        <v>-1566</v>
      </c>
      <c r="AC13" s="9">
        <v>-7979</v>
      </c>
      <c r="AD13" s="9">
        <v>-3527</v>
      </c>
    </row>
    <row r="14" spans="1:30" x14ac:dyDescent="0.25">
      <c r="A14" s="8" t="s">
        <v>54</v>
      </c>
      <c r="B14" s="8" t="s">
        <v>55</v>
      </c>
      <c r="C14" s="9">
        <v>-8276</v>
      </c>
      <c r="D14" s="9">
        <v>6253</v>
      </c>
      <c r="E14" s="9">
        <v>11234</v>
      </c>
      <c r="F14" s="9">
        <v>8270</v>
      </c>
      <c r="G14" s="9">
        <v>58046</v>
      </c>
      <c r="H14" s="9">
        <v>8266</v>
      </c>
      <c r="I14" s="9">
        <v>-502</v>
      </c>
      <c r="J14" s="9">
        <v>11054</v>
      </c>
      <c r="K14" s="9">
        <v>-11251</v>
      </c>
      <c r="L14" s="9">
        <v>1219</v>
      </c>
      <c r="M14" s="9">
        <v>3945</v>
      </c>
      <c r="N14" s="9">
        <v>12601</v>
      </c>
      <c r="O14" s="9">
        <v>2400</v>
      </c>
      <c r="P14" s="9">
        <v>-682</v>
      </c>
      <c r="Q14" s="9">
        <v>-2375</v>
      </c>
      <c r="R14" s="9">
        <v>-1654</v>
      </c>
      <c r="S14" s="9">
        <v>2257</v>
      </c>
      <c r="T14" s="9">
        <v>4229</v>
      </c>
      <c r="U14" s="9">
        <v>8640</v>
      </c>
      <c r="V14" s="9">
        <v>7816</v>
      </c>
      <c r="W14" s="9">
        <v>-5625</v>
      </c>
      <c r="X14" s="9">
        <v>1221</v>
      </c>
      <c r="Y14" s="9">
        <v>-3001</v>
      </c>
      <c r="Z14" s="9">
        <v>9376</v>
      </c>
      <c r="AA14" s="9">
        <v>2899</v>
      </c>
      <c r="AB14" s="9">
        <v>6923</v>
      </c>
      <c r="AC14" s="9">
        <v>10319</v>
      </c>
      <c r="AD14" s="9">
        <v>4109</v>
      </c>
    </row>
    <row r="15" spans="1:30" x14ac:dyDescent="0.25">
      <c r="A15" s="8" t="s">
        <v>57</v>
      </c>
      <c r="B15" s="8" t="s">
        <v>58</v>
      </c>
      <c r="C15" s="9">
        <v>-15638</v>
      </c>
      <c r="D15" s="9">
        <v>8890</v>
      </c>
      <c r="E15" s="9">
        <v>19038</v>
      </c>
      <c r="F15" s="9">
        <v>13298</v>
      </c>
      <c r="G15" s="9">
        <v>-33404</v>
      </c>
      <c r="H15" s="9">
        <v>17808</v>
      </c>
      <c r="I15" s="9">
        <v>40489</v>
      </c>
      <c r="J15" s="9">
        <v>32847</v>
      </c>
      <c r="K15" s="9">
        <v>45913</v>
      </c>
      <c r="L15" s="9">
        <v>20697</v>
      </c>
      <c r="M15" s="9">
        <v>8642</v>
      </c>
      <c r="N15" s="9">
        <v>435351</v>
      </c>
      <c r="O15" s="9">
        <v>39229</v>
      </c>
      <c r="P15" s="9">
        <v>141</v>
      </c>
      <c r="Q15" s="9">
        <v>-10602</v>
      </c>
      <c r="R15" s="9">
        <v>-9578</v>
      </c>
      <c r="S15" s="9">
        <v>-6302</v>
      </c>
      <c r="T15" s="9">
        <v>135</v>
      </c>
      <c r="U15" s="9">
        <v>13388</v>
      </c>
      <c r="V15" s="9">
        <v>7564</v>
      </c>
      <c r="W15" s="9">
        <v>-24335</v>
      </c>
      <c r="X15" s="9">
        <v>-39839</v>
      </c>
      <c r="Y15" s="9">
        <v>-105591</v>
      </c>
      <c r="Z15" s="9">
        <v>2079</v>
      </c>
      <c r="AA15" s="9">
        <v>-36718</v>
      </c>
      <c r="AB15" s="9">
        <v>-9525</v>
      </c>
      <c r="AC15" s="9">
        <v>-11439</v>
      </c>
      <c r="AD15" s="9">
        <v>-10802</v>
      </c>
    </row>
    <row r="16" spans="1:30" x14ac:dyDescent="0.25">
      <c r="A16" s="8" t="s">
        <v>59</v>
      </c>
      <c r="B16" s="8" t="s">
        <v>60</v>
      </c>
      <c r="C16" s="9">
        <v>69831</v>
      </c>
      <c r="D16" s="9">
        <v>64429</v>
      </c>
      <c r="E16" s="9">
        <v>58105</v>
      </c>
      <c r="F16" s="9">
        <v>59544</v>
      </c>
      <c r="G16" s="9">
        <v>62098</v>
      </c>
      <c r="H16" s="9">
        <v>64780</v>
      </c>
      <c r="I16" s="9">
        <v>64422</v>
      </c>
      <c r="J16" s="9">
        <v>61736</v>
      </c>
      <c r="K16" s="9">
        <v>64260</v>
      </c>
      <c r="L16" s="9">
        <v>84743</v>
      </c>
      <c r="M16" s="9">
        <v>106094</v>
      </c>
      <c r="N16" s="9">
        <v>75458</v>
      </c>
      <c r="O16" s="9">
        <v>57259</v>
      </c>
      <c r="P16" s="9">
        <v>66488</v>
      </c>
      <c r="Q16" s="9">
        <v>81784</v>
      </c>
      <c r="R16" s="9">
        <v>83859</v>
      </c>
      <c r="S16" s="9">
        <v>76454</v>
      </c>
      <c r="T16" s="9">
        <v>79308</v>
      </c>
      <c r="U16" s="9">
        <v>77870</v>
      </c>
      <c r="V16" s="9">
        <v>75578</v>
      </c>
      <c r="W16" s="9">
        <v>82908</v>
      </c>
      <c r="X16" s="9">
        <v>85216</v>
      </c>
      <c r="Y16" s="9">
        <v>96782</v>
      </c>
      <c r="Z16" s="9">
        <v>81740</v>
      </c>
      <c r="AA16" s="9">
        <v>81332</v>
      </c>
      <c r="AB16" s="9">
        <v>91759</v>
      </c>
      <c r="AC16" s="9">
        <v>85484</v>
      </c>
      <c r="AD16" s="9">
        <v>95592</v>
      </c>
    </row>
    <row r="17" spans="1:30" x14ac:dyDescent="0.25">
      <c r="A17" s="8" t="s">
        <v>61</v>
      </c>
      <c r="B17" s="8" t="s">
        <v>62</v>
      </c>
      <c r="C17" s="9">
        <v>236554</v>
      </c>
      <c r="D17" s="9">
        <v>267999</v>
      </c>
      <c r="E17" s="9">
        <v>289280</v>
      </c>
      <c r="F17" s="9">
        <v>279232</v>
      </c>
      <c r="G17" s="9">
        <v>288034</v>
      </c>
      <c r="H17" s="9">
        <v>292966</v>
      </c>
      <c r="I17" s="9">
        <v>295390</v>
      </c>
      <c r="J17" s="9">
        <v>304165</v>
      </c>
      <c r="K17" s="9">
        <v>246427</v>
      </c>
      <c r="L17" s="9">
        <v>296795</v>
      </c>
      <c r="M17" s="9">
        <v>333357</v>
      </c>
      <c r="N17" s="9">
        <v>310662</v>
      </c>
      <c r="O17" s="9">
        <v>309990</v>
      </c>
      <c r="P17" s="9">
        <v>320710</v>
      </c>
      <c r="Q17" s="9">
        <v>406565</v>
      </c>
      <c r="R17" s="9">
        <v>400994</v>
      </c>
      <c r="S17" s="9">
        <v>355313</v>
      </c>
      <c r="T17" s="9">
        <v>417830</v>
      </c>
      <c r="U17" s="9">
        <v>424185</v>
      </c>
      <c r="V17" s="9">
        <v>425897</v>
      </c>
      <c r="W17" s="9">
        <v>377881</v>
      </c>
      <c r="X17" s="9">
        <v>385871</v>
      </c>
      <c r="Y17" s="9">
        <v>267747</v>
      </c>
      <c r="Z17" s="9">
        <v>269890</v>
      </c>
      <c r="AA17" s="9">
        <v>264428</v>
      </c>
      <c r="AB17" s="9">
        <v>281777</v>
      </c>
      <c r="AC17" s="9">
        <v>296521</v>
      </c>
      <c r="AD17" s="9">
        <v>288030</v>
      </c>
    </row>
    <row r="18" spans="1:30" x14ac:dyDescent="0.25">
      <c r="A18" s="8" t="s">
        <v>63</v>
      </c>
      <c r="B18" s="8" t="s">
        <v>64</v>
      </c>
      <c r="C18" s="9">
        <v>187681</v>
      </c>
      <c r="D18" s="9">
        <v>190431</v>
      </c>
      <c r="E18" s="9">
        <v>201851</v>
      </c>
      <c r="F18" s="9">
        <v>227008</v>
      </c>
      <c r="G18" s="9">
        <v>178293</v>
      </c>
      <c r="H18" s="9">
        <v>132352</v>
      </c>
      <c r="I18" s="9">
        <v>130871</v>
      </c>
      <c r="J18" s="9">
        <v>137768</v>
      </c>
      <c r="K18" s="9">
        <v>116185</v>
      </c>
      <c r="L18" s="9">
        <v>147696</v>
      </c>
      <c r="M18" s="9">
        <v>133890</v>
      </c>
      <c r="N18" s="9">
        <v>149984</v>
      </c>
      <c r="O18" s="9">
        <v>156991</v>
      </c>
      <c r="P18" s="9">
        <v>167890</v>
      </c>
      <c r="Q18" s="9">
        <v>173573</v>
      </c>
      <c r="R18" s="9">
        <v>170037</v>
      </c>
      <c r="S18" s="9">
        <v>61001</v>
      </c>
      <c r="T18" s="9">
        <v>171587</v>
      </c>
      <c r="U18" s="9">
        <v>157616</v>
      </c>
      <c r="V18" s="9">
        <v>163072</v>
      </c>
      <c r="W18" s="9">
        <v>70493</v>
      </c>
      <c r="X18" s="9">
        <v>76854</v>
      </c>
      <c r="Y18" s="9">
        <v>80999</v>
      </c>
      <c r="Z18" s="9">
        <v>80714</v>
      </c>
      <c r="AA18" s="9">
        <v>81375</v>
      </c>
      <c r="AB18" s="9">
        <v>84705</v>
      </c>
      <c r="AC18" s="9">
        <v>84644</v>
      </c>
      <c r="AD18" s="9">
        <v>84569</v>
      </c>
    </row>
    <row r="19" spans="1:30" x14ac:dyDescent="0.25">
      <c r="A19" s="8" t="s">
        <v>65</v>
      </c>
      <c r="B19" s="8" t="s">
        <v>66</v>
      </c>
      <c r="C19" s="9">
        <v>550275</v>
      </c>
      <c r="D19" s="9">
        <v>578254</v>
      </c>
      <c r="E19" s="9">
        <v>609087</v>
      </c>
      <c r="F19" s="9">
        <v>630075</v>
      </c>
      <c r="G19" s="9">
        <v>592092</v>
      </c>
      <c r="H19" s="9">
        <v>582756</v>
      </c>
      <c r="I19" s="9">
        <v>584057</v>
      </c>
      <c r="J19" s="9">
        <v>631578</v>
      </c>
      <c r="K19" s="9">
        <v>605034</v>
      </c>
      <c r="L19" s="9">
        <v>646003</v>
      </c>
      <c r="M19" s="9">
        <v>781957</v>
      </c>
      <c r="N19" s="9">
        <v>876388</v>
      </c>
      <c r="O19" s="9">
        <v>652812</v>
      </c>
      <c r="P19" s="9">
        <v>680780</v>
      </c>
      <c r="Q19" s="9">
        <v>798086</v>
      </c>
      <c r="R19" s="9">
        <v>814973</v>
      </c>
      <c r="S19" s="9">
        <v>815823</v>
      </c>
      <c r="T19" s="9">
        <v>846321</v>
      </c>
      <c r="U19" s="9">
        <v>861356</v>
      </c>
      <c r="V19" s="9">
        <v>887582</v>
      </c>
      <c r="W19" s="9">
        <v>874973</v>
      </c>
      <c r="X19" s="9">
        <v>892485</v>
      </c>
      <c r="Y19" s="9">
        <v>790054</v>
      </c>
      <c r="Z19" s="9">
        <v>797045</v>
      </c>
      <c r="AA19" s="9">
        <v>767735</v>
      </c>
      <c r="AB19" s="9">
        <v>792660</v>
      </c>
      <c r="AC19" s="9">
        <v>824924</v>
      </c>
      <c r="AD19" s="9">
        <v>831397</v>
      </c>
    </row>
    <row r="20" spans="1:30" x14ac:dyDescent="0.25">
      <c r="A20" s="8" t="s">
        <v>67</v>
      </c>
      <c r="B20" s="8" t="s">
        <v>68</v>
      </c>
      <c r="C20" s="9">
        <v>490255</v>
      </c>
      <c r="D20" s="9">
        <v>483271</v>
      </c>
      <c r="E20" s="9">
        <v>484100</v>
      </c>
      <c r="F20" s="9">
        <v>479141</v>
      </c>
      <c r="G20" s="9">
        <v>479747</v>
      </c>
      <c r="H20" s="9">
        <v>482837</v>
      </c>
      <c r="I20" s="9">
        <v>461906</v>
      </c>
      <c r="J20" s="9">
        <v>460498</v>
      </c>
      <c r="K20" s="9">
        <v>432793</v>
      </c>
      <c r="L20" s="9">
        <v>483448</v>
      </c>
      <c r="M20" s="9">
        <v>550671</v>
      </c>
      <c r="N20" s="9">
        <v>550073</v>
      </c>
      <c r="O20" s="9">
        <v>561786</v>
      </c>
      <c r="P20" s="9">
        <v>533349</v>
      </c>
      <c r="Q20" s="9">
        <v>634352</v>
      </c>
      <c r="R20" s="9">
        <v>640887</v>
      </c>
      <c r="S20" s="9">
        <v>630354</v>
      </c>
      <c r="T20" s="9">
        <v>655462</v>
      </c>
      <c r="U20" s="9">
        <v>672138</v>
      </c>
      <c r="V20" s="9">
        <v>678325</v>
      </c>
      <c r="W20" s="9">
        <v>653913</v>
      </c>
      <c r="X20" s="9">
        <v>654765</v>
      </c>
      <c r="Y20" s="9">
        <v>637480</v>
      </c>
      <c r="Z20" s="9">
        <v>629895</v>
      </c>
      <c r="AA20" s="9">
        <v>656875</v>
      </c>
      <c r="AB20" s="9">
        <v>665191</v>
      </c>
      <c r="AC20" s="9">
        <v>649662</v>
      </c>
      <c r="AD20" s="9">
        <v>641434</v>
      </c>
    </row>
    <row r="21" spans="1:30" x14ac:dyDescent="0.25">
      <c r="A21" s="8" t="s">
        <v>70</v>
      </c>
      <c r="B21" s="8" t="s">
        <v>71</v>
      </c>
      <c r="C21" s="9">
        <v>1581338</v>
      </c>
      <c r="D21" s="9">
        <v>1606434</v>
      </c>
      <c r="E21" s="9">
        <v>1646284</v>
      </c>
      <c r="F21" s="9">
        <v>1670993</v>
      </c>
      <c r="G21" s="9">
        <v>1578685</v>
      </c>
      <c r="H21" s="9">
        <v>1582621</v>
      </c>
      <c r="I21" s="9">
        <v>1611412</v>
      </c>
      <c r="J21" s="9">
        <v>1660417</v>
      </c>
      <c r="K21" s="9">
        <v>1632867</v>
      </c>
      <c r="L21" s="9">
        <v>1737561</v>
      </c>
      <c r="M21" s="9">
        <v>2534694</v>
      </c>
      <c r="N21" s="9">
        <v>2558491</v>
      </c>
      <c r="O21" s="9">
        <v>2367467</v>
      </c>
      <c r="P21" s="9">
        <v>2347170</v>
      </c>
      <c r="Q21" s="9">
        <v>2926274</v>
      </c>
      <c r="R21" s="9">
        <v>2945489</v>
      </c>
      <c r="S21" s="9">
        <v>2993287</v>
      </c>
      <c r="T21" s="9">
        <v>2990344</v>
      </c>
      <c r="U21" s="9">
        <v>3022099</v>
      </c>
      <c r="V21" s="9">
        <v>3038173</v>
      </c>
      <c r="W21" s="9">
        <v>3053908</v>
      </c>
      <c r="X21" s="9">
        <v>3051459</v>
      </c>
      <c r="Y21" s="9">
        <v>2798959</v>
      </c>
      <c r="Z21" s="9">
        <v>2771395</v>
      </c>
      <c r="AA21" s="9">
        <v>2790854</v>
      </c>
      <c r="AB21" s="9">
        <v>2824994</v>
      </c>
      <c r="AC21" s="9">
        <v>2852637</v>
      </c>
      <c r="AD21" s="9">
        <v>2837435</v>
      </c>
    </row>
    <row r="22" spans="1:30" x14ac:dyDescent="0.25">
      <c r="A22" s="8" t="s">
        <v>75</v>
      </c>
      <c r="B22" s="8" t="s">
        <v>76</v>
      </c>
      <c r="C22" s="9">
        <v>107954</v>
      </c>
      <c r="D22" s="9">
        <v>108551</v>
      </c>
      <c r="E22" s="9">
        <v>118633</v>
      </c>
      <c r="F22" s="9">
        <v>123290</v>
      </c>
      <c r="G22" s="9">
        <v>126249</v>
      </c>
      <c r="H22" s="9">
        <v>137254</v>
      </c>
      <c r="I22" s="9">
        <v>137491</v>
      </c>
      <c r="J22" s="9">
        <v>149216</v>
      </c>
      <c r="K22" s="9">
        <v>124984</v>
      </c>
      <c r="L22" s="9">
        <v>159037</v>
      </c>
      <c r="M22" s="9">
        <v>176308</v>
      </c>
      <c r="N22" s="9">
        <v>165570</v>
      </c>
      <c r="O22" s="9">
        <v>176755</v>
      </c>
      <c r="P22" s="9">
        <v>181760</v>
      </c>
      <c r="Q22" s="9">
        <v>211615</v>
      </c>
      <c r="R22" s="9">
        <v>230948</v>
      </c>
      <c r="S22" s="9">
        <v>164102</v>
      </c>
      <c r="T22" s="9">
        <v>209988</v>
      </c>
      <c r="U22" s="9">
        <v>206180</v>
      </c>
      <c r="V22" s="9">
        <v>229244</v>
      </c>
      <c r="W22" s="9">
        <v>186126</v>
      </c>
      <c r="X22" s="9">
        <v>189896</v>
      </c>
      <c r="Y22" s="9">
        <v>213037</v>
      </c>
      <c r="Z22" s="9">
        <v>203900</v>
      </c>
      <c r="AA22" s="9">
        <v>205577</v>
      </c>
      <c r="AB22" s="9">
        <v>225314</v>
      </c>
      <c r="AC22" s="9">
        <v>212570</v>
      </c>
      <c r="AD22" s="9">
        <v>202067</v>
      </c>
    </row>
    <row r="23" spans="1:30" x14ac:dyDescent="0.25">
      <c r="A23" s="8" t="s">
        <v>78</v>
      </c>
      <c r="B23" s="8" t="s">
        <v>79</v>
      </c>
      <c r="C23" s="9">
        <v>4259</v>
      </c>
      <c r="D23" s="9">
        <v>7875</v>
      </c>
      <c r="E23" s="9">
        <v>5985</v>
      </c>
      <c r="F23" s="9">
        <v>5668</v>
      </c>
      <c r="G23" s="9">
        <v>8621</v>
      </c>
      <c r="H23" s="9">
        <v>5160</v>
      </c>
      <c r="I23" s="9">
        <v>5349</v>
      </c>
      <c r="J23" s="9">
        <v>7655</v>
      </c>
      <c r="K23" s="9">
        <v>10078</v>
      </c>
      <c r="L23" s="9">
        <v>6426</v>
      </c>
      <c r="M23" s="9">
        <v>10405</v>
      </c>
      <c r="N23" s="9">
        <v>7417</v>
      </c>
      <c r="O23" s="9">
        <v>3647</v>
      </c>
      <c r="P23" s="9">
        <v>4820</v>
      </c>
      <c r="Q23" s="9">
        <v>2719</v>
      </c>
      <c r="R23" s="9">
        <v>10246</v>
      </c>
      <c r="S23" s="9">
        <v>7450</v>
      </c>
      <c r="T23" s="9">
        <v>5062</v>
      </c>
      <c r="U23" s="9">
        <v>7202</v>
      </c>
      <c r="V23" s="9">
        <v>13892</v>
      </c>
      <c r="W23" s="9">
        <v>7748</v>
      </c>
      <c r="X23" s="9">
        <v>7292</v>
      </c>
      <c r="Y23" s="9">
        <v>2196</v>
      </c>
      <c r="Z23" s="9">
        <v>9463</v>
      </c>
      <c r="AA23" s="9">
        <v>7751</v>
      </c>
      <c r="AB23" s="9">
        <v>2142</v>
      </c>
      <c r="AC23" s="9">
        <v>3853</v>
      </c>
      <c r="AD23" s="9">
        <v>14006</v>
      </c>
    </row>
    <row r="24" spans="1:30" x14ac:dyDescent="0.25">
      <c r="A24" s="8" t="s">
        <v>81</v>
      </c>
      <c r="B24" s="8" t="s">
        <v>82</v>
      </c>
      <c r="C24" s="9">
        <v>427673</v>
      </c>
      <c r="D24" s="9">
        <v>415515</v>
      </c>
      <c r="E24" s="9">
        <v>464860</v>
      </c>
      <c r="F24" s="9">
        <v>485846</v>
      </c>
      <c r="G24" s="9">
        <v>474128</v>
      </c>
      <c r="H24" s="9">
        <v>389657</v>
      </c>
      <c r="I24" s="9">
        <v>381306</v>
      </c>
      <c r="J24" s="9">
        <v>431074</v>
      </c>
      <c r="K24" s="9">
        <v>416996</v>
      </c>
      <c r="L24" s="9">
        <v>424583</v>
      </c>
      <c r="M24" s="9">
        <v>532606</v>
      </c>
      <c r="N24" s="9">
        <v>726634</v>
      </c>
      <c r="O24" s="9">
        <v>464894</v>
      </c>
      <c r="P24" s="9">
        <v>450750</v>
      </c>
      <c r="Q24" s="9">
        <v>512984</v>
      </c>
      <c r="R24" s="9">
        <v>539966</v>
      </c>
      <c r="S24" s="9">
        <v>537955</v>
      </c>
      <c r="T24" s="9">
        <v>518732</v>
      </c>
      <c r="U24" s="9">
        <v>550913</v>
      </c>
      <c r="V24" s="9">
        <v>578282</v>
      </c>
      <c r="W24" s="9">
        <v>601391</v>
      </c>
      <c r="X24" s="9">
        <v>593560</v>
      </c>
      <c r="Y24" s="9">
        <v>598393</v>
      </c>
      <c r="Z24" s="9">
        <v>591698</v>
      </c>
      <c r="AA24" s="9">
        <v>597281</v>
      </c>
      <c r="AB24" s="9">
        <v>618278</v>
      </c>
      <c r="AC24" s="9">
        <v>606967</v>
      </c>
      <c r="AD24" s="9">
        <v>592889</v>
      </c>
    </row>
    <row r="25" spans="1:30" x14ac:dyDescent="0.25">
      <c r="A25" s="8" t="s">
        <v>84</v>
      </c>
      <c r="B25" s="8" t="s">
        <v>85</v>
      </c>
      <c r="C25" s="9">
        <v>137563</v>
      </c>
      <c r="D25" s="9">
        <v>168533</v>
      </c>
      <c r="E25" s="9">
        <v>186896</v>
      </c>
      <c r="F25" s="9">
        <v>210018</v>
      </c>
      <c r="G25" s="9">
        <v>215165</v>
      </c>
      <c r="H25" s="9">
        <v>246345</v>
      </c>
      <c r="I25" s="9">
        <v>266153</v>
      </c>
      <c r="J25" s="9">
        <v>304391</v>
      </c>
      <c r="K25" s="9">
        <v>313376</v>
      </c>
      <c r="L25" s="9">
        <v>335272</v>
      </c>
      <c r="M25" s="9">
        <v>349114</v>
      </c>
      <c r="N25" s="9">
        <v>751260</v>
      </c>
      <c r="O25" s="9">
        <v>789659</v>
      </c>
      <c r="P25" s="9">
        <v>758870</v>
      </c>
      <c r="Q25" s="9">
        <v>764516</v>
      </c>
      <c r="R25" s="9">
        <v>766414</v>
      </c>
      <c r="S25" s="9">
        <v>713399</v>
      </c>
      <c r="T25" s="9">
        <v>716583</v>
      </c>
      <c r="U25" s="9">
        <v>749383</v>
      </c>
      <c r="V25" s="9">
        <v>753227</v>
      </c>
      <c r="W25" s="9">
        <v>805770</v>
      </c>
      <c r="X25" s="9">
        <v>781095</v>
      </c>
      <c r="Y25" s="9">
        <v>651703</v>
      </c>
      <c r="Z25" s="9">
        <v>626135</v>
      </c>
      <c r="AA25" s="9">
        <v>623042</v>
      </c>
      <c r="AB25" s="9">
        <v>623952</v>
      </c>
      <c r="AC25" s="9">
        <v>627407</v>
      </c>
      <c r="AD25" s="9">
        <v>613765</v>
      </c>
    </row>
    <row r="26" spans="1:30" x14ac:dyDescent="0.25">
      <c r="A26" s="8" t="s">
        <v>87</v>
      </c>
      <c r="B26" s="8" t="s">
        <v>88</v>
      </c>
      <c r="C26" s="9">
        <v>1581338</v>
      </c>
      <c r="D26" s="9">
        <v>1606434</v>
      </c>
      <c r="E26" s="9">
        <v>1646284</v>
      </c>
      <c r="F26" s="9">
        <v>1670993</v>
      </c>
      <c r="G26" s="9">
        <v>1578685</v>
      </c>
      <c r="H26" s="9">
        <v>1582621</v>
      </c>
      <c r="I26" s="9">
        <v>1611412</v>
      </c>
      <c r="J26" s="9">
        <v>1660417</v>
      </c>
      <c r="K26" s="9">
        <v>1632867</v>
      </c>
      <c r="L26" s="9">
        <v>1737561</v>
      </c>
      <c r="M26" s="9">
        <v>2534694</v>
      </c>
      <c r="N26" s="9">
        <v>2558491</v>
      </c>
      <c r="O26" s="9">
        <v>2367467</v>
      </c>
      <c r="P26" s="9">
        <v>2347170</v>
      </c>
      <c r="Q26" s="9">
        <v>2926274</v>
      </c>
      <c r="R26" s="9">
        <v>2945489</v>
      </c>
      <c r="S26" s="9">
        <v>2993287</v>
      </c>
      <c r="T26" s="9">
        <v>2990344</v>
      </c>
      <c r="U26" s="9">
        <v>3022099</v>
      </c>
      <c r="V26" s="9">
        <v>3038173</v>
      </c>
      <c r="W26" s="9">
        <v>3053908</v>
      </c>
      <c r="X26" s="9">
        <v>3051459</v>
      </c>
      <c r="Y26" s="9">
        <v>2798959</v>
      </c>
      <c r="Z26" s="9">
        <v>2771395</v>
      </c>
      <c r="AA26" s="9">
        <v>2790854</v>
      </c>
      <c r="AB26" s="9">
        <v>2824994</v>
      </c>
      <c r="AC26" s="9">
        <v>2852637</v>
      </c>
      <c r="AD26" s="9">
        <v>2837435</v>
      </c>
    </row>
    <row r="27" spans="1:30" x14ac:dyDescent="0.25">
      <c r="A27" s="8" t="s">
        <v>90</v>
      </c>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x14ac:dyDescent="0.25">
      <c r="A28" s="8" t="s">
        <v>91</v>
      </c>
      <c r="B28" s="8" t="s">
        <v>877</v>
      </c>
      <c r="C28" s="10">
        <v>4.1928000000000001</v>
      </c>
      <c r="D28" s="10">
        <v>3.9990999999999999</v>
      </c>
      <c r="E28" s="10">
        <v>4.0861999999999998</v>
      </c>
      <c r="F28" s="10">
        <v>4.3273999999999999</v>
      </c>
      <c r="G28" s="10">
        <v>-2.8801999999999999</v>
      </c>
      <c r="H28" s="10">
        <v>7.6600000000000001E-2</v>
      </c>
      <c r="I28" s="10">
        <v>-2.8169</v>
      </c>
      <c r="J28" s="10">
        <v>-1.2166999999999999</v>
      </c>
      <c r="K28" s="10">
        <v>2.2530999999999999</v>
      </c>
      <c r="L28" s="10">
        <v>1.3154999999999999</v>
      </c>
      <c r="M28" s="10">
        <v>1.4897</v>
      </c>
      <c r="N28" s="10">
        <v>1.7150000000000001</v>
      </c>
      <c r="O28" s="10">
        <v>1.9226000000000001</v>
      </c>
      <c r="P28" s="10">
        <v>2.5712000000000002</v>
      </c>
      <c r="Q28" s="10">
        <v>3.2147999999999999</v>
      </c>
      <c r="R28" s="10">
        <v>3.4767999999999999</v>
      </c>
      <c r="S28" s="10">
        <v>3.4658000000000002</v>
      </c>
      <c r="T28" s="10">
        <v>3.7919</v>
      </c>
      <c r="U28" s="10">
        <v>3.6772</v>
      </c>
      <c r="V28" s="10">
        <v>3.7237</v>
      </c>
      <c r="W28" s="10">
        <v>3.5764</v>
      </c>
      <c r="X28" s="10">
        <v>3.5263</v>
      </c>
      <c r="Y28" s="10">
        <v>3.2208000000000001</v>
      </c>
      <c r="Z28" s="10">
        <v>2.4420999999999999</v>
      </c>
      <c r="AA28" s="10">
        <v>2.9645000000000001</v>
      </c>
      <c r="AB28" s="10">
        <v>2.8815</v>
      </c>
      <c r="AC28" s="10">
        <v>3.2629999999999999</v>
      </c>
      <c r="AD28" s="10">
        <v>3.3656999999999999</v>
      </c>
    </row>
    <row r="29" spans="1:30" x14ac:dyDescent="0.25">
      <c r="A29" s="8" t="s">
        <v>92</v>
      </c>
      <c r="B29" s="8" t="s">
        <v>878</v>
      </c>
      <c r="C29" s="9">
        <v>1090.3795</v>
      </c>
      <c r="D29" s="9">
        <v>1022.3233</v>
      </c>
      <c r="E29" s="9">
        <v>1291.0841</v>
      </c>
      <c r="F29" s="9">
        <v>1680.7691</v>
      </c>
      <c r="G29" s="9">
        <v>1500.2885000000001</v>
      </c>
      <c r="H29" s="9">
        <v>1661.3720000000001</v>
      </c>
      <c r="I29" s="9">
        <v>1780.7043000000001</v>
      </c>
      <c r="J29" s="9">
        <v>2308.1552000000001</v>
      </c>
      <c r="K29" s="9">
        <v>1595.0209</v>
      </c>
      <c r="L29" s="9">
        <v>1614.3193000000001</v>
      </c>
      <c r="M29" s="9">
        <v>2200.4018000000001</v>
      </c>
      <c r="N29" s="9">
        <v>1522.0849000000001</v>
      </c>
      <c r="O29" s="9">
        <v>1808.7795000000001</v>
      </c>
      <c r="P29" s="9">
        <v>549.096</v>
      </c>
      <c r="Q29" s="9">
        <v>1065.7329999999999</v>
      </c>
      <c r="R29" s="9">
        <v>1097.5489</v>
      </c>
      <c r="S29" s="9">
        <v>1418.9115999999999</v>
      </c>
      <c r="T29" s="9">
        <v>1354.7384999999999</v>
      </c>
      <c r="U29" s="9">
        <v>1616.5622000000001</v>
      </c>
      <c r="V29" s="9">
        <v>1342.2764999999999</v>
      </c>
      <c r="W29" s="9">
        <v>1323.4931999999999</v>
      </c>
      <c r="X29" s="9">
        <v>969.71879999999999</v>
      </c>
      <c r="Y29" s="9">
        <v>564.65869999999995</v>
      </c>
      <c r="Z29" s="9">
        <v>297.0745</v>
      </c>
      <c r="AA29" s="9">
        <v>499.8954</v>
      </c>
      <c r="AB29" s="9">
        <v>543.00080000000003</v>
      </c>
      <c r="AC29" s="9">
        <v>787.01769999999999</v>
      </c>
      <c r="AD29" s="9">
        <v>575.83159999999998</v>
      </c>
    </row>
    <row r="30" spans="1:30" x14ac:dyDescent="0.25">
      <c r="A30" s="8" t="s">
        <v>93</v>
      </c>
      <c r="B30" s="8" t="s">
        <v>879</v>
      </c>
      <c r="C30" s="10">
        <v>13.6</v>
      </c>
      <c r="D30" s="10">
        <v>12.75</v>
      </c>
      <c r="E30" s="10">
        <v>16.100000000000001</v>
      </c>
      <c r="F30" s="10">
        <v>20.9</v>
      </c>
      <c r="G30" s="10">
        <v>18.649999999999999</v>
      </c>
      <c r="H30" s="10">
        <v>20.65</v>
      </c>
      <c r="I30" s="10">
        <v>22.1</v>
      </c>
      <c r="J30" s="10">
        <v>28.55</v>
      </c>
      <c r="K30" s="10">
        <v>19.86</v>
      </c>
      <c r="L30" s="10">
        <v>20.16</v>
      </c>
      <c r="M30" s="10">
        <v>27.44</v>
      </c>
      <c r="N30" s="10">
        <v>18.96</v>
      </c>
      <c r="O30" s="10">
        <v>23.01</v>
      </c>
      <c r="P30" s="10">
        <v>6.97</v>
      </c>
      <c r="Q30" s="10">
        <v>13.51</v>
      </c>
      <c r="R30" s="10">
        <v>13.91</v>
      </c>
      <c r="S30" s="10">
        <v>17.98</v>
      </c>
      <c r="T30" s="10">
        <v>17.149999999999999</v>
      </c>
      <c r="U30" s="10">
        <v>20.420000000000002</v>
      </c>
      <c r="V30" s="10">
        <v>16.95</v>
      </c>
      <c r="W30" s="10">
        <v>16.71</v>
      </c>
      <c r="X30" s="10">
        <v>12.24</v>
      </c>
      <c r="Y30" s="10">
        <v>7.11</v>
      </c>
      <c r="Z30" s="10">
        <v>3.74</v>
      </c>
      <c r="AA30" s="10">
        <v>6.29</v>
      </c>
      <c r="AB30" s="10">
        <v>6.83</v>
      </c>
      <c r="AC30" s="10">
        <v>9.8699999999999992</v>
      </c>
      <c r="AD30" s="10">
        <v>7.22</v>
      </c>
    </row>
    <row r="31" spans="1:30" x14ac:dyDescent="0.25">
      <c r="A31" s="8" t="s">
        <v>94</v>
      </c>
      <c r="B31" s="8" t="s">
        <v>880</v>
      </c>
      <c r="C31" s="9">
        <v>140625</v>
      </c>
      <c r="D31" s="9">
        <v>140639</v>
      </c>
      <c r="E31" s="9">
        <v>141039</v>
      </c>
      <c r="F31" s="9">
        <v>141093</v>
      </c>
      <c r="G31" s="9">
        <v>141110</v>
      </c>
      <c r="H31" s="9">
        <v>141286</v>
      </c>
      <c r="I31" s="9">
        <v>141812</v>
      </c>
      <c r="J31" s="9">
        <v>141837</v>
      </c>
      <c r="K31" s="9">
        <v>141842</v>
      </c>
      <c r="L31" s="9">
        <v>143178</v>
      </c>
      <c r="M31" s="9">
        <v>143394</v>
      </c>
      <c r="N31" s="9">
        <v>143396</v>
      </c>
      <c r="O31" s="9">
        <v>143400</v>
      </c>
      <c r="P31" s="9">
        <v>144219</v>
      </c>
      <c r="Q31" s="9">
        <v>144245</v>
      </c>
      <c r="R31" s="9">
        <v>144268</v>
      </c>
      <c r="S31" s="9">
        <v>144288</v>
      </c>
      <c r="T31" s="9">
        <v>144764</v>
      </c>
      <c r="U31" s="9">
        <v>144836</v>
      </c>
      <c r="V31" s="9">
        <v>144856</v>
      </c>
      <c r="W31" s="9">
        <v>144883</v>
      </c>
      <c r="X31" s="9">
        <v>145261</v>
      </c>
      <c r="Y31" s="9">
        <v>145319</v>
      </c>
      <c r="Z31" s="9">
        <v>145390</v>
      </c>
      <c r="AA31" s="9">
        <v>145448</v>
      </c>
      <c r="AB31" s="9">
        <v>145843</v>
      </c>
      <c r="AC31" s="9">
        <v>145966</v>
      </c>
      <c r="AD31" s="9">
        <v>146079</v>
      </c>
    </row>
    <row r="32" spans="1:30" x14ac:dyDescent="0.25">
      <c r="A32" s="8" t="s">
        <v>95</v>
      </c>
      <c r="B32" s="8" t="s">
        <v>95</v>
      </c>
      <c r="C32" s="9">
        <v>57347</v>
      </c>
      <c r="D32" s="9">
        <v>60835</v>
      </c>
      <c r="E32" s="9">
        <v>75424</v>
      </c>
      <c r="F32" s="9">
        <v>66955</v>
      </c>
      <c r="G32" s="9">
        <v>70896</v>
      </c>
      <c r="H32" s="9">
        <v>69893</v>
      </c>
      <c r="I32" s="9">
        <v>104635</v>
      </c>
      <c r="J32" s="9">
        <v>75132</v>
      </c>
      <c r="K32" s="9">
        <v>60985</v>
      </c>
      <c r="L32" s="9">
        <v>56766</v>
      </c>
      <c r="M32" s="9">
        <v>53634</v>
      </c>
      <c r="N32" s="9">
        <v>87109</v>
      </c>
      <c r="O32" s="9">
        <v>61051</v>
      </c>
      <c r="P32" s="9">
        <v>43655</v>
      </c>
      <c r="Q32" s="9">
        <v>51418</v>
      </c>
      <c r="R32" s="9">
        <v>54972</v>
      </c>
      <c r="S32" s="9">
        <v>57025</v>
      </c>
      <c r="T32" s="9">
        <v>74862</v>
      </c>
      <c r="U32" s="9">
        <v>85559</v>
      </c>
      <c r="V32" s="9">
        <v>77303</v>
      </c>
      <c r="W32" s="9">
        <v>65055</v>
      </c>
      <c r="X32" s="9">
        <v>58005</v>
      </c>
      <c r="Y32" s="9">
        <v>-47628</v>
      </c>
      <c r="Z32" s="9">
        <v>79155</v>
      </c>
      <c r="AA32" s="9">
        <v>50741</v>
      </c>
      <c r="AB32" s="9">
        <v>78561</v>
      </c>
      <c r="AC32" s="9">
        <v>75965</v>
      </c>
      <c r="AD32" s="9">
        <v>81889</v>
      </c>
    </row>
    <row r="33" spans="1:30" x14ac:dyDescent="0.25">
      <c r="A33" s="8" t="s">
        <v>96</v>
      </c>
      <c r="B33" s="8" t="s">
        <v>881</v>
      </c>
      <c r="C33" s="9">
        <v>30799</v>
      </c>
      <c r="D33" s="9">
        <v>30207</v>
      </c>
      <c r="E33" s="9">
        <v>30288</v>
      </c>
      <c r="F33" s="9">
        <v>31024</v>
      </c>
      <c r="G33" s="9">
        <v>30320</v>
      </c>
      <c r="H33" s="9">
        <v>31418</v>
      </c>
      <c r="I33" s="9">
        <v>30587</v>
      </c>
      <c r="J33" s="9">
        <v>30319</v>
      </c>
      <c r="K33" s="9">
        <v>29811</v>
      </c>
      <c r="L33" s="9">
        <v>30204</v>
      </c>
      <c r="M33" s="9">
        <v>29653</v>
      </c>
      <c r="N33" s="9">
        <v>29824</v>
      </c>
      <c r="O33" s="9">
        <v>30122</v>
      </c>
      <c r="P33" s="9">
        <v>29933</v>
      </c>
      <c r="Q33" s="9">
        <v>31579</v>
      </c>
      <c r="R33" s="9">
        <v>32352</v>
      </c>
      <c r="S33" s="9">
        <v>31901</v>
      </c>
      <c r="T33" s="9">
        <v>32748</v>
      </c>
      <c r="U33" s="9">
        <v>32156</v>
      </c>
      <c r="V33" s="9">
        <v>33479</v>
      </c>
      <c r="W33" s="9">
        <v>33066</v>
      </c>
      <c r="X33" s="9">
        <v>33604</v>
      </c>
      <c r="Y33" s="9">
        <v>32463</v>
      </c>
      <c r="Z33" s="9">
        <v>31892</v>
      </c>
      <c r="AA33" s="9">
        <v>31753</v>
      </c>
      <c r="AB33" s="9">
        <v>33039</v>
      </c>
      <c r="AC33" s="9">
        <v>34457</v>
      </c>
      <c r="AD33" s="9">
        <v>35397</v>
      </c>
    </row>
    <row r="34" spans="1:30" x14ac:dyDescent="0.25">
      <c r="A34" s="8" t="s">
        <v>97</v>
      </c>
      <c r="B34" s="8" t="s">
        <v>882</v>
      </c>
      <c r="C34" s="9">
        <v>1150688</v>
      </c>
      <c r="D34" s="9">
        <v>1158869</v>
      </c>
      <c r="E34" s="9">
        <v>1177907</v>
      </c>
      <c r="F34" s="9">
        <v>1191205</v>
      </c>
      <c r="G34" s="9">
        <v>1157801</v>
      </c>
      <c r="H34" s="9">
        <v>1179516</v>
      </c>
      <c r="I34" s="9">
        <v>1219992</v>
      </c>
      <c r="J34" s="9">
        <v>1252840</v>
      </c>
      <c r="K34" s="9">
        <v>1298752</v>
      </c>
      <c r="L34" s="9">
        <v>1340878</v>
      </c>
      <c r="M34" s="9">
        <v>1349520</v>
      </c>
      <c r="N34" s="9">
        <v>1784871</v>
      </c>
      <c r="O34" s="9">
        <v>1824100</v>
      </c>
      <c r="P34" s="9">
        <v>1824241</v>
      </c>
      <c r="Q34" s="9">
        <v>1813639</v>
      </c>
      <c r="R34" s="9">
        <v>1804061</v>
      </c>
      <c r="S34" s="9">
        <v>1797759</v>
      </c>
      <c r="T34" s="9">
        <v>1797894</v>
      </c>
      <c r="U34" s="9">
        <v>1811282</v>
      </c>
      <c r="V34" s="9">
        <v>1818846</v>
      </c>
      <c r="W34" s="9">
        <v>1794510</v>
      </c>
      <c r="X34" s="9">
        <v>1754671</v>
      </c>
      <c r="Y34" s="9">
        <v>1649080</v>
      </c>
      <c r="Z34" s="9">
        <v>1651159</v>
      </c>
      <c r="AA34" s="9">
        <v>1614441</v>
      </c>
      <c r="AB34" s="9">
        <v>1604916</v>
      </c>
      <c r="AC34" s="9">
        <v>1593477</v>
      </c>
      <c r="AD34" s="9">
        <v>1582675</v>
      </c>
    </row>
    <row r="35" spans="1:30" x14ac:dyDescent="0.25">
      <c r="A35" s="8" t="s">
        <v>883</v>
      </c>
      <c r="B35" s="8" t="s">
        <v>884</v>
      </c>
      <c r="C35" s="10">
        <v>-0.19</v>
      </c>
      <c r="D35" s="10">
        <v>0.11</v>
      </c>
      <c r="E35" s="10">
        <v>0.23</v>
      </c>
      <c r="F35" s="10">
        <v>0.16</v>
      </c>
      <c r="G35" s="10">
        <v>-0.41</v>
      </c>
      <c r="H35" s="10">
        <v>0.21</v>
      </c>
      <c r="I35" s="10">
        <v>0.48</v>
      </c>
      <c r="J35" s="10">
        <v>0.39</v>
      </c>
      <c r="K35" s="10">
        <v>0.55000000000000004</v>
      </c>
      <c r="L35" s="10">
        <v>0.25</v>
      </c>
      <c r="M35" s="10">
        <v>0.11</v>
      </c>
      <c r="N35" s="10">
        <v>5.37</v>
      </c>
      <c r="O35" s="10">
        <v>0.49</v>
      </c>
      <c r="P35" s="10">
        <v>0</v>
      </c>
      <c r="Q35" s="10">
        <v>-0.13</v>
      </c>
      <c r="R35" s="10">
        <v>-0.12</v>
      </c>
      <c r="S35" s="10">
        <v>-0.08</v>
      </c>
      <c r="T35" s="10">
        <v>0</v>
      </c>
      <c r="U35" s="10">
        <v>0.17</v>
      </c>
      <c r="V35" s="10">
        <v>0.09</v>
      </c>
      <c r="W35" s="10">
        <v>-0.3</v>
      </c>
      <c r="X35" s="10">
        <v>-0.5</v>
      </c>
      <c r="Y35" s="10">
        <v>-1.33</v>
      </c>
      <c r="Z35" s="10">
        <v>0.03</v>
      </c>
      <c r="AA35" s="10">
        <v>-0.46</v>
      </c>
      <c r="AB35" s="10">
        <v>-0.12</v>
      </c>
      <c r="AC35" s="10">
        <v>-0.14000000000000001</v>
      </c>
      <c r="AD35" s="10">
        <v>-0.14000000000000001</v>
      </c>
    </row>
    <row r="36" spans="1:30" x14ac:dyDescent="0.25">
      <c r="A36" s="8" t="s">
        <v>95</v>
      </c>
      <c r="B36" s="8" t="s">
        <v>95</v>
      </c>
      <c r="C36" s="9">
        <v>57347</v>
      </c>
      <c r="D36" s="9">
        <v>60835</v>
      </c>
      <c r="E36" s="9">
        <v>75424</v>
      </c>
      <c r="F36" s="9">
        <v>66955</v>
      </c>
      <c r="G36" s="9">
        <v>70896</v>
      </c>
      <c r="H36" s="9">
        <v>69893</v>
      </c>
      <c r="I36" s="9">
        <v>104635</v>
      </c>
      <c r="J36" s="9">
        <v>75132</v>
      </c>
      <c r="K36" s="9">
        <v>60985</v>
      </c>
      <c r="L36" s="9">
        <v>56766</v>
      </c>
      <c r="M36" s="9">
        <v>53634</v>
      </c>
      <c r="N36" s="9">
        <v>87109</v>
      </c>
      <c r="O36" s="9">
        <v>61051</v>
      </c>
      <c r="P36" s="9">
        <v>43655</v>
      </c>
      <c r="Q36" s="9">
        <v>51418</v>
      </c>
      <c r="R36" s="9">
        <v>54972</v>
      </c>
      <c r="S36" s="9">
        <v>57025</v>
      </c>
      <c r="T36" s="9">
        <v>74862</v>
      </c>
      <c r="U36" s="9">
        <v>85559</v>
      </c>
      <c r="V36" s="9">
        <v>77303</v>
      </c>
      <c r="W36" s="9">
        <v>65055</v>
      </c>
      <c r="X36" s="9">
        <v>58005</v>
      </c>
      <c r="Y36" s="9">
        <v>-47628</v>
      </c>
      <c r="Z36" s="9">
        <v>79155</v>
      </c>
      <c r="AA36" s="9">
        <v>50741</v>
      </c>
      <c r="AB36" s="9">
        <v>78561</v>
      </c>
      <c r="AC36" s="9">
        <v>75965</v>
      </c>
      <c r="AD36" s="9">
        <v>81889</v>
      </c>
    </row>
    <row r="37" spans="1:30" x14ac:dyDescent="0.25">
      <c r="A37" s="8" t="s">
        <v>99</v>
      </c>
      <c r="B37" s="8" t="s">
        <v>885</v>
      </c>
      <c r="C37" s="9">
        <v>30799</v>
      </c>
      <c r="D37" s="9">
        <v>30207</v>
      </c>
      <c r="E37" s="9">
        <v>30288</v>
      </c>
      <c r="F37" s="9">
        <v>31024</v>
      </c>
      <c r="G37" s="9">
        <v>30320</v>
      </c>
      <c r="H37" s="9">
        <v>31418</v>
      </c>
      <c r="I37" s="9">
        <v>30587</v>
      </c>
      <c r="J37" s="9">
        <v>30319</v>
      </c>
      <c r="K37" s="9">
        <v>29811</v>
      </c>
      <c r="L37" s="9">
        <v>30204</v>
      </c>
      <c r="M37" s="9">
        <v>29653</v>
      </c>
      <c r="N37" s="9">
        <v>29824</v>
      </c>
      <c r="O37" s="9">
        <v>30122</v>
      </c>
      <c r="P37" s="9">
        <v>29933</v>
      </c>
      <c r="Q37" s="9">
        <v>31579</v>
      </c>
      <c r="R37" s="9">
        <v>32352</v>
      </c>
      <c r="S37" s="9">
        <v>31901</v>
      </c>
      <c r="T37" s="9">
        <v>32748</v>
      </c>
      <c r="U37" s="9">
        <v>32156</v>
      </c>
      <c r="V37" s="9">
        <v>33479</v>
      </c>
      <c r="W37" s="9">
        <v>33066</v>
      </c>
      <c r="X37" s="9">
        <v>33604</v>
      </c>
      <c r="Y37" s="9">
        <v>32463</v>
      </c>
      <c r="Z37" s="9">
        <v>31892</v>
      </c>
      <c r="AA37" s="9">
        <v>31753</v>
      </c>
      <c r="AB37" s="9">
        <v>33039</v>
      </c>
      <c r="AC37" s="9">
        <v>34457</v>
      </c>
      <c r="AD37" s="9">
        <v>35397</v>
      </c>
    </row>
    <row r="38" spans="1:30" x14ac:dyDescent="0.25">
      <c r="A38" s="8" t="s">
        <v>100</v>
      </c>
      <c r="B38" s="8" t="s">
        <v>886</v>
      </c>
      <c r="C38" s="9">
        <v>0</v>
      </c>
      <c r="D38" s="9">
        <v>0</v>
      </c>
      <c r="E38" s="9">
        <v>-1769</v>
      </c>
      <c r="F38" s="9">
        <v>0</v>
      </c>
      <c r="G38" s="9">
        <v>0</v>
      </c>
      <c r="H38" s="9">
        <v>0</v>
      </c>
      <c r="I38" s="9">
        <v>-4609</v>
      </c>
      <c r="J38" s="9">
        <v>0</v>
      </c>
      <c r="K38" s="9">
        <v>0</v>
      </c>
      <c r="L38" s="9">
        <v>0</v>
      </c>
      <c r="M38" s="9">
        <v>-3098</v>
      </c>
      <c r="N38" s="9">
        <v>0</v>
      </c>
      <c r="O38" s="9">
        <v>0</v>
      </c>
      <c r="P38" s="9">
        <v>0</v>
      </c>
      <c r="Q38" s="9">
        <v>0</v>
      </c>
      <c r="R38" s="9">
        <v>0</v>
      </c>
      <c r="S38" s="9">
        <v>-2978</v>
      </c>
      <c r="T38" s="9">
        <v>0</v>
      </c>
      <c r="U38" s="9">
        <v>-3094</v>
      </c>
      <c r="V38" s="9">
        <v>-9</v>
      </c>
      <c r="W38" s="9">
        <v>0</v>
      </c>
      <c r="X38" s="9">
        <v>0</v>
      </c>
      <c r="Y38" s="9">
        <v>0</v>
      </c>
      <c r="Z38" s="9">
        <v>-4841</v>
      </c>
      <c r="AA38" s="9">
        <v>0</v>
      </c>
      <c r="AB38" s="9">
        <v>0</v>
      </c>
      <c r="AC38" s="9">
        <v>0</v>
      </c>
      <c r="AD38" s="9">
        <v>0</v>
      </c>
    </row>
    <row r="39" spans="1:30" x14ac:dyDescent="0.25">
      <c r="A39" s="8" t="s">
        <v>929</v>
      </c>
      <c r="B39" s="8" t="s">
        <v>930</v>
      </c>
      <c r="C39" s="9">
        <v>1150688</v>
      </c>
      <c r="D39" s="9">
        <v>1158869</v>
      </c>
      <c r="E39" s="9">
        <v>1177907</v>
      </c>
      <c r="F39" s="9">
        <v>1191205</v>
      </c>
      <c r="G39" s="9">
        <v>1157801</v>
      </c>
      <c r="H39" s="9">
        <v>1179516</v>
      </c>
      <c r="I39" s="9">
        <v>1219992</v>
      </c>
      <c r="J39" s="9">
        <v>1252840</v>
      </c>
      <c r="K39" s="9">
        <v>1298752</v>
      </c>
      <c r="L39" s="9">
        <v>1340878</v>
      </c>
      <c r="M39" s="9">
        <v>1349520</v>
      </c>
      <c r="N39" s="9">
        <v>1784871</v>
      </c>
      <c r="O39" s="9">
        <v>1824100</v>
      </c>
      <c r="P39" s="9">
        <v>1824241</v>
      </c>
      <c r="Q39" s="9">
        <v>1813639</v>
      </c>
      <c r="R39" s="9">
        <v>1804061</v>
      </c>
      <c r="S39" s="9">
        <v>1797759</v>
      </c>
      <c r="T39" s="9">
        <v>1797894</v>
      </c>
      <c r="U39" s="9">
        <v>1811282</v>
      </c>
      <c r="V39" s="9">
        <v>1818846</v>
      </c>
      <c r="W39" s="9">
        <v>1794510</v>
      </c>
      <c r="X39" s="9">
        <v>1754671</v>
      </c>
      <c r="Y39" s="9">
        <v>1649080</v>
      </c>
      <c r="Z39" s="9">
        <v>1651159</v>
      </c>
      <c r="AA39" s="9">
        <v>1614441</v>
      </c>
      <c r="AB39" s="9">
        <v>1604916</v>
      </c>
      <c r="AC39" s="9">
        <v>1593477</v>
      </c>
      <c r="AD39" s="9">
        <v>1582675</v>
      </c>
    </row>
    <row r="40" spans="1:30" x14ac:dyDescent="0.25">
      <c r="A40" s="8" t="s">
        <v>101</v>
      </c>
      <c r="B40" s="8" t="s">
        <v>887</v>
      </c>
      <c r="C40" s="10">
        <v>0</v>
      </c>
      <c r="D40" s="10">
        <v>0</v>
      </c>
      <c r="E40" s="10">
        <v>0</v>
      </c>
      <c r="F40" s="10">
        <v>0</v>
      </c>
      <c r="G40" s="10">
        <v>0</v>
      </c>
      <c r="H40" s="10">
        <v>0</v>
      </c>
      <c r="I40" s="10">
        <v>0</v>
      </c>
      <c r="J40" s="10">
        <v>0</v>
      </c>
      <c r="K40" s="10">
        <v>0</v>
      </c>
      <c r="L40" s="10">
        <v>0</v>
      </c>
      <c r="M40" s="10">
        <v>0</v>
      </c>
      <c r="N40" s="10">
        <v>0</v>
      </c>
      <c r="O40" s="10">
        <v>0</v>
      </c>
      <c r="P40" s="10">
        <v>0</v>
      </c>
      <c r="Q40" s="10">
        <v>0</v>
      </c>
      <c r="R40" s="10">
        <v>0</v>
      </c>
      <c r="S40" s="10">
        <v>0</v>
      </c>
      <c r="T40" s="10">
        <v>0</v>
      </c>
      <c r="U40" s="10">
        <v>0</v>
      </c>
      <c r="V40" s="10">
        <v>0</v>
      </c>
      <c r="W40" s="10">
        <v>0</v>
      </c>
      <c r="X40" s="10">
        <v>0</v>
      </c>
      <c r="Y40" s="10">
        <v>0</v>
      </c>
      <c r="Z40" s="10">
        <v>0</v>
      </c>
      <c r="AA40" s="10">
        <v>0</v>
      </c>
      <c r="AB40" s="10">
        <v>0</v>
      </c>
      <c r="AC40" s="10">
        <v>0</v>
      </c>
      <c r="AD40" s="10">
        <v>0</v>
      </c>
    </row>
    <row r="41" spans="1:30" x14ac:dyDescent="0.25">
      <c r="A41" s="8" t="s">
        <v>102</v>
      </c>
      <c r="B41" s="8" t="s">
        <v>888</v>
      </c>
      <c r="C41" s="10">
        <v>14.144299999999999</v>
      </c>
      <c r="D41" s="10">
        <v>14.6898</v>
      </c>
      <c r="E41" s="10">
        <v>15.588800000000001</v>
      </c>
      <c r="F41" s="10">
        <v>17.226500000000001</v>
      </c>
      <c r="G41" s="10">
        <v>16.936399999999999</v>
      </c>
      <c r="H41" s="10">
        <v>14.2277</v>
      </c>
      <c r="I41" s="10">
        <v>14.2469</v>
      </c>
      <c r="J41" s="10">
        <v>12.272399999999999</v>
      </c>
      <c r="K41" s="10">
        <v>14.2166</v>
      </c>
      <c r="L41" s="10">
        <v>12.671900000000001</v>
      </c>
      <c r="M41" s="10">
        <v>11.4549</v>
      </c>
      <c r="N41" s="10">
        <v>11.3195</v>
      </c>
      <c r="O41" s="10">
        <v>10.588100000000001</v>
      </c>
      <c r="P41" s="10">
        <v>12.7532</v>
      </c>
      <c r="Q41" s="10">
        <v>13.0305</v>
      </c>
      <c r="R41" s="10">
        <v>12.662699999999999</v>
      </c>
      <c r="S41" s="10">
        <v>12.0907</v>
      </c>
      <c r="T41" s="10">
        <v>13.065</v>
      </c>
      <c r="U41" s="10">
        <v>14.717700000000001</v>
      </c>
      <c r="V41" s="10">
        <v>15.123100000000001</v>
      </c>
      <c r="W41" s="10">
        <v>13.4765</v>
      </c>
      <c r="X41" s="10">
        <v>12.1127</v>
      </c>
      <c r="Y41" s="10">
        <v>10.039999999999999</v>
      </c>
      <c r="Z41" s="10">
        <v>10.2842</v>
      </c>
      <c r="AA41" s="10">
        <v>9.4050999999999991</v>
      </c>
      <c r="AB41" s="10">
        <v>10.2767</v>
      </c>
      <c r="AC41" s="10">
        <v>11.2637</v>
      </c>
      <c r="AD41" s="10">
        <v>11.546900000000001</v>
      </c>
    </row>
    <row r="42" spans="1:30" x14ac:dyDescent="0.25">
      <c r="A42" s="8" t="s">
        <v>103</v>
      </c>
      <c r="B42" s="8" t="s">
        <v>889</v>
      </c>
      <c r="C42" s="10">
        <v>3.8654000000000002</v>
      </c>
      <c r="D42" s="10">
        <v>2.3784000000000001</v>
      </c>
      <c r="E42" s="10">
        <v>2.3260000000000001</v>
      </c>
      <c r="F42" s="10">
        <v>2.3618999999999999</v>
      </c>
      <c r="G42" s="10">
        <v>1.5008999999999999</v>
      </c>
      <c r="H42" s="10">
        <v>1.7143999999999999</v>
      </c>
      <c r="I42" s="10">
        <v>1.7936000000000001</v>
      </c>
      <c r="J42" s="10">
        <v>1.9207000000000001</v>
      </c>
      <c r="K42" s="10">
        <v>3.9516</v>
      </c>
      <c r="L42" s="10">
        <v>3.7528999999999999</v>
      </c>
      <c r="M42" s="10">
        <v>2.9453</v>
      </c>
      <c r="N42" s="10">
        <v>2.3856000000000002</v>
      </c>
      <c r="O42" s="10">
        <v>1.9292</v>
      </c>
      <c r="P42" s="10">
        <v>0.50219999999999998</v>
      </c>
      <c r="Q42" s="10">
        <v>0.4168</v>
      </c>
      <c r="R42" s="10">
        <v>1.0810999999999999</v>
      </c>
      <c r="S42" s="10">
        <v>1.4375</v>
      </c>
      <c r="T42" s="10">
        <v>1.1456</v>
      </c>
      <c r="U42" s="10">
        <v>0.92879999999999996</v>
      </c>
      <c r="V42" s="10">
        <v>1.0987</v>
      </c>
      <c r="W42" s="10">
        <v>1.7151000000000001</v>
      </c>
      <c r="X42" s="10">
        <v>2.6528</v>
      </c>
      <c r="Y42" s="10">
        <v>4.8749000000000002</v>
      </c>
      <c r="Z42" s="10">
        <v>2.4900000000000002</v>
      </c>
      <c r="AA42" s="10">
        <v>6.4865000000000004</v>
      </c>
      <c r="AB42" s="10">
        <v>5.8057999999999996</v>
      </c>
      <c r="AC42" s="10">
        <v>6.4469000000000003</v>
      </c>
      <c r="AD42" s="10">
        <v>7.6466000000000003</v>
      </c>
    </row>
    <row r="43" spans="1:30" x14ac:dyDescent="0.25">
      <c r="A43" s="8" t="s">
        <v>104</v>
      </c>
      <c r="B43" s="8" t="s">
        <v>890</v>
      </c>
      <c r="C43" s="10">
        <v>10.272</v>
      </c>
      <c r="D43" s="10">
        <v>9.8019999999999996</v>
      </c>
      <c r="E43" s="10">
        <v>11.202</v>
      </c>
      <c r="F43" s="10">
        <v>13.2033</v>
      </c>
      <c r="G43" s="10">
        <v>12.597899999999999</v>
      </c>
      <c r="H43" s="10">
        <v>10.803100000000001</v>
      </c>
      <c r="I43" s="10">
        <v>10.865399999999999</v>
      </c>
      <c r="J43" s="10">
        <v>10.0129</v>
      </c>
      <c r="K43" s="10">
        <v>11.3835</v>
      </c>
      <c r="L43" s="10">
        <v>9.9626000000000001</v>
      </c>
      <c r="M43" s="10">
        <v>8.1838999999999995</v>
      </c>
      <c r="N43" s="10">
        <v>8.1509</v>
      </c>
      <c r="O43" s="10">
        <v>7.8593000000000002</v>
      </c>
      <c r="P43" s="10">
        <v>5.3269000000000002</v>
      </c>
      <c r="Q43" s="10">
        <v>5.9888000000000003</v>
      </c>
      <c r="R43" s="10">
        <v>6.2666000000000004</v>
      </c>
      <c r="S43" s="10">
        <v>6.8337000000000003</v>
      </c>
      <c r="T43" s="10">
        <v>6.9428999999999998</v>
      </c>
      <c r="U43" s="10">
        <v>8.2324999999999999</v>
      </c>
      <c r="V43" s="10">
        <v>7.8316999999999997</v>
      </c>
      <c r="W43" s="10">
        <v>7.2727000000000004</v>
      </c>
      <c r="X43" s="10">
        <v>6.3055000000000003</v>
      </c>
      <c r="Y43" s="10">
        <v>6.34</v>
      </c>
      <c r="Z43" s="10">
        <v>3.8201999999999998</v>
      </c>
      <c r="AA43" s="10">
        <v>7.2320000000000002</v>
      </c>
      <c r="AB43" s="10">
        <v>7.0193000000000003</v>
      </c>
      <c r="AC43" s="10">
        <v>8.1043000000000003</v>
      </c>
      <c r="AD43" s="10">
        <v>8.7142999999999997</v>
      </c>
    </row>
    <row r="44" spans="1:30" x14ac:dyDescent="0.25">
      <c r="A44" s="8" t="s">
        <v>105</v>
      </c>
      <c r="B44" s="8" t="s">
        <v>891</v>
      </c>
      <c r="C44" s="10" t="s">
        <v>53</v>
      </c>
      <c r="D44" s="10">
        <v>37.293500000000002</v>
      </c>
      <c r="E44" s="10">
        <v>36.758099999999999</v>
      </c>
      <c r="F44" s="10">
        <v>36.858800000000002</v>
      </c>
      <c r="G44" s="10">
        <v>225.99180000000001</v>
      </c>
      <c r="H44" s="10">
        <v>29.2136</v>
      </c>
      <c r="I44" s="10" t="s">
        <v>53</v>
      </c>
      <c r="J44" s="10">
        <v>29.459299999999999</v>
      </c>
      <c r="K44" s="10" t="s">
        <v>53</v>
      </c>
      <c r="L44" s="10">
        <v>9.0215999999999994</v>
      </c>
      <c r="M44" s="10">
        <v>116.71599999999999</v>
      </c>
      <c r="N44" s="10">
        <v>38.350999999999999</v>
      </c>
      <c r="O44" s="10">
        <v>35.703699999999998</v>
      </c>
      <c r="P44" s="10" t="s">
        <v>53</v>
      </c>
      <c r="Q44" s="10" t="s">
        <v>53</v>
      </c>
      <c r="R44" s="10" t="s">
        <v>53</v>
      </c>
      <c r="S44" s="10" t="s">
        <v>53</v>
      </c>
      <c r="T44" s="10">
        <v>58.4116</v>
      </c>
      <c r="U44" s="10">
        <v>34.845700000000001</v>
      </c>
      <c r="V44" s="10">
        <v>50.7104</v>
      </c>
      <c r="W44" s="10" t="s">
        <v>53</v>
      </c>
      <c r="X44" s="10" t="s">
        <v>53</v>
      </c>
      <c r="Y44" s="10" t="s">
        <v>53</v>
      </c>
      <c r="Z44" s="10">
        <v>85.7744</v>
      </c>
      <c r="AA44" s="10" t="s">
        <v>53</v>
      </c>
      <c r="AB44" s="10" t="s">
        <v>53</v>
      </c>
      <c r="AC44" s="10" t="s">
        <v>53</v>
      </c>
      <c r="AD44" s="10" t="s">
        <v>53</v>
      </c>
    </row>
    <row r="45" spans="1:30" x14ac:dyDescent="0.25">
      <c r="A45" s="8" t="s">
        <v>106</v>
      </c>
      <c r="B45" s="8" t="s">
        <v>892</v>
      </c>
      <c r="C45" s="10">
        <v>107.7966</v>
      </c>
      <c r="D45" s="10">
        <v>137.0514</v>
      </c>
      <c r="E45" s="10">
        <v>504.80489999999998</v>
      </c>
      <c r="F45" s="10">
        <v>53.720199999999998</v>
      </c>
      <c r="G45" s="10">
        <v>8.1948000000000008</v>
      </c>
      <c r="H45" s="10">
        <v>15.6479</v>
      </c>
      <c r="I45" s="10">
        <v>34.958399999999997</v>
      </c>
      <c r="J45" s="10">
        <v>46.439799999999998</v>
      </c>
      <c r="K45" s="10">
        <v>111.00069999999999</v>
      </c>
      <c r="L45" s="10">
        <v>128.75579999999999</v>
      </c>
      <c r="M45" s="10">
        <v>136.41800000000001</v>
      </c>
      <c r="N45" s="10">
        <v>684.68389999999999</v>
      </c>
      <c r="O45" s="10">
        <v>892.3501</v>
      </c>
      <c r="P45" s="10">
        <v>1401.6615999999999</v>
      </c>
      <c r="Q45" s="10">
        <v>2426.5122999999999</v>
      </c>
      <c r="R45" s="10">
        <v>-87.239199999999997</v>
      </c>
      <c r="S45" s="10">
        <v>79.9011</v>
      </c>
      <c r="T45" s="10">
        <v>152.7097</v>
      </c>
      <c r="U45" s="10">
        <v>-12.0748</v>
      </c>
      <c r="V45" s="10">
        <v>34.224499999999999</v>
      </c>
      <c r="W45" s="10">
        <v>-6.2043999999999997</v>
      </c>
      <c r="X45" s="10">
        <v>-107.2826</v>
      </c>
      <c r="Y45" s="10">
        <v>174.19800000000001</v>
      </c>
      <c r="Z45" s="10">
        <v>171.81819999999999</v>
      </c>
      <c r="AA45" s="10">
        <v>146.44759999999999</v>
      </c>
      <c r="AB45" s="10">
        <v>125.1065</v>
      </c>
      <c r="AC45" s="10">
        <v>291.49669999999998</v>
      </c>
      <c r="AD45" s="10">
        <v>204.2287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58D4C2-EB8A-4DAD-B3CF-F8E2CD5D0C3F}">
  <dimension ref="A2:AD77"/>
  <sheetViews>
    <sheetView workbookViewId="0">
      <selection activeCell="D72" sqref="D72:D77"/>
    </sheetView>
  </sheetViews>
  <sheetFormatPr defaultRowHeight="14.3" x14ac:dyDescent="0.25"/>
  <cols>
    <col min="1" max="1" width="35.125" customWidth="1"/>
    <col min="2" max="2" width="0" hidden="1" customWidth="1"/>
    <col min="3" max="30" width="11.875" customWidth="1"/>
  </cols>
  <sheetData>
    <row r="2" spans="1:30"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row>
    <row r="3" spans="1:30" ht="21.1" x14ac:dyDescent="0.25">
      <c r="A3" s="2" t="s">
        <v>932</v>
      </c>
      <c r="B3" s="2"/>
      <c r="C3" s="2"/>
      <c r="D3" s="2"/>
      <c r="E3" s="2"/>
      <c r="F3" s="2"/>
      <c r="G3" s="2"/>
      <c r="H3" s="2"/>
      <c r="I3" s="2"/>
      <c r="J3" s="2"/>
      <c r="K3" s="2"/>
      <c r="L3" s="2"/>
      <c r="M3" s="2"/>
      <c r="N3" s="2"/>
      <c r="O3" s="2"/>
      <c r="P3" s="2"/>
      <c r="Q3" s="2"/>
      <c r="R3" s="2"/>
      <c r="S3" s="2"/>
      <c r="T3" s="2"/>
      <c r="U3" s="2"/>
      <c r="V3" s="2"/>
      <c r="W3" s="2"/>
      <c r="X3" s="2"/>
      <c r="Y3" s="2"/>
      <c r="Z3" s="2"/>
      <c r="AA3" s="2"/>
      <c r="AB3" s="2"/>
      <c r="AC3" s="2"/>
      <c r="AD3" s="2"/>
    </row>
    <row r="4" spans="1:30" x14ac:dyDescent="0.25">
      <c r="A4" s="3"/>
      <c r="B4" s="3"/>
      <c r="C4" s="3"/>
      <c r="D4" s="3"/>
      <c r="E4" s="3"/>
      <c r="F4" s="3"/>
      <c r="G4" s="3"/>
      <c r="H4" s="3"/>
      <c r="I4" s="3"/>
      <c r="J4" s="3"/>
      <c r="K4" s="3"/>
      <c r="L4" s="3"/>
      <c r="M4" s="3"/>
      <c r="N4" s="3"/>
      <c r="O4" s="3"/>
      <c r="P4" s="3"/>
      <c r="Q4" s="3"/>
      <c r="R4" s="3"/>
      <c r="S4" s="3"/>
      <c r="T4" s="3"/>
      <c r="U4" s="3"/>
      <c r="V4" s="3"/>
      <c r="W4" s="3"/>
      <c r="X4" s="3"/>
      <c r="Y4" s="3"/>
      <c r="Z4" s="3"/>
      <c r="AA4" s="3"/>
      <c r="AB4" s="3"/>
      <c r="AC4" s="3"/>
      <c r="AD4" s="3"/>
    </row>
    <row r="5" spans="1:30" x14ac:dyDescent="0.25">
      <c r="A5" s="4" t="s">
        <v>0</v>
      </c>
      <c r="B5" s="4"/>
      <c r="C5" s="5" t="s">
        <v>27</v>
      </c>
      <c r="D5" s="5" t="s">
        <v>28</v>
      </c>
      <c r="E5" s="5" t="s">
        <v>29</v>
      </c>
      <c r="F5" s="5" t="s">
        <v>30</v>
      </c>
      <c r="G5" s="5" t="s">
        <v>31</v>
      </c>
      <c r="H5" s="5" t="s">
        <v>32</v>
      </c>
      <c r="I5" s="5" t="s">
        <v>1</v>
      </c>
      <c r="J5" s="5" t="s">
        <v>2</v>
      </c>
      <c r="K5" s="5" t="s">
        <v>3</v>
      </c>
      <c r="L5" s="5" t="s">
        <v>4</v>
      </c>
      <c r="M5" s="5" t="s">
        <v>5</v>
      </c>
      <c r="N5" s="5" t="s">
        <v>6</v>
      </c>
      <c r="O5" s="5" t="s">
        <v>7</v>
      </c>
      <c r="P5" s="5" t="s">
        <v>8</v>
      </c>
      <c r="Q5" s="5" t="s">
        <v>9</v>
      </c>
      <c r="R5" s="5" t="s">
        <v>10</v>
      </c>
      <c r="S5" s="5" t="s">
        <v>11</v>
      </c>
      <c r="T5" s="5" t="s">
        <v>12</v>
      </c>
      <c r="U5" s="5" t="s">
        <v>13</v>
      </c>
      <c r="V5" s="5" t="s">
        <v>14</v>
      </c>
      <c r="W5" s="5" t="s">
        <v>15</v>
      </c>
      <c r="X5" s="5" t="s">
        <v>16</v>
      </c>
      <c r="Y5" s="5" t="s">
        <v>17</v>
      </c>
      <c r="Z5" s="5" t="s">
        <v>18</v>
      </c>
      <c r="AA5" s="5" t="s">
        <v>19</v>
      </c>
      <c r="AB5" s="5" t="s">
        <v>20</v>
      </c>
      <c r="AC5" s="5" t="s">
        <v>21</v>
      </c>
      <c r="AD5" s="5" t="s">
        <v>22</v>
      </c>
    </row>
    <row r="6" spans="1:30" x14ac:dyDescent="0.25">
      <c r="A6" s="6" t="s">
        <v>868</v>
      </c>
      <c r="B6" s="6"/>
      <c r="C6" s="7" t="s">
        <v>894</v>
      </c>
      <c r="D6" s="7" t="s">
        <v>895</v>
      </c>
      <c r="E6" s="7" t="s">
        <v>896</v>
      </c>
      <c r="F6" s="7" t="s">
        <v>897</v>
      </c>
      <c r="G6" s="7" t="s">
        <v>898</v>
      </c>
      <c r="H6" s="7" t="s">
        <v>899</v>
      </c>
      <c r="I6" s="7" t="s">
        <v>900</v>
      </c>
      <c r="J6" s="7" t="s">
        <v>901</v>
      </c>
      <c r="K6" s="7" t="s">
        <v>902</v>
      </c>
      <c r="L6" s="7" t="s">
        <v>903</v>
      </c>
      <c r="M6" s="7" t="s">
        <v>904</v>
      </c>
      <c r="N6" s="7" t="s">
        <v>905</v>
      </c>
      <c r="O6" s="7" t="s">
        <v>906</v>
      </c>
      <c r="P6" s="7" t="s">
        <v>907</v>
      </c>
      <c r="Q6" s="7" t="s">
        <v>908</v>
      </c>
      <c r="R6" s="7" t="s">
        <v>909</v>
      </c>
      <c r="S6" s="7" t="s">
        <v>910</v>
      </c>
      <c r="T6" s="7" t="s">
        <v>911</v>
      </c>
      <c r="U6" s="7" t="s">
        <v>912</v>
      </c>
      <c r="V6" s="7" t="s">
        <v>913</v>
      </c>
      <c r="W6" s="7" t="s">
        <v>914</v>
      </c>
      <c r="X6" s="7" t="s">
        <v>915</v>
      </c>
      <c r="Y6" s="7" t="s">
        <v>916</v>
      </c>
      <c r="Z6" s="7" t="s">
        <v>917</v>
      </c>
      <c r="AA6" s="7" t="s">
        <v>918</v>
      </c>
      <c r="AB6" s="7" t="s">
        <v>919</v>
      </c>
      <c r="AC6" s="7" t="s">
        <v>920</v>
      </c>
      <c r="AD6" s="7" t="s">
        <v>921</v>
      </c>
    </row>
    <row r="7" spans="1:30" x14ac:dyDescent="0.25">
      <c r="A7" s="8" t="s">
        <v>873</v>
      </c>
      <c r="B7" s="8" t="s">
        <v>874</v>
      </c>
      <c r="C7" s="9">
        <v>2379100</v>
      </c>
      <c r="D7" s="9">
        <v>2392800</v>
      </c>
      <c r="E7" s="9">
        <v>2526700</v>
      </c>
      <c r="F7" s="9">
        <v>2562000</v>
      </c>
      <c r="G7" s="9">
        <v>2560000</v>
      </c>
      <c r="H7" s="9">
        <v>2427500</v>
      </c>
      <c r="I7" s="9">
        <v>2517800</v>
      </c>
      <c r="J7" s="9">
        <v>2565700</v>
      </c>
      <c r="K7" s="9">
        <v>2530000</v>
      </c>
      <c r="L7" s="9">
        <v>2470600</v>
      </c>
      <c r="M7" s="9">
        <v>2605300</v>
      </c>
      <c r="N7" s="9">
        <v>2646900</v>
      </c>
      <c r="O7" s="9">
        <v>2576700</v>
      </c>
      <c r="P7" s="9">
        <v>2553900</v>
      </c>
      <c r="Q7" s="9">
        <v>2454400</v>
      </c>
      <c r="R7" s="9">
        <v>2572100</v>
      </c>
      <c r="S7" s="9">
        <v>2573300</v>
      </c>
      <c r="T7" s="9">
        <v>2595900</v>
      </c>
      <c r="U7" s="9">
        <v>2812300</v>
      </c>
      <c r="V7" s="9">
        <v>2933900</v>
      </c>
      <c r="W7" s="9">
        <v>2952900</v>
      </c>
      <c r="X7" s="9">
        <v>2970100</v>
      </c>
      <c r="Y7" s="9">
        <v>3413600</v>
      </c>
      <c r="Z7" s="9">
        <v>3597800</v>
      </c>
      <c r="AA7" s="9">
        <v>3529700</v>
      </c>
      <c r="AB7" s="9">
        <v>3581100</v>
      </c>
      <c r="AC7" s="9">
        <v>3725900</v>
      </c>
      <c r="AD7" s="9">
        <v>3825900</v>
      </c>
    </row>
    <row r="8" spans="1:30" x14ac:dyDescent="0.25">
      <c r="A8" s="8" t="s">
        <v>875</v>
      </c>
      <c r="B8" s="8" t="s">
        <v>876</v>
      </c>
      <c r="C8" s="9">
        <v>1465300</v>
      </c>
      <c r="D8" s="9">
        <v>1484100</v>
      </c>
      <c r="E8" s="9">
        <v>1557400</v>
      </c>
      <c r="F8" s="9">
        <v>1580100</v>
      </c>
      <c r="G8" s="9">
        <v>1593000</v>
      </c>
      <c r="H8" s="9">
        <v>1469800</v>
      </c>
      <c r="I8" s="9">
        <v>1577200</v>
      </c>
      <c r="J8" s="9">
        <v>1577400</v>
      </c>
      <c r="K8" s="9">
        <v>1525700</v>
      </c>
      <c r="L8" s="9">
        <v>1506100</v>
      </c>
      <c r="M8" s="9">
        <v>1617000</v>
      </c>
      <c r="N8" s="9">
        <v>1631400</v>
      </c>
      <c r="O8" s="9">
        <v>1544000</v>
      </c>
      <c r="P8" s="9">
        <v>1550000</v>
      </c>
      <c r="Q8" s="9">
        <v>1467900</v>
      </c>
      <c r="R8" s="9">
        <v>1535400</v>
      </c>
      <c r="S8" s="9">
        <v>1547200</v>
      </c>
      <c r="T8" s="9">
        <v>1533800</v>
      </c>
      <c r="U8" s="9">
        <v>1650200</v>
      </c>
      <c r="V8" s="9">
        <v>1744000</v>
      </c>
      <c r="W8" s="9">
        <v>1809900</v>
      </c>
      <c r="X8" s="9">
        <v>1763600</v>
      </c>
      <c r="Y8" s="9">
        <v>2064400</v>
      </c>
      <c r="Z8" s="9">
        <v>2192400</v>
      </c>
      <c r="AA8" s="9">
        <v>2181300</v>
      </c>
      <c r="AB8" s="9">
        <v>2169500</v>
      </c>
      <c r="AC8" s="9">
        <v>2224400</v>
      </c>
      <c r="AD8" s="9">
        <v>2284300</v>
      </c>
    </row>
    <row r="9" spans="1:30" x14ac:dyDescent="0.25">
      <c r="A9" s="8" t="s">
        <v>232</v>
      </c>
      <c r="B9" s="8" t="s">
        <v>38</v>
      </c>
      <c r="C9" s="9">
        <v>913800</v>
      </c>
      <c r="D9" s="9">
        <v>908700</v>
      </c>
      <c r="E9" s="9">
        <v>969300</v>
      </c>
      <c r="F9" s="9">
        <v>981900</v>
      </c>
      <c r="G9" s="9">
        <v>967000</v>
      </c>
      <c r="H9" s="9">
        <v>957700</v>
      </c>
      <c r="I9" s="9">
        <v>940600</v>
      </c>
      <c r="J9" s="9">
        <v>988300</v>
      </c>
      <c r="K9" s="9">
        <v>1004300</v>
      </c>
      <c r="L9" s="9">
        <v>964500</v>
      </c>
      <c r="M9" s="9">
        <v>988300</v>
      </c>
      <c r="N9" s="9">
        <v>1015500</v>
      </c>
      <c r="O9" s="9">
        <v>1032700</v>
      </c>
      <c r="P9" s="9">
        <v>1003900</v>
      </c>
      <c r="Q9" s="9">
        <v>986500</v>
      </c>
      <c r="R9" s="9">
        <v>1036700</v>
      </c>
      <c r="S9" s="9">
        <v>1026100</v>
      </c>
      <c r="T9" s="9">
        <v>1062100</v>
      </c>
      <c r="U9" s="9">
        <v>1162100</v>
      </c>
      <c r="V9" s="9">
        <v>1189900</v>
      </c>
      <c r="W9" s="9">
        <v>1143000</v>
      </c>
      <c r="X9" s="9">
        <v>1206500</v>
      </c>
      <c r="Y9" s="9">
        <v>1349200</v>
      </c>
      <c r="Z9" s="9">
        <v>1405400</v>
      </c>
      <c r="AA9" s="9">
        <v>1348400</v>
      </c>
      <c r="AB9" s="9">
        <v>1411600</v>
      </c>
      <c r="AC9" s="9">
        <v>1501500</v>
      </c>
      <c r="AD9" s="9">
        <v>1541600</v>
      </c>
    </row>
    <row r="10" spans="1:30" x14ac:dyDescent="0.25">
      <c r="A10" s="8" t="s">
        <v>927</v>
      </c>
      <c r="B10" s="8" t="s">
        <v>928</v>
      </c>
      <c r="C10" s="9">
        <v>249600</v>
      </c>
      <c r="D10" s="9">
        <v>253500</v>
      </c>
      <c r="E10" s="9">
        <v>262900</v>
      </c>
      <c r="F10" s="9">
        <v>266700</v>
      </c>
      <c r="G10" s="9">
        <v>274200</v>
      </c>
      <c r="H10" s="9">
        <v>261200</v>
      </c>
      <c r="I10" s="9">
        <v>252900</v>
      </c>
      <c r="J10" s="9">
        <v>260900</v>
      </c>
      <c r="K10" s="9">
        <v>284500</v>
      </c>
      <c r="L10" s="9">
        <v>266400</v>
      </c>
      <c r="M10" s="9">
        <v>264500</v>
      </c>
      <c r="N10" s="9">
        <v>275400</v>
      </c>
      <c r="O10" s="9">
        <v>285700</v>
      </c>
      <c r="P10" s="9">
        <v>277100</v>
      </c>
      <c r="Q10" s="9">
        <v>262100</v>
      </c>
      <c r="R10" s="9">
        <v>256100</v>
      </c>
      <c r="S10" s="9">
        <v>257700</v>
      </c>
      <c r="T10" s="9">
        <v>265400</v>
      </c>
      <c r="U10" s="9">
        <v>315800</v>
      </c>
      <c r="V10" s="9">
        <v>299000</v>
      </c>
      <c r="W10" s="9">
        <v>315500</v>
      </c>
      <c r="X10" s="9">
        <v>307800</v>
      </c>
      <c r="Y10" s="9">
        <v>391500</v>
      </c>
      <c r="Z10" s="9">
        <v>362800</v>
      </c>
      <c r="AA10" s="9">
        <v>395300</v>
      </c>
      <c r="AB10" s="9">
        <v>379200</v>
      </c>
      <c r="AC10" s="9">
        <v>396000</v>
      </c>
      <c r="AD10" s="9">
        <v>402100</v>
      </c>
    </row>
    <row r="11" spans="1:30" x14ac:dyDescent="0.25">
      <c r="A11" s="8" t="s">
        <v>233</v>
      </c>
      <c r="B11" s="8" t="s">
        <v>44</v>
      </c>
      <c r="C11" s="9">
        <v>392000</v>
      </c>
      <c r="D11" s="9">
        <v>388100</v>
      </c>
      <c r="E11" s="9">
        <v>425500</v>
      </c>
      <c r="F11" s="9">
        <v>448100</v>
      </c>
      <c r="G11" s="9">
        <v>406800</v>
      </c>
      <c r="H11" s="9">
        <v>404200</v>
      </c>
      <c r="I11" s="9">
        <v>408200</v>
      </c>
      <c r="J11" s="9">
        <v>440300</v>
      </c>
      <c r="K11" s="9">
        <v>483300</v>
      </c>
      <c r="L11" s="9">
        <v>422800</v>
      </c>
      <c r="M11" s="9">
        <v>437400</v>
      </c>
      <c r="N11" s="9">
        <v>467800</v>
      </c>
      <c r="O11" s="9">
        <v>459200</v>
      </c>
      <c r="P11" s="9">
        <v>433100</v>
      </c>
      <c r="Q11" s="9">
        <v>395400</v>
      </c>
      <c r="R11" s="9">
        <v>447900</v>
      </c>
      <c r="S11" s="9">
        <v>432700</v>
      </c>
      <c r="T11" s="9">
        <v>492400</v>
      </c>
      <c r="U11" s="9">
        <v>517900</v>
      </c>
      <c r="V11" s="9">
        <v>564200</v>
      </c>
      <c r="W11" s="9">
        <v>501600</v>
      </c>
      <c r="X11" s="9">
        <v>560600</v>
      </c>
      <c r="Y11" s="9">
        <v>589600</v>
      </c>
      <c r="Z11" s="9">
        <v>664300</v>
      </c>
      <c r="AA11" s="9">
        <v>577200</v>
      </c>
      <c r="AB11" s="9">
        <v>644100</v>
      </c>
      <c r="AC11" s="9">
        <v>707200</v>
      </c>
      <c r="AD11" s="9">
        <v>727800</v>
      </c>
    </row>
    <row r="12" spans="1:30" x14ac:dyDescent="0.25">
      <c r="A12" s="8" t="s">
        <v>48</v>
      </c>
      <c r="B12" s="8" t="s">
        <v>922</v>
      </c>
      <c r="C12" s="9">
        <v>90100</v>
      </c>
      <c r="D12" s="9">
        <v>89400</v>
      </c>
      <c r="E12" s="9">
        <v>89500</v>
      </c>
      <c r="F12" s="9">
        <v>90000</v>
      </c>
      <c r="G12" s="9">
        <v>92900</v>
      </c>
      <c r="H12" s="9">
        <v>94800</v>
      </c>
      <c r="I12" s="9">
        <v>96500</v>
      </c>
      <c r="J12" s="9">
        <v>96000</v>
      </c>
      <c r="K12" s="9">
        <v>96400</v>
      </c>
      <c r="L12" s="9">
        <v>100400</v>
      </c>
      <c r="M12" s="9">
        <v>98500</v>
      </c>
      <c r="N12" s="9">
        <v>98000</v>
      </c>
      <c r="O12" s="9">
        <v>95100</v>
      </c>
      <c r="P12" s="9">
        <v>96700</v>
      </c>
      <c r="Q12" s="9">
        <v>91800</v>
      </c>
      <c r="R12" s="9">
        <v>88900</v>
      </c>
      <c r="S12" s="9">
        <v>78100</v>
      </c>
      <c r="T12" s="9">
        <v>78400</v>
      </c>
      <c r="U12" s="9">
        <v>78400</v>
      </c>
      <c r="V12" s="9">
        <v>78100</v>
      </c>
      <c r="W12" s="9">
        <v>79700</v>
      </c>
      <c r="X12" s="9">
        <v>83500</v>
      </c>
      <c r="Y12" s="9">
        <v>94000</v>
      </c>
      <c r="Z12" s="9">
        <v>105200</v>
      </c>
      <c r="AA12" s="9">
        <v>112900</v>
      </c>
      <c r="AB12" s="9">
        <v>126700</v>
      </c>
      <c r="AC12" s="9">
        <v>124400</v>
      </c>
      <c r="AD12" s="9">
        <v>127600</v>
      </c>
    </row>
    <row r="13" spans="1:30" x14ac:dyDescent="0.25">
      <c r="A13" s="8" t="s">
        <v>51</v>
      </c>
      <c r="B13" s="8" t="s">
        <v>52</v>
      </c>
      <c r="C13" s="9">
        <v>294700</v>
      </c>
      <c r="D13" s="9">
        <v>296200</v>
      </c>
      <c r="E13" s="9">
        <v>333400</v>
      </c>
      <c r="F13" s="9">
        <v>356700</v>
      </c>
      <c r="G13" s="9">
        <v>295700</v>
      </c>
      <c r="H13" s="9">
        <v>310600</v>
      </c>
      <c r="I13" s="9">
        <v>312600</v>
      </c>
      <c r="J13" s="9">
        <v>340300</v>
      </c>
      <c r="K13" s="9">
        <v>357400</v>
      </c>
      <c r="L13" s="9">
        <v>312800</v>
      </c>
      <c r="M13" s="9">
        <v>328600</v>
      </c>
      <c r="N13" s="9">
        <v>369500</v>
      </c>
      <c r="O13" s="9">
        <v>285000</v>
      </c>
      <c r="P13" s="9">
        <v>322600</v>
      </c>
      <c r="Q13" s="9">
        <v>300100</v>
      </c>
      <c r="R13" s="9">
        <v>318700</v>
      </c>
      <c r="S13" s="9">
        <v>201300</v>
      </c>
      <c r="T13" s="9">
        <v>400100</v>
      </c>
      <c r="U13" s="9">
        <v>427400</v>
      </c>
      <c r="V13" s="9">
        <v>470700</v>
      </c>
      <c r="W13" s="9">
        <v>276900</v>
      </c>
      <c r="X13" s="9">
        <v>472200</v>
      </c>
      <c r="Y13" s="9">
        <v>478100</v>
      </c>
      <c r="Z13" s="9">
        <v>507800</v>
      </c>
      <c r="AA13" s="9">
        <v>373400</v>
      </c>
      <c r="AB13" s="9">
        <v>522100</v>
      </c>
      <c r="AC13" s="9">
        <v>580200</v>
      </c>
      <c r="AD13" s="9">
        <v>606300</v>
      </c>
    </row>
    <row r="14" spans="1:30" x14ac:dyDescent="0.25">
      <c r="A14" s="8" t="s">
        <v>54</v>
      </c>
      <c r="B14" s="8" t="s">
        <v>55</v>
      </c>
      <c r="C14" s="9">
        <v>105100</v>
      </c>
      <c r="D14" s="9">
        <v>108400</v>
      </c>
      <c r="E14" s="9">
        <v>130000</v>
      </c>
      <c r="F14" s="9">
        <v>133400</v>
      </c>
      <c r="G14" s="9">
        <v>-368800</v>
      </c>
      <c r="H14" s="9">
        <v>72700</v>
      </c>
      <c r="I14" s="9">
        <v>76900</v>
      </c>
      <c r="J14" s="9">
        <v>77400</v>
      </c>
      <c r="K14" s="9">
        <v>56300</v>
      </c>
      <c r="L14" s="9">
        <v>77900</v>
      </c>
      <c r="M14" s="9">
        <v>77700</v>
      </c>
      <c r="N14" s="9">
        <v>71500</v>
      </c>
      <c r="O14" s="9">
        <v>-5000</v>
      </c>
      <c r="P14" s="9">
        <v>75800</v>
      </c>
      <c r="Q14" s="9">
        <v>73800</v>
      </c>
      <c r="R14" s="9">
        <v>58500</v>
      </c>
      <c r="S14" s="9">
        <v>-35000</v>
      </c>
      <c r="T14" s="9">
        <v>103700</v>
      </c>
      <c r="U14" s="9">
        <v>95400</v>
      </c>
      <c r="V14" s="9">
        <v>119900</v>
      </c>
      <c r="W14" s="9">
        <v>-36200</v>
      </c>
      <c r="X14" s="9">
        <v>120300</v>
      </c>
      <c r="Y14" s="9">
        <v>106300</v>
      </c>
      <c r="Z14" s="9">
        <v>90900</v>
      </c>
      <c r="AA14" s="9">
        <v>26400</v>
      </c>
      <c r="AB14" s="9">
        <v>138200</v>
      </c>
      <c r="AC14" s="9">
        <v>152600</v>
      </c>
      <c r="AD14" s="9">
        <v>126000</v>
      </c>
    </row>
    <row r="15" spans="1:30" x14ac:dyDescent="0.25">
      <c r="A15" s="8" t="s">
        <v>57</v>
      </c>
      <c r="B15" s="8" t="s">
        <v>58</v>
      </c>
      <c r="C15" s="9">
        <v>189500</v>
      </c>
      <c r="D15" s="9">
        <v>187800</v>
      </c>
      <c r="E15" s="9">
        <v>202900</v>
      </c>
      <c r="F15" s="9">
        <v>223200</v>
      </c>
      <c r="G15" s="9">
        <v>664400</v>
      </c>
      <c r="H15" s="9">
        <v>237700</v>
      </c>
      <c r="I15" s="9">
        <v>234900</v>
      </c>
      <c r="J15" s="9">
        <v>263400</v>
      </c>
      <c r="K15" s="9">
        <v>301000</v>
      </c>
      <c r="L15" s="9">
        <v>234200</v>
      </c>
      <c r="M15" s="9">
        <v>251500</v>
      </c>
      <c r="N15" s="9">
        <v>298300</v>
      </c>
      <c r="O15" s="9">
        <v>289300</v>
      </c>
      <c r="P15" s="9">
        <v>246300</v>
      </c>
      <c r="Q15" s="9">
        <v>225500</v>
      </c>
      <c r="R15" s="9">
        <v>260000</v>
      </c>
      <c r="S15" s="9">
        <v>235500</v>
      </c>
      <c r="T15" s="9">
        <v>295900</v>
      </c>
      <c r="U15" s="9">
        <v>331100</v>
      </c>
      <c r="V15" s="9">
        <v>350300</v>
      </c>
      <c r="W15" s="9">
        <v>313100</v>
      </c>
      <c r="X15" s="9">
        <v>352000</v>
      </c>
      <c r="Y15" s="9">
        <v>371900</v>
      </c>
      <c r="Z15" s="9">
        <v>416900</v>
      </c>
      <c r="AA15" s="9">
        <v>346800</v>
      </c>
      <c r="AB15" s="9">
        <v>383900</v>
      </c>
      <c r="AC15" s="9">
        <v>427400</v>
      </c>
      <c r="AD15" s="9">
        <v>480200</v>
      </c>
    </row>
    <row r="16" spans="1:30" x14ac:dyDescent="0.25">
      <c r="A16" s="8" t="s">
        <v>59</v>
      </c>
      <c r="B16" s="8" t="s">
        <v>60</v>
      </c>
      <c r="C16" s="9">
        <v>67800</v>
      </c>
      <c r="D16" s="9">
        <v>33200</v>
      </c>
      <c r="E16" s="9">
        <v>36000</v>
      </c>
      <c r="F16" s="9">
        <v>63900</v>
      </c>
      <c r="G16" s="9">
        <v>83300</v>
      </c>
      <c r="H16" s="9">
        <v>62600</v>
      </c>
      <c r="I16" s="9">
        <v>61300</v>
      </c>
      <c r="J16" s="9">
        <v>81900</v>
      </c>
      <c r="K16" s="9">
        <v>70500</v>
      </c>
      <c r="L16" s="9">
        <v>68000</v>
      </c>
      <c r="M16" s="9">
        <v>72500</v>
      </c>
      <c r="N16" s="9">
        <v>55600</v>
      </c>
      <c r="O16" s="9">
        <v>47100</v>
      </c>
      <c r="P16" s="9">
        <v>281600</v>
      </c>
      <c r="Q16" s="9">
        <v>269700</v>
      </c>
      <c r="R16" s="9">
        <v>406400</v>
      </c>
      <c r="S16" s="9">
        <v>38200</v>
      </c>
      <c r="T16" s="9">
        <v>23200</v>
      </c>
      <c r="U16" s="9">
        <v>34000</v>
      </c>
      <c r="V16" s="9">
        <v>40100</v>
      </c>
      <c r="W16" s="9">
        <v>29000</v>
      </c>
      <c r="X16" s="9">
        <v>39000</v>
      </c>
      <c r="Y16" s="9">
        <v>119400</v>
      </c>
      <c r="Z16" s="9">
        <v>81400</v>
      </c>
      <c r="AA16" s="9">
        <v>143400</v>
      </c>
      <c r="AB16" s="9">
        <v>132200</v>
      </c>
      <c r="AC16" s="9">
        <v>181600</v>
      </c>
      <c r="AD16" s="9">
        <v>157500</v>
      </c>
    </row>
    <row r="17" spans="1:30" x14ac:dyDescent="0.25">
      <c r="A17" s="8" t="s">
        <v>61</v>
      </c>
      <c r="B17" s="8" t="s">
        <v>62</v>
      </c>
      <c r="C17" s="9">
        <v>994800</v>
      </c>
      <c r="D17" s="9">
        <v>1017400</v>
      </c>
      <c r="E17" s="9">
        <v>1074400</v>
      </c>
      <c r="F17" s="9">
        <v>1126900</v>
      </c>
      <c r="G17" s="9">
        <v>1105900</v>
      </c>
      <c r="H17" s="9">
        <v>1052200</v>
      </c>
      <c r="I17" s="9">
        <v>1112200</v>
      </c>
      <c r="J17" s="9">
        <v>1156000</v>
      </c>
      <c r="K17" s="9">
        <v>1102700</v>
      </c>
      <c r="L17" s="9">
        <v>1073700</v>
      </c>
      <c r="M17" s="9">
        <v>1147000</v>
      </c>
      <c r="N17" s="9">
        <v>1162900</v>
      </c>
      <c r="O17" s="9">
        <v>1125900</v>
      </c>
      <c r="P17" s="9">
        <v>1095300</v>
      </c>
      <c r="Q17" s="9">
        <v>1066500</v>
      </c>
      <c r="R17" s="9">
        <v>1097200</v>
      </c>
      <c r="S17" s="9">
        <v>1091300</v>
      </c>
      <c r="T17" s="9">
        <v>1095400</v>
      </c>
      <c r="U17" s="9">
        <v>1163900</v>
      </c>
      <c r="V17" s="9">
        <v>1265000</v>
      </c>
      <c r="W17" s="9">
        <v>1271400</v>
      </c>
      <c r="X17" s="9">
        <v>1306100</v>
      </c>
      <c r="Y17" s="9">
        <v>1654700</v>
      </c>
      <c r="Z17" s="9">
        <v>1698700</v>
      </c>
      <c r="AA17" s="9">
        <v>1677200</v>
      </c>
      <c r="AB17" s="9">
        <v>1686400</v>
      </c>
      <c r="AC17" s="9">
        <v>1740000</v>
      </c>
      <c r="AD17" s="9">
        <v>1829700</v>
      </c>
    </row>
    <row r="18" spans="1:30" x14ac:dyDescent="0.25">
      <c r="A18" s="8" t="s">
        <v>63</v>
      </c>
      <c r="B18" s="8" t="s">
        <v>64</v>
      </c>
      <c r="C18" s="9" t="s">
        <v>53</v>
      </c>
      <c r="D18" s="9" t="s">
        <v>53</v>
      </c>
      <c r="E18" s="9" t="s">
        <v>53</v>
      </c>
      <c r="F18" s="9" t="s">
        <v>53</v>
      </c>
      <c r="G18" s="9" t="s">
        <v>53</v>
      </c>
      <c r="H18" s="9" t="s">
        <v>53</v>
      </c>
      <c r="I18" s="9" t="s">
        <v>53</v>
      </c>
      <c r="J18" s="9" t="s">
        <v>53</v>
      </c>
      <c r="K18" s="9" t="s">
        <v>53</v>
      </c>
      <c r="L18" s="9" t="s">
        <v>53</v>
      </c>
      <c r="M18" s="9" t="s">
        <v>53</v>
      </c>
      <c r="N18" s="9" t="s">
        <v>53</v>
      </c>
      <c r="O18" s="9" t="s">
        <v>53</v>
      </c>
      <c r="P18" s="9" t="s">
        <v>53</v>
      </c>
      <c r="Q18" s="9" t="s">
        <v>53</v>
      </c>
      <c r="R18" s="9" t="s">
        <v>53</v>
      </c>
      <c r="S18" s="9" t="s">
        <v>53</v>
      </c>
      <c r="T18" s="9" t="s">
        <v>53</v>
      </c>
      <c r="U18" s="9" t="s">
        <v>53</v>
      </c>
      <c r="V18" s="9" t="s">
        <v>53</v>
      </c>
      <c r="W18" s="9" t="s">
        <v>53</v>
      </c>
      <c r="X18" s="9" t="s">
        <v>53</v>
      </c>
      <c r="Y18" s="9" t="s">
        <v>53</v>
      </c>
      <c r="Z18" s="9" t="s">
        <v>53</v>
      </c>
      <c r="AA18" s="9" t="s">
        <v>53</v>
      </c>
      <c r="AB18" s="9" t="s">
        <v>53</v>
      </c>
      <c r="AC18" s="9" t="s">
        <v>53</v>
      </c>
      <c r="AD18" s="9" t="s">
        <v>53</v>
      </c>
    </row>
    <row r="19" spans="1:30" x14ac:dyDescent="0.25">
      <c r="A19" s="8" t="s">
        <v>65</v>
      </c>
      <c r="B19" s="8" t="s">
        <v>66</v>
      </c>
      <c r="C19" s="9">
        <v>1284500</v>
      </c>
      <c r="D19" s="9">
        <v>1234400</v>
      </c>
      <c r="E19" s="9">
        <v>1292800</v>
      </c>
      <c r="F19" s="9">
        <v>1396700</v>
      </c>
      <c r="G19" s="9">
        <v>1436800</v>
      </c>
      <c r="H19" s="9">
        <v>1354000</v>
      </c>
      <c r="I19" s="9">
        <v>1369400</v>
      </c>
      <c r="J19" s="9">
        <v>1492100</v>
      </c>
      <c r="K19" s="9">
        <v>1564400</v>
      </c>
      <c r="L19" s="9">
        <v>1444600</v>
      </c>
      <c r="M19" s="9">
        <v>1474100</v>
      </c>
      <c r="N19" s="9">
        <v>1473900</v>
      </c>
      <c r="O19" s="9">
        <v>1606000</v>
      </c>
      <c r="P19" s="9">
        <v>1753900</v>
      </c>
      <c r="Q19" s="9">
        <v>1568800</v>
      </c>
      <c r="R19" s="9">
        <v>1774300</v>
      </c>
      <c r="S19" s="9">
        <v>1521800</v>
      </c>
      <c r="T19" s="9">
        <v>1443100</v>
      </c>
      <c r="U19" s="9">
        <v>1480900</v>
      </c>
      <c r="V19" s="9">
        <v>1569400</v>
      </c>
      <c r="W19" s="9">
        <v>1710800</v>
      </c>
      <c r="X19" s="9">
        <v>1695800</v>
      </c>
      <c r="Y19" s="9">
        <v>2140600</v>
      </c>
      <c r="Z19" s="9">
        <v>2199400</v>
      </c>
      <c r="AA19" s="9">
        <v>2357100</v>
      </c>
      <c r="AB19" s="9">
        <v>2241400</v>
      </c>
      <c r="AC19" s="9">
        <v>2261700</v>
      </c>
      <c r="AD19" s="9">
        <v>2348400</v>
      </c>
    </row>
    <row r="20" spans="1:30" x14ac:dyDescent="0.25">
      <c r="A20" s="8" t="s">
        <v>67</v>
      </c>
      <c r="B20" s="8" t="s">
        <v>68</v>
      </c>
      <c r="C20" s="9">
        <v>7588600</v>
      </c>
      <c r="D20" s="9">
        <v>7592800</v>
      </c>
      <c r="E20" s="9">
        <v>7690100</v>
      </c>
      <c r="F20" s="9">
        <v>7750100</v>
      </c>
      <c r="G20" s="9">
        <v>7777400</v>
      </c>
      <c r="H20" s="9">
        <v>7783100</v>
      </c>
      <c r="I20" s="9">
        <v>7863500</v>
      </c>
      <c r="J20" s="9">
        <v>7913900</v>
      </c>
      <c r="K20" s="9">
        <v>8020100</v>
      </c>
      <c r="L20" s="9">
        <v>7989700</v>
      </c>
      <c r="M20" s="9">
        <v>8093600</v>
      </c>
      <c r="N20" s="9">
        <v>8257600</v>
      </c>
      <c r="O20" s="9">
        <v>8383500</v>
      </c>
      <c r="P20" s="9">
        <v>8442000</v>
      </c>
      <c r="Q20" s="9">
        <v>8499100</v>
      </c>
      <c r="R20" s="9">
        <v>8527500</v>
      </c>
      <c r="S20" s="9">
        <v>8726200</v>
      </c>
      <c r="T20" s="9">
        <v>8679200</v>
      </c>
      <c r="U20" s="9">
        <v>8816300</v>
      </c>
      <c r="V20" s="9">
        <v>8938900</v>
      </c>
      <c r="W20" s="9">
        <v>9232100</v>
      </c>
      <c r="X20" s="9">
        <v>9191100</v>
      </c>
      <c r="Y20" s="9">
        <v>10395800</v>
      </c>
      <c r="Z20" s="9">
        <v>10439600</v>
      </c>
      <c r="AA20" s="9">
        <v>10744000</v>
      </c>
      <c r="AB20" s="9">
        <v>10658600</v>
      </c>
      <c r="AC20" s="9">
        <v>10561700</v>
      </c>
      <c r="AD20" s="9">
        <v>10701400</v>
      </c>
    </row>
    <row r="21" spans="1:30" x14ac:dyDescent="0.25">
      <c r="A21" s="8" t="s">
        <v>70</v>
      </c>
      <c r="B21" s="8" t="s">
        <v>71</v>
      </c>
      <c r="C21" s="9">
        <v>20629600</v>
      </c>
      <c r="D21" s="9">
        <v>20595800</v>
      </c>
      <c r="E21" s="9">
        <v>20761100</v>
      </c>
      <c r="F21" s="9">
        <v>20948600</v>
      </c>
      <c r="G21" s="9">
        <v>21147000</v>
      </c>
      <c r="H21" s="9">
        <v>21108700</v>
      </c>
      <c r="I21" s="9">
        <v>21203700</v>
      </c>
      <c r="J21" s="9">
        <v>21402100</v>
      </c>
      <c r="K21" s="9">
        <v>21617000</v>
      </c>
      <c r="L21" s="9">
        <v>21782000</v>
      </c>
      <c r="M21" s="9">
        <v>21996800</v>
      </c>
      <c r="N21" s="9">
        <v>22329100</v>
      </c>
      <c r="O21" s="9">
        <v>22683800</v>
      </c>
      <c r="P21" s="9">
        <v>22908900</v>
      </c>
      <c r="Q21" s="9">
        <v>22826300</v>
      </c>
      <c r="R21" s="9">
        <v>23110100</v>
      </c>
      <c r="S21" s="9">
        <v>23434000</v>
      </c>
      <c r="T21" s="9">
        <v>23252600</v>
      </c>
      <c r="U21" s="9">
        <v>23922100</v>
      </c>
      <c r="V21" s="9">
        <v>24428900</v>
      </c>
      <c r="W21" s="9">
        <v>24955000</v>
      </c>
      <c r="X21" s="9">
        <v>24880100</v>
      </c>
      <c r="Y21" s="9">
        <v>28212900</v>
      </c>
      <c r="Z21" s="9">
        <v>28401000</v>
      </c>
      <c r="AA21" s="9">
        <v>29052900</v>
      </c>
      <c r="AB21" s="9">
        <v>29081400</v>
      </c>
      <c r="AC21" s="9">
        <v>29823300</v>
      </c>
      <c r="AD21" s="9">
        <v>30042800</v>
      </c>
    </row>
    <row r="22" spans="1:30" x14ac:dyDescent="0.25">
      <c r="A22" s="8" t="s">
        <v>75</v>
      </c>
      <c r="B22" s="8" t="s">
        <v>76</v>
      </c>
      <c r="C22" s="9">
        <v>553800</v>
      </c>
      <c r="D22" s="9">
        <v>520800</v>
      </c>
      <c r="E22" s="9">
        <v>596500</v>
      </c>
      <c r="F22" s="9">
        <v>599300</v>
      </c>
      <c r="G22" s="9">
        <v>598100</v>
      </c>
      <c r="H22" s="9">
        <v>572400</v>
      </c>
      <c r="I22" s="9">
        <v>629800</v>
      </c>
      <c r="J22" s="9">
        <v>661300</v>
      </c>
      <c r="K22" s="9">
        <v>761500</v>
      </c>
      <c r="L22" s="9">
        <v>629600</v>
      </c>
      <c r="M22" s="9">
        <v>719600</v>
      </c>
      <c r="N22" s="9">
        <v>697200</v>
      </c>
      <c r="O22" s="9">
        <v>777900</v>
      </c>
      <c r="P22" s="9">
        <v>660600</v>
      </c>
      <c r="Q22" s="9">
        <v>657400</v>
      </c>
      <c r="R22" s="9">
        <v>646300</v>
      </c>
      <c r="S22" s="9">
        <v>779000</v>
      </c>
      <c r="T22" s="9">
        <v>678300</v>
      </c>
      <c r="U22" s="9">
        <v>728100</v>
      </c>
      <c r="V22" s="9">
        <v>815000</v>
      </c>
      <c r="W22" s="9">
        <v>910000</v>
      </c>
      <c r="X22" s="9">
        <v>846600</v>
      </c>
      <c r="Y22" s="9">
        <v>1044600</v>
      </c>
      <c r="Z22" s="9">
        <v>1024300</v>
      </c>
      <c r="AA22" s="9">
        <v>1221800</v>
      </c>
      <c r="AB22" s="9">
        <v>984200</v>
      </c>
      <c r="AC22" s="9">
        <v>1098400</v>
      </c>
      <c r="AD22" s="9">
        <v>1198200</v>
      </c>
    </row>
    <row r="23" spans="1:30" x14ac:dyDescent="0.25">
      <c r="A23" s="8" t="s">
        <v>78</v>
      </c>
      <c r="B23" s="8" t="s">
        <v>79</v>
      </c>
      <c r="C23" s="9" t="s">
        <v>53</v>
      </c>
      <c r="D23" s="9" t="s">
        <v>53</v>
      </c>
      <c r="E23" s="9" t="s">
        <v>53</v>
      </c>
      <c r="F23" s="9" t="s">
        <v>53</v>
      </c>
      <c r="G23" s="9" t="s">
        <v>53</v>
      </c>
      <c r="H23" s="9" t="s">
        <v>53</v>
      </c>
      <c r="I23" s="9" t="s">
        <v>53</v>
      </c>
      <c r="J23" s="9" t="s">
        <v>53</v>
      </c>
      <c r="K23" s="9" t="s">
        <v>53</v>
      </c>
      <c r="L23" s="9" t="s">
        <v>53</v>
      </c>
      <c r="M23" s="9" t="s">
        <v>53</v>
      </c>
      <c r="N23" s="9" t="s">
        <v>53</v>
      </c>
      <c r="O23" s="9" t="s">
        <v>53</v>
      </c>
      <c r="P23" s="9" t="s">
        <v>53</v>
      </c>
      <c r="Q23" s="9" t="s">
        <v>53</v>
      </c>
      <c r="R23" s="9" t="s">
        <v>53</v>
      </c>
      <c r="S23" s="9" t="s">
        <v>53</v>
      </c>
      <c r="T23" s="9" t="s">
        <v>53</v>
      </c>
      <c r="U23" s="9" t="s">
        <v>53</v>
      </c>
      <c r="V23" s="9" t="s">
        <v>53</v>
      </c>
      <c r="W23" s="9" t="s">
        <v>53</v>
      </c>
      <c r="X23" s="9" t="s">
        <v>53</v>
      </c>
      <c r="Y23" s="9" t="s">
        <v>53</v>
      </c>
      <c r="Z23" s="9" t="s">
        <v>53</v>
      </c>
      <c r="AA23" s="9" t="s">
        <v>53</v>
      </c>
      <c r="AB23" s="9" t="s">
        <v>53</v>
      </c>
      <c r="AC23" s="9" t="s">
        <v>53</v>
      </c>
      <c r="AD23" s="9" t="s">
        <v>53</v>
      </c>
    </row>
    <row r="24" spans="1:30" x14ac:dyDescent="0.25">
      <c r="A24" s="8" t="s">
        <v>81</v>
      </c>
      <c r="B24" s="8" t="s">
        <v>82</v>
      </c>
      <c r="C24" s="9">
        <v>1812000</v>
      </c>
      <c r="D24" s="9">
        <v>1777200</v>
      </c>
      <c r="E24" s="9">
        <v>2543000</v>
      </c>
      <c r="F24" s="9">
        <v>2591500</v>
      </c>
      <c r="G24" s="9">
        <v>2634800</v>
      </c>
      <c r="H24" s="9">
        <v>2560200</v>
      </c>
      <c r="I24" s="9">
        <v>1989500</v>
      </c>
      <c r="J24" s="9">
        <v>2675300</v>
      </c>
      <c r="K24" s="9">
        <v>2718600</v>
      </c>
      <c r="L24" s="9">
        <v>3467900</v>
      </c>
      <c r="M24" s="9">
        <v>3571000</v>
      </c>
      <c r="N24" s="9">
        <v>2997400</v>
      </c>
      <c r="O24" s="9">
        <v>3064600</v>
      </c>
      <c r="P24" s="9">
        <v>1980600</v>
      </c>
      <c r="Q24" s="9">
        <v>2066100</v>
      </c>
      <c r="R24" s="9">
        <v>2190800</v>
      </c>
      <c r="S24" s="9">
        <v>2282000</v>
      </c>
      <c r="T24" s="9">
        <v>2148800</v>
      </c>
      <c r="U24" s="9">
        <v>2314800</v>
      </c>
      <c r="V24" s="9">
        <v>2333400</v>
      </c>
      <c r="W24" s="9">
        <v>2415600</v>
      </c>
      <c r="X24" s="9">
        <v>2258100</v>
      </c>
      <c r="Y24" s="9">
        <v>2934600</v>
      </c>
      <c r="Z24" s="9">
        <v>3163800</v>
      </c>
      <c r="AA24" s="9">
        <v>3390700</v>
      </c>
      <c r="AB24" s="9">
        <v>3029300</v>
      </c>
      <c r="AC24" s="9">
        <v>2987900</v>
      </c>
      <c r="AD24" s="9">
        <v>4068800</v>
      </c>
    </row>
    <row r="25" spans="1:30" x14ac:dyDescent="0.25">
      <c r="A25" s="8" t="s">
        <v>84</v>
      </c>
      <c r="B25" s="8" t="s">
        <v>85</v>
      </c>
      <c r="C25" s="9">
        <v>7693700</v>
      </c>
      <c r="D25" s="9">
        <v>7685700</v>
      </c>
      <c r="E25" s="9">
        <v>7665100</v>
      </c>
      <c r="F25" s="9">
        <v>7674200</v>
      </c>
      <c r="G25" s="9">
        <v>7961100</v>
      </c>
      <c r="H25" s="9">
        <v>7914300</v>
      </c>
      <c r="I25" s="9">
        <v>7848800</v>
      </c>
      <c r="J25" s="9">
        <v>7923800</v>
      </c>
      <c r="K25" s="9">
        <v>7929500</v>
      </c>
      <c r="L25" s="9">
        <v>7922600</v>
      </c>
      <c r="M25" s="9">
        <v>7955200</v>
      </c>
      <c r="N25" s="9">
        <v>7978500</v>
      </c>
      <c r="O25" s="9">
        <v>8120900</v>
      </c>
      <c r="P25" s="9">
        <v>8120200</v>
      </c>
      <c r="Q25" s="9">
        <v>8230900</v>
      </c>
      <c r="R25" s="9">
        <v>8374100</v>
      </c>
      <c r="S25" s="9">
        <v>8488800</v>
      </c>
      <c r="T25" s="9">
        <v>8638300</v>
      </c>
      <c r="U25" s="9">
        <v>8783400</v>
      </c>
      <c r="V25" s="9">
        <v>8878900</v>
      </c>
      <c r="W25" s="9">
        <v>8979700</v>
      </c>
      <c r="X25" s="9">
        <v>8984700</v>
      </c>
      <c r="Y25" s="9">
        <v>9216000</v>
      </c>
      <c r="Z25" s="9">
        <v>9490500</v>
      </c>
      <c r="AA25" s="9">
        <v>9686800</v>
      </c>
      <c r="AB25" s="9">
        <v>9917300</v>
      </c>
      <c r="AC25" s="9">
        <v>10204700</v>
      </c>
      <c r="AD25" s="9">
        <v>10332400</v>
      </c>
    </row>
    <row r="26" spans="1:30" x14ac:dyDescent="0.25">
      <c r="A26" s="8" t="s">
        <v>87</v>
      </c>
      <c r="B26" s="8" t="s">
        <v>88</v>
      </c>
      <c r="C26" s="9">
        <v>20629600</v>
      </c>
      <c r="D26" s="9">
        <v>20595800</v>
      </c>
      <c r="E26" s="9">
        <v>20761100</v>
      </c>
      <c r="F26" s="9">
        <v>20948600</v>
      </c>
      <c r="G26" s="9">
        <v>21147000</v>
      </c>
      <c r="H26" s="9">
        <v>21108700</v>
      </c>
      <c r="I26" s="9">
        <v>21203700</v>
      </c>
      <c r="J26" s="9">
        <v>21402100</v>
      </c>
      <c r="K26" s="9">
        <v>21617000</v>
      </c>
      <c r="L26" s="9">
        <v>21782000</v>
      </c>
      <c r="M26" s="9">
        <v>21996800</v>
      </c>
      <c r="N26" s="9">
        <v>22329100</v>
      </c>
      <c r="O26" s="9">
        <v>22683800</v>
      </c>
      <c r="P26" s="9">
        <v>22908900</v>
      </c>
      <c r="Q26" s="9">
        <v>22826300</v>
      </c>
      <c r="R26" s="9">
        <v>23110100</v>
      </c>
      <c r="S26" s="9">
        <v>23434000</v>
      </c>
      <c r="T26" s="9">
        <v>23252600</v>
      </c>
      <c r="U26" s="9">
        <v>23922100</v>
      </c>
      <c r="V26" s="9">
        <v>24428900</v>
      </c>
      <c r="W26" s="9">
        <v>24955000</v>
      </c>
      <c r="X26" s="9">
        <v>24880100</v>
      </c>
      <c r="Y26" s="9">
        <v>28212900</v>
      </c>
      <c r="Z26" s="9">
        <v>28401000</v>
      </c>
      <c r="AA26" s="9">
        <v>29052900</v>
      </c>
      <c r="AB26" s="9">
        <v>29081400</v>
      </c>
      <c r="AC26" s="9">
        <v>29823300</v>
      </c>
      <c r="AD26" s="9">
        <v>30042800</v>
      </c>
    </row>
    <row r="27" spans="1:30" x14ac:dyDescent="0.25">
      <c r="A27" s="8" t="s">
        <v>90</v>
      </c>
      <c r="B27" s="8"/>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row>
    <row r="28" spans="1:30" x14ac:dyDescent="0.25">
      <c r="A28" s="8" t="s">
        <v>91</v>
      </c>
      <c r="B28" s="8" t="s">
        <v>877</v>
      </c>
      <c r="C28" s="10">
        <v>0.18809999999999999</v>
      </c>
      <c r="D28" s="10">
        <v>0.38579999999999998</v>
      </c>
      <c r="E28" s="10">
        <v>0.3155</v>
      </c>
      <c r="F28" s="10">
        <v>0.1139</v>
      </c>
      <c r="G28" s="10">
        <v>-0.14879999999999999</v>
      </c>
      <c r="H28" s="10">
        <v>0.58199999999999996</v>
      </c>
      <c r="I28" s="10">
        <v>0.90529999999999999</v>
      </c>
      <c r="J28" s="10">
        <v>0.96870000000000001</v>
      </c>
      <c r="K28" s="10">
        <v>0.27679999999999999</v>
      </c>
      <c r="L28" s="10">
        <v>0.45900000000000002</v>
      </c>
      <c r="M28" s="10">
        <v>0.43559999999999999</v>
      </c>
      <c r="N28" s="10">
        <v>0.47639999999999999</v>
      </c>
      <c r="O28" s="10">
        <v>0.39329999999999998</v>
      </c>
      <c r="P28" s="10">
        <v>0.65280000000000005</v>
      </c>
      <c r="Q28" s="10">
        <v>0.57310000000000005</v>
      </c>
      <c r="R28" s="10">
        <v>0.7228</v>
      </c>
      <c r="S28" s="10">
        <v>0.68810000000000004</v>
      </c>
      <c r="T28" s="10">
        <v>0.67379999999999995</v>
      </c>
      <c r="U28" s="10">
        <v>0.68879999999999997</v>
      </c>
      <c r="V28" s="10">
        <v>0.63900000000000001</v>
      </c>
      <c r="W28" s="10">
        <v>0.67849999999999999</v>
      </c>
      <c r="X28" s="10">
        <v>0.72450000000000003</v>
      </c>
      <c r="Y28" s="10">
        <v>0.41789999999999999</v>
      </c>
      <c r="Z28" s="10">
        <v>0.49209999999999998</v>
      </c>
      <c r="AA28" s="10">
        <v>0.34539999999999998</v>
      </c>
      <c r="AB28" s="10">
        <v>0.40629999999999999</v>
      </c>
      <c r="AC28" s="10">
        <v>0.48920000000000002</v>
      </c>
      <c r="AD28" s="10">
        <v>0.52090000000000003</v>
      </c>
    </row>
    <row r="29" spans="1:30" x14ac:dyDescent="0.25">
      <c r="A29" s="8" t="s">
        <v>92</v>
      </c>
      <c r="B29" s="8" t="s">
        <v>878</v>
      </c>
      <c r="C29" s="9">
        <v>19394.825499999999</v>
      </c>
      <c r="D29" s="9">
        <v>21312.193200000002</v>
      </c>
      <c r="E29" s="9">
        <v>21545.946499999998</v>
      </c>
      <c r="F29" s="9">
        <v>22246.523499999999</v>
      </c>
      <c r="G29" s="9">
        <v>22596.919699999999</v>
      </c>
      <c r="H29" s="9">
        <v>21936.2732</v>
      </c>
      <c r="I29" s="9">
        <v>22417.245699999999</v>
      </c>
      <c r="J29" s="9">
        <v>23640.526000000002</v>
      </c>
      <c r="K29" s="9">
        <v>23398.291700000002</v>
      </c>
      <c r="L29" s="9">
        <v>25851.455699999999</v>
      </c>
      <c r="M29" s="9">
        <v>27862.219799999999</v>
      </c>
      <c r="N29" s="9">
        <v>27761.0226</v>
      </c>
      <c r="O29" s="9">
        <v>28604.9414</v>
      </c>
      <c r="P29" s="9">
        <v>23955.658299999999</v>
      </c>
      <c r="Q29" s="9">
        <v>26117.515100000001</v>
      </c>
      <c r="R29" s="9">
        <v>29731.3531</v>
      </c>
      <c r="S29" s="9">
        <v>30693.1872</v>
      </c>
      <c r="T29" s="9">
        <v>31682.547399999999</v>
      </c>
      <c r="U29" s="9">
        <v>35096.8655</v>
      </c>
      <c r="V29" s="9">
        <v>38222.884400000003</v>
      </c>
      <c r="W29" s="9">
        <v>44218.869200000001</v>
      </c>
      <c r="X29" s="9">
        <v>41841.6639</v>
      </c>
      <c r="Y29" s="9">
        <v>41340.6417</v>
      </c>
      <c r="Z29" s="9">
        <v>42979.5674</v>
      </c>
      <c r="AA29" s="9">
        <v>40760.960700000003</v>
      </c>
      <c r="AB29" s="9">
        <v>42762.456200000001</v>
      </c>
      <c r="AC29" s="9">
        <v>48444.963400000001</v>
      </c>
      <c r="AD29" s="9">
        <v>45079.614399999999</v>
      </c>
    </row>
    <row r="30" spans="1:30" x14ac:dyDescent="0.25">
      <c r="A30" s="8" t="s">
        <v>93</v>
      </c>
      <c r="B30" s="8" t="s">
        <v>879</v>
      </c>
      <c r="C30" s="10">
        <v>57.05</v>
      </c>
      <c r="D30" s="10">
        <v>62.81</v>
      </c>
      <c r="E30" s="10">
        <v>63.73</v>
      </c>
      <c r="F30" s="10">
        <v>66.06</v>
      </c>
      <c r="G30" s="10">
        <v>67.61</v>
      </c>
      <c r="H30" s="10">
        <v>66.23</v>
      </c>
      <c r="I30" s="10">
        <v>68.36</v>
      </c>
      <c r="J30" s="10">
        <v>72.66</v>
      </c>
      <c r="K30" s="10">
        <v>72.09</v>
      </c>
      <c r="L30" s="10">
        <v>80.38</v>
      </c>
      <c r="M30" s="10">
        <v>86.64</v>
      </c>
      <c r="N30" s="10">
        <v>86.55</v>
      </c>
      <c r="O30" s="10">
        <v>89.63</v>
      </c>
      <c r="P30" s="10">
        <v>75.06</v>
      </c>
      <c r="Q30" s="10">
        <v>82.05</v>
      </c>
      <c r="R30" s="10">
        <v>93.35</v>
      </c>
      <c r="S30" s="10">
        <v>96.3</v>
      </c>
      <c r="T30" s="10">
        <v>99.35</v>
      </c>
      <c r="U30" s="10">
        <v>110.01</v>
      </c>
      <c r="V30" s="10">
        <v>120.06</v>
      </c>
      <c r="W30" s="10">
        <v>139.44999999999999</v>
      </c>
      <c r="X30" s="10">
        <v>132.5</v>
      </c>
      <c r="Y30" s="10">
        <v>130.87</v>
      </c>
      <c r="Z30" s="10">
        <v>136.04</v>
      </c>
      <c r="AA30" s="10">
        <v>128.99</v>
      </c>
      <c r="AB30" s="10">
        <v>135.22</v>
      </c>
      <c r="AC30" s="10">
        <v>153.16999999999999</v>
      </c>
      <c r="AD30" s="10">
        <v>142.51</v>
      </c>
    </row>
    <row r="31" spans="1:30" x14ac:dyDescent="0.25">
      <c r="A31" s="8" t="s">
        <v>94</v>
      </c>
      <c r="B31" s="8" t="s">
        <v>880</v>
      </c>
      <c r="C31" s="9">
        <v>3500</v>
      </c>
      <c r="D31" s="9">
        <v>3500</v>
      </c>
      <c r="E31" s="9">
        <v>3500</v>
      </c>
      <c r="F31" s="9">
        <v>3500</v>
      </c>
      <c r="G31" s="9">
        <v>3500</v>
      </c>
      <c r="H31" s="9">
        <v>3500</v>
      </c>
      <c r="I31" s="9">
        <v>3500</v>
      </c>
      <c r="J31" s="9">
        <v>3500</v>
      </c>
      <c r="K31" s="9">
        <v>3500</v>
      </c>
      <c r="L31" s="9">
        <v>3500</v>
      </c>
      <c r="M31" s="9">
        <v>3500</v>
      </c>
      <c r="N31" s="9">
        <v>3500</v>
      </c>
      <c r="O31" s="9">
        <v>3500</v>
      </c>
      <c r="P31" s="9">
        <v>3500</v>
      </c>
      <c r="Q31" s="9">
        <v>3500</v>
      </c>
      <c r="R31" s="9">
        <v>3500</v>
      </c>
      <c r="S31" s="9">
        <v>3200</v>
      </c>
      <c r="T31" s="9">
        <v>3200</v>
      </c>
      <c r="U31" s="9">
        <v>3200</v>
      </c>
      <c r="V31" s="9">
        <v>3200</v>
      </c>
      <c r="W31" s="9">
        <v>3200</v>
      </c>
      <c r="X31" s="9">
        <v>3200</v>
      </c>
      <c r="Y31" s="9">
        <v>3200</v>
      </c>
      <c r="Z31" s="9">
        <v>3200</v>
      </c>
      <c r="AA31" s="9">
        <v>3200</v>
      </c>
      <c r="AB31" s="9">
        <v>3200</v>
      </c>
      <c r="AC31" s="9">
        <v>3200</v>
      </c>
      <c r="AD31" s="9">
        <v>3200</v>
      </c>
    </row>
    <row r="32" spans="1:30" x14ac:dyDescent="0.25">
      <c r="A32" s="8" t="s">
        <v>95</v>
      </c>
      <c r="B32" s="8" t="s">
        <v>95</v>
      </c>
      <c r="C32" s="9">
        <v>657200</v>
      </c>
      <c r="D32" s="9">
        <v>658000</v>
      </c>
      <c r="E32" s="9">
        <v>703700</v>
      </c>
      <c r="F32" s="9">
        <v>728900</v>
      </c>
      <c r="G32" s="9">
        <v>694000</v>
      </c>
      <c r="H32" s="9">
        <v>687700</v>
      </c>
      <c r="I32" s="9">
        <v>683900</v>
      </c>
      <c r="J32" s="9">
        <v>722800</v>
      </c>
      <c r="K32" s="9">
        <v>755700</v>
      </c>
      <c r="L32" s="9">
        <v>704100</v>
      </c>
      <c r="M32" s="9">
        <v>731300</v>
      </c>
      <c r="N32" s="9">
        <v>766300</v>
      </c>
      <c r="O32" s="9">
        <v>749500</v>
      </c>
      <c r="P32" s="9">
        <v>722600</v>
      </c>
      <c r="Q32" s="9">
        <v>685300</v>
      </c>
      <c r="R32" s="9">
        <v>739300</v>
      </c>
      <c r="S32" s="9">
        <v>720700</v>
      </c>
      <c r="T32" s="9">
        <v>795000</v>
      </c>
      <c r="U32" s="9">
        <v>841600</v>
      </c>
      <c r="V32" s="9">
        <v>886300</v>
      </c>
      <c r="W32" s="9">
        <v>821400</v>
      </c>
      <c r="X32" s="9">
        <v>892700</v>
      </c>
      <c r="Y32" s="9">
        <v>949500</v>
      </c>
      <c r="Z32" s="9">
        <v>1041000</v>
      </c>
      <c r="AA32" s="9">
        <v>949700</v>
      </c>
      <c r="AB32" s="9">
        <v>1026900</v>
      </c>
      <c r="AC32" s="9">
        <v>1090000</v>
      </c>
      <c r="AD32" s="9">
        <v>1134800</v>
      </c>
    </row>
    <row r="33" spans="1:30" x14ac:dyDescent="0.25">
      <c r="A33" s="8" t="s">
        <v>96</v>
      </c>
      <c r="B33" s="8" t="s">
        <v>881</v>
      </c>
      <c r="C33" s="9">
        <v>227700</v>
      </c>
      <c r="D33" s="9">
        <v>232200</v>
      </c>
      <c r="E33" s="9">
        <v>240400</v>
      </c>
      <c r="F33" s="9">
        <v>242900</v>
      </c>
      <c r="G33" s="9">
        <v>249800</v>
      </c>
      <c r="H33" s="9">
        <v>246200</v>
      </c>
      <c r="I33" s="9">
        <v>238600</v>
      </c>
      <c r="J33" s="9">
        <v>245400</v>
      </c>
      <c r="K33" s="9">
        <v>238900</v>
      </c>
      <c r="L33" s="9">
        <v>238800</v>
      </c>
      <c r="M33" s="9">
        <v>259200</v>
      </c>
      <c r="N33" s="9">
        <v>253500</v>
      </c>
      <c r="O33" s="9">
        <v>242400</v>
      </c>
      <c r="P33" s="9">
        <v>253800</v>
      </c>
      <c r="Q33" s="9">
        <v>263900</v>
      </c>
      <c r="R33" s="9">
        <v>265400</v>
      </c>
      <c r="S33" s="9">
        <v>252200</v>
      </c>
      <c r="T33" s="9">
        <v>264800</v>
      </c>
      <c r="U33" s="9">
        <v>292900</v>
      </c>
      <c r="V33" s="9">
        <v>292800</v>
      </c>
      <c r="W33" s="9">
        <v>278900</v>
      </c>
      <c r="X33" s="9">
        <v>289600</v>
      </c>
      <c r="Y33" s="9">
        <v>323700</v>
      </c>
      <c r="Z33" s="9">
        <v>339200</v>
      </c>
      <c r="AA33" s="9">
        <v>318400</v>
      </c>
      <c r="AB33" s="9">
        <v>328300</v>
      </c>
      <c r="AC33" s="9">
        <v>343400</v>
      </c>
      <c r="AD33" s="9">
        <v>365000</v>
      </c>
    </row>
    <row r="34" spans="1:30" x14ac:dyDescent="0.25">
      <c r="A34" s="8" t="s">
        <v>97</v>
      </c>
      <c r="B34" s="8" t="s">
        <v>882</v>
      </c>
      <c r="C34" s="9">
        <v>3324000</v>
      </c>
      <c r="D34" s="9">
        <v>3402500</v>
      </c>
      <c r="E34" s="9">
        <v>3496700</v>
      </c>
      <c r="F34" s="9">
        <v>3603400</v>
      </c>
      <c r="G34" s="9">
        <v>4152500</v>
      </c>
      <c r="H34" s="9">
        <v>4309300</v>
      </c>
      <c r="I34" s="9">
        <v>4430900</v>
      </c>
      <c r="J34" s="9">
        <v>4571600</v>
      </c>
      <c r="K34" s="9">
        <v>4750500</v>
      </c>
      <c r="L34" s="9">
        <v>4857500</v>
      </c>
      <c r="M34" s="9">
        <v>4987900</v>
      </c>
      <c r="N34" s="9">
        <v>5155900</v>
      </c>
      <c r="O34" s="9">
        <v>5317300</v>
      </c>
      <c r="P34" s="9">
        <v>5433600</v>
      </c>
      <c r="Q34" s="9">
        <v>5529200</v>
      </c>
      <c r="R34" s="9">
        <v>5652800</v>
      </c>
      <c r="S34" s="9">
        <v>5751800</v>
      </c>
      <c r="T34" s="9">
        <v>5911200</v>
      </c>
      <c r="U34" s="9">
        <v>6106000</v>
      </c>
      <c r="V34" s="9">
        <v>6309400</v>
      </c>
      <c r="W34" s="9">
        <v>6475600</v>
      </c>
      <c r="X34" s="9">
        <v>6681400</v>
      </c>
      <c r="Y34" s="9">
        <v>6907100</v>
      </c>
      <c r="Z34" s="9">
        <v>7166800</v>
      </c>
      <c r="AA34" s="9">
        <v>7356300</v>
      </c>
      <c r="AB34" s="9">
        <v>7582700</v>
      </c>
      <c r="AC34" s="9">
        <v>7852700</v>
      </c>
      <c r="AD34" s="9">
        <v>8163500</v>
      </c>
    </row>
    <row r="35" spans="1:30" x14ac:dyDescent="0.25">
      <c r="A35" s="8" t="s">
        <v>883</v>
      </c>
      <c r="B35" s="8" t="s">
        <v>884</v>
      </c>
      <c r="C35" s="10">
        <v>0.55000000000000004</v>
      </c>
      <c r="D35" s="10">
        <v>0.55000000000000004</v>
      </c>
      <c r="E35" s="10">
        <v>0.6</v>
      </c>
      <c r="F35" s="10">
        <v>0.66</v>
      </c>
      <c r="G35" s="10">
        <v>1.98</v>
      </c>
      <c r="H35" s="10">
        <v>0.72</v>
      </c>
      <c r="I35" s="10">
        <v>0.71</v>
      </c>
      <c r="J35" s="10">
        <v>0.81</v>
      </c>
      <c r="K35" s="10">
        <v>0.92</v>
      </c>
      <c r="L35" s="10">
        <v>0.72</v>
      </c>
      <c r="M35" s="10">
        <v>0.78</v>
      </c>
      <c r="N35" s="10">
        <v>0.93</v>
      </c>
      <c r="O35" s="10">
        <v>0.9</v>
      </c>
      <c r="P35" s="10">
        <v>0.77</v>
      </c>
      <c r="Q35" s="10">
        <v>0.71</v>
      </c>
      <c r="R35" s="10">
        <v>0.81</v>
      </c>
      <c r="S35" s="10">
        <v>0.74</v>
      </c>
      <c r="T35" s="10">
        <v>0.93</v>
      </c>
      <c r="U35" s="10">
        <v>1.03</v>
      </c>
      <c r="V35" s="10">
        <v>1.1000000000000001</v>
      </c>
      <c r="W35" s="10">
        <v>0.98</v>
      </c>
      <c r="X35" s="10">
        <v>1.1100000000000001</v>
      </c>
      <c r="Y35" s="10">
        <v>1.17</v>
      </c>
      <c r="Z35" s="10">
        <v>1.32</v>
      </c>
      <c r="AA35" s="10">
        <v>1.0900000000000001</v>
      </c>
      <c r="AB35" s="10">
        <v>1.21</v>
      </c>
      <c r="AC35" s="10">
        <v>1.35</v>
      </c>
      <c r="AD35" s="10">
        <v>1.52</v>
      </c>
    </row>
    <row r="36" spans="1:30" x14ac:dyDescent="0.25">
      <c r="A36" s="8" t="s">
        <v>95</v>
      </c>
      <c r="B36" s="8" t="s">
        <v>95</v>
      </c>
      <c r="C36" s="9">
        <v>657200</v>
      </c>
      <c r="D36" s="9">
        <v>658000</v>
      </c>
      <c r="E36" s="9">
        <v>703700</v>
      </c>
      <c r="F36" s="9">
        <v>728900</v>
      </c>
      <c r="G36" s="9">
        <v>694000</v>
      </c>
      <c r="H36" s="9">
        <v>687700</v>
      </c>
      <c r="I36" s="9">
        <v>683900</v>
      </c>
      <c r="J36" s="9">
        <v>722800</v>
      </c>
      <c r="K36" s="9">
        <v>755700</v>
      </c>
      <c r="L36" s="9">
        <v>704100</v>
      </c>
      <c r="M36" s="9">
        <v>731300</v>
      </c>
      <c r="N36" s="9">
        <v>766300</v>
      </c>
      <c r="O36" s="9">
        <v>749500</v>
      </c>
      <c r="P36" s="9">
        <v>722600</v>
      </c>
      <c r="Q36" s="9">
        <v>685300</v>
      </c>
      <c r="R36" s="9">
        <v>739300</v>
      </c>
      <c r="S36" s="9">
        <v>720700</v>
      </c>
      <c r="T36" s="9">
        <v>795000</v>
      </c>
      <c r="U36" s="9">
        <v>841600</v>
      </c>
      <c r="V36" s="9">
        <v>886300</v>
      </c>
      <c r="W36" s="9">
        <v>821400</v>
      </c>
      <c r="X36" s="9">
        <v>892700</v>
      </c>
      <c r="Y36" s="9">
        <v>949500</v>
      </c>
      <c r="Z36" s="9">
        <v>1041000</v>
      </c>
      <c r="AA36" s="9">
        <v>949700</v>
      </c>
      <c r="AB36" s="9">
        <v>1026900</v>
      </c>
      <c r="AC36" s="9">
        <v>1090000</v>
      </c>
      <c r="AD36" s="9">
        <v>1134800</v>
      </c>
    </row>
    <row r="37" spans="1:30" x14ac:dyDescent="0.25">
      <c r="A37" s="8" t="s">
        <v>99</v>
      </c>
      <c r="B37" s="8" t="s">
        <v>885</v>
      </c>
      <c r="C37" s="9">
        <v>227700</v>
      </c>
      <c r="D37" s="9">
        <v>232200</v>
      </c>
      <c r="E37" s="9">
        <v>240400</v>
      </c>
      <c r="F37" s="9">
        <v>242900</v>
      </c>
      <c r="G37" s="9">
        <v>249800</v>
      </c>
      <c r="H37" s="9">
        <v>246200</v>
      </c>
      <c r="I37" s="9">
        <v>238600</v>
      </c>
      <c r="J37" s="9">
        <v>245400</v>
      </c>
      <c r="K37" s="9">
        <v>238900</v>
      </c>
      <c r="L37" s="9">
        <v>238800</v>
      </c>
      <c r="M37" s="9">
        <v>259200</v>
      </c>
      <c r="N37" s="9">
        <v>253500</v>
      </c>
      <c r="O37" s="9">
        <v>242400</v>
      </c>
      <c r="P37" s="9">
        <v>253800</v>
      </c>
      <c r="Q37" s="9">
        <v>263900</v>
      </c>
      <c r="R37" s="9">
        <v>265400</v>
      </c>
      <c r="S37" s="9">
        <v>252200</v>
      </c>
      <c r="T37" s="9">
        <v>264800</v>
      </c>
      <c r="U37" s="9">
        <v>292900</v>
      </c>
      <c r="V37" s="9" t="s">
        <v>53</v>
      </c>
      <c r="W37" s="9">
        <v>278900</v>
      </c>
      <c r="X37" s="9">
        <v>289600</v>
      </c>
      <c r="Y37" s="9">
        <v>323700</v>
      </c>
      <c r="Z37" s="9">
        <v>339200</v>
      </c>
      <c r="AA37" s="9">
        <v>318400</v>
      </c>
      <c r="AB37" s="9">
        <v>328300</v>
      </c>
      <c r="AC37" s="9">
        <v>343400</v>
      </c>
      <c r="AD37" s="9">
        <v>365000</v>
      </c>
    </row>
    <row r="38" spans="1:30" x14ac:dyDescent="0.25">
      <c r="A38" s="8" t="s">
        <v>100</v>
      </c>
      <c r="B38" s="8" t="s">
        <v>886</v>
      </c>
      <c r="C38" s="9">
        <v>-109000</v>
      </c>
      <c r="D38" s="9">
        <v>-108600</v>
      </c>
      <c r="E38" s="9">
        <v>-108400</v>
      </c>
      <c r="F38" s="9">
        <v>-107800</v>
      </c>
      <c r="G38" s="9">
        <v>-115700</v>
      </c>
      <c r="H38" s="9">
        <v>-114400</v>
      </c>
      <c r="I38" s="9">
        <v>-113300</v>
      </c>
      <c r="J38" s="9">
        <v>-112300</v>
      </c>
      <c r="K38" s="9">
        <v>-121800</v>
      </c>
      <c r="L38" s="9">
        <v>-121000</v>
      </c>
      <c r="M38" s="9">
        <v>-120700</v>
      </c>
      <c r="N38" s="9">
        <v>-120200</v>
      </c>
      <c r="O38" s="9">
        <v>-129300</v>
      </c>
      <c r="P38" s="9">
        <v>-129200</v>
      </c>
      <c r="Q38" s="9">
        <v>-128700</v>
      </c>
      <c r="R38" s="9">
        <v>-129200</v>
      </c>
      <c r="S38" s="9">
        <v>-135400</v>
      </c>
      <c r="T38" s="9">
        <v>-135500</v>
      </c>
      <c r="U38" s="9">
        <v>-135600</v>
      </c>
      <c r="V38" s="9">
        <v>-135400</v>
      </c>
      <c r="W38" s="9">
        <v>-146100</v>
      </c>
      <c r="X38" s="9">
        <v>-145900</v>
      </c>
      <c r="Y38" s="9">
        <v>-145300</v>
      </c>
      <c r="Z38" s="9">
        <v>-145300</v>
      </c>
      <c r="AA38" s="9">
        <v>-156400</v>
      </c>
      <c r="AB38" s="9">
        <v>-156400</v>
      </c>
      <c r="AC38" s="9">
        <v>-156600</v>
      </c>
      <c r="AD38" s="9">
        <v>-156500</v>
      </c>
    </row>
    <row r="39" spans="1:30" x14ac:dyDescent="0.25">
      <c r="A39" s="8" t="s">
        <v>929</v>
      </c>
      <c r="B39" s="8" t="s">
        <v>930</v>
      </c>
      <c r="C39" s="9">
        <v>3324000</v>
      </c>
      <c r="D39" s="9">
        <v>3402500</v>
      </c>
      <c r="E39" s="9">
        <v>3496700</v>
      </c>
      <c r="F39" s="9">
        <v>3603400</v>
      </c>
      <c r="G39" s="9">
        <v>4152500</v>
      </c>
      <c r="H39" s="9">
        <v>4309300</v>
      </c>
      <c r="I39" s="9">
        <v>4430900</v>
      </c>
      <c r="J39" s="9">
        <v>4571600</v>
      </c>
      <c r="K39" s="9">
        <v>4750500</v>
      </c>
      <c r="L39" s="9">
        <v>4857500</v>
      </c>
      <c r="M39" s="9">
        <v>4987900</v>
      </c>
      <c r="N39" s="9">
        <v>5155900</v>
      </c>
      <c r="O39" s="9">
        <v>5317300</v>
      </c>
      <c r="P39" s="9">
        <v>5433600</v>
      </c>
      <c r="Q39" s="9">
        <v>5529200</v>
      </c>
      <c r="R39" s="9">
        <v>5652800</v>
      </c>
      <c r="S39" s="9">
        <v>5751800</v>
      </c>
      <c r="T39" s="9">
        <v>5911200</v>
      </c>
      <c r="U39" s="9">
        <v>6106000</v>
      </c>
      <c r="V39" s="9">
        <v>6309400</v>
      </c>
      <c r="W39" s="9">
        <v>6475600</v>
      </c>
      <c r="X39" s="9">
        <v>6681400</v>
      </c>
      <c r="Y39" s="9">
        <v>6907100</v>
      </c>
      <c r="Z39" s="9">
        <v>7166800</v>
      </c>
      <c r="AA39" s="9">
        <v>7356300</v>
      </c>
      <c r="AB39" s="9">
        <v>7582700</v>
      </c>
      <c r="AC39" s="9">
        <v>7852700</v>
      </c>
      <c r="AD39" s="9">
        <v>8163500</v>
      </c>
    </row>
    <row r="40" spans="1:30" x14ac:dyDescent="0.25">
      <c r="A40" s="8" t="s">
        <v>101</v>
      </c>
      <c r="B40" s="8" t="s">
        <v>887</v>
      </c>
      <c r="C40" s="10">
        <v>0.32</v>
      </c>
      <c r="D40" s="10">
        <v>0.32</v>
      </c>
      <c r="E40" s="10">
        <v>0.32</v>
      </c>
      <c r="F40" s="10">
        <v>0.34499999999999997</v>
      </c>
      <c r="G40" s="10">
        <v>0.34499999999999997</v>
      </c>
      <c r="H40" s="10">
        <v>0.34499999999999997</v>
      </c>
      <c r="I40" s="10">
        <v>0.34499999999999997</v>
      </c>
      <c r="J40" s="10">
        <v>0.375</v>
      </c>
      <c r="K40" s="10">
        <v>0.375</v>
      </c>
      <c r="L40" s="10">
        <v>0.375</v>
      </c>
      <c r="M40" s="10">
        <v>0.375</v>
      </c>
      <c r="N40" s="10">
        <v>0.40500000000000003</v>
      </c>
      <c r="O40" s="10">
        <v>0.40500000000000003</v>
      </c>
      <c r="P40" s="10">
        <v>0.40500000000000003</v>
      </c>
      <c r="Q40" s="10">
        <v>0.40500000000000003</v>
      </c>
      <c r="R40" s="10">
        <v>0.42499999999999999</v>
      </c>
      <c r="S40" s="10">
        <v>0.42499999999999999</v>
      </c>
      <c r="T40" s="10">
        <v>0.42499999999999999</v>
      </c>
      <c r="U40" s="10">
        <v>0.42499999999999999</v>
      </c>
      <c r="V40" s="10">
        <v>0.46</v>
      </c>
      <c r="W40" s="10">
        <v>0.46</v>
      </c>
      <c r="X40" s="10">
        <v>0.46</v>
      </c>
      <c r="Y40" s="10">
        <v>0.46</v>
      </c>
      <c r="Z40" s="10">
        <v>0.495</v>
      </c>
      <c r="AA40" s="10">
        <v>0.495</v>
      </c>
      <c r="AB40" s="10">
        <v>0.495</v>
      </c>
      <c r="AC40" s="10">
        <v>0.495</v>
      </c>
      <c r="AD40" s="10">
        <v>0.53500000000000003</v>
      </c>
    </row>
    <row r="41" spans="1:30" x14ac:dyDescent="0.25">
      <c r="A41" s="8" t="s">
        <v>102</v>
      </c>
      <c r="B41" s="8" t="s">
        <v>888</v>
      </c>
      <c r="C41" s="10">
        <v>7.3224</v>
      </c>
      <c r="D41" s="10">
        <v>7.5247000000000002</v>
      </c>
      <c r="E41" s="10">
        <v>7.4225000000000003</v>
      </c>
      <c r="F41" s="10">
        <v>7.6077000000000004</v>
      </c>
      <c r="G41" s="10">
        <v>7.0526999999999997</v>
      </c>
      <c r="H41" s="10">
        <v>9.3713999999999995</v>
      </c>
      <c r="I41" s="10">
        <v>9.5890000000000004</v>
      </c>
      <c r="J41" s="10">
        <v>9.0214999999999996</v>
      </c>
      <c r="K41" s="10">
        <v>9.0335000000000001</v>
      </c>
      <c r="L41" s="10">
        <v>8.0126000000000008</v>
      </c>
      <c r="M41" s="10">
        <v>7.3920000000000003</v>
      </c>
      <c r="N41" s="10">
        <v>7.0278</v>
      </c>
      <c r="O41" s="10">
        <v>6.6223999999999998</v>
      </c>
      <c r="P41" s="10">
        <v>8.2133000000000003</v>
      </c>
      <c r="Q41" s="10">
        <v>7.8124000000000002</v>
      </c>
      <c r="R41" s="10">
        <v>7.7138999999999998</v>
      </c>
      <c r="S41" s="10">
        <v>7.9396000000000004</v>
      </c>
      <c r="T41" s="10">
        <v>8.8819999999999997</v>
      </c>
      <c r="U41" s="10">
        <v>9.6510999999999996</v>
      </c>
      <c r="V41" s="10">
        <v>10.102499999999999</v>
      </c>
      <c r="W41" s="10">
        <v>9.3424999999999994</v>
      </c>
      <c r="X41" s="10">
        <v>8.4977999999999998</v>
      </c>
      <c r="Y41" s="10">
        <v>8.8771000000000004</v>
      </c>
      <c r="Z41" s="10">
        <v>8.3475000000000001</v>
      </c>
      <c r="AA41" s="10">
        <v>7.5128000000000004</v>
      </c>
      <c r="AB41" s="10">
        <v>7.6788999999999996</v>
      </c>
      <c r="AC41" s="10">
        <v>8.4863</v>
      </c>
      <c r="AD41" s="10">
        <v>8.7443000000000008</v>
      </c>
    </row>
    <row r="42" spans="1:30" x14ac:dyDescent="0.25">
      <c r="A42" s="8" t="s">
        <v>103</v>
      </c>
      <c r="B42" s="8" t="s">
        <v>889</v>
      </c>
      <c r="C42" s="10">
        <v>2.1421000000000001</v>
      </c>
      <c r="D42" s="10">
        <v>2.1027</v>
      </c>
      <c r="E42" s="10">
        <v>1.9439</v>
      </c>
      <c r="F42" s="10">
        <v>1.9565999999999999</v>
      </c>
      <c r="G42" s="10">
        <v>3.2519</v>
      </c>
      <c r="H42" s="10">
        <v>2.8538999999999999</v>
      </c>
      <c r="I42" s="10">
        <v>2.9763000000000002</v>
      </c>
      <c r="J42" s="10">
        <v>3.2442000000000002</v>
      </c>
      <c r="K42" s="10">
        <v>2.8940999999999999</v>
      </c>
      <c r="L42" s="10">
        <v>2.5674999999999999</v>
      </c>
      <c r="M42" s="10">
        <v>2.121</v>
      </c>
      <c r="N42" s="10">
        <v>1.8176000000000001</v>
      </c>
      <c r="O42" s="10">
        <v>2.1503999999999999</v>
      </c>
      <c r="P42" s="10">
        <v>0.76559999999999995</v>
      </c>
      <c r="Q42" s="10">
        <v>0.74660000000000004</v>
      </c>
      <c r="R42" s="10">
        <v>0.77249999999999996</v>
      </c>
      <c r="S42" s="10">
        <v>1.0496000000000001</v>
      </c>
      <c r="T42" s="10">
        <v>1.9661999999999999</v>
      </c>
      <c r="U42" s="10">
        <v>1.6661999999999999</v>
      </c>
      <c r="V42" s="10">
        <v>1.6637</v>
      </c>
      <c r="W42" s="10">
        <v>1.7068000000000001</v>
      </c>
      <c r="X42" s="10">
        <v>2.6417000000000002</v>
      </c>
      <c r="Y42" s="10">
        <v>3.3982000000000001</v>
      </c>
      <c r="Z42" s="10">
        <v>4.4523000000000001</v>
      </c>
      <c r="AA42" s="10">
        <v>4.3724999999999996</v>
      </c>
      <c r="AB42" s="10">
        <v>3.8940999999999999</v>
      </c>
      <c r="AC42" s="10">
        <v>4.2272999999999996</v>
      </c>
      <c r="AD42" s="10">
        <v>5.0103</v>
      </c>
    </row>
    <row r="43" spans="1:30" x14ac:dyDescent="0.25">
      <c r="A43" s="8" t="s">
        <v>104</v>
      </c>
      <c r="B43" s="8" t="s">
        <v>890</v>
      </c>
      <c r="C43" s="10">
        <v>5.8540999999999999</v>
      </c>
      <c r="D43" s="10">
        <v>6.0881999999999996</v>
      </c>
      <c r="E43" s="10">
        <v>5.9654999999999996</v>
      </c>
      <c r="F43" s="10">
        <v>6.1283000000000003</v>
      </c>
      <c r="G43" s="10">
        <v>6.0362</v>
      </c>
      <c r="H43" s="10">
        <v>7.5867000000000004</v>
      </c>
      <c r="I43" s="10">
        <v>7.7995999999999999</v>
      </c>
      <c r="J43" s="10">
        <v>7.5247000000000002</v>
      </c>
      <c r="K43" s="10">
        <v>7.4128999999999996</v>
      </c>
      <c r="L43" s="10">
        <v>6.6482999999999999</v>
      </c>
      <c r="M43" s="10">
        <v>6.1356999999999999</v>
      </c>
      <c r="N43" s="10">
        <v>5.7609000000000004</v>
      </c>
      <c r="O43" s="10">
        <v>5.5555000000000003</v>
      </c>
      <c r="P43" s="10">
        <v>6.1329000000000002</v>
      </c>
      <c r="Q43" s="10">
        <v>6.0145</v>
      </c>
      <c r="R43" s="10">
        <v>6.0965999999999996</v>
      </c>
      <c r="S43" s="10">
        <v>6.3544</v>
      </c>
      <c r="T43" s="10">
        <v>7.3516000000000004</v>
      </c>
      <c r="U43" s="10">
        <v>7.9901999999999997</v>
      </c>
      <c r="V43" s="10">
        <v>8.4528999999999996</v>
      </c>
      <c r="W43" s="10">
        <v>7.9539</v>
      </c>
      <c r="X43" s="10">
        <v>7.3784000000000001</v>
      </c>
      <c r="Y43" s="10">
        <v>7.6265999999999998</v>
      </c>
      <c r="Z43" s="10">
        <v>7.5007000000000001</v>
      </c>
      <c r="AA43" s="10">
        <v>6.7949999999999999</v>
      </c>
      <c r="AB43" s="10">
        <v>6.8384</v>
      </c>
      <c r="AC43" s="10">
        <v>7.6207000000000003</v>
      </c>
      <c r="AD43" s="10">
        <v>7.9478999999999997</v>
      </c>
    </row>
    <row r="44" spans="1:30" x14ac:dyDescent="0.25">
      <c r="A44" s="8" t="s">
        <v>105</v>
      </c>
      <c r="B44" s="8" t="s">
        <v>891</v>
      </c>
      <c r="C44" s="10">
        <v>35.663400000000003</v>
      </c>
      <c r="D44" s="10">
        <v>36.596899999999998</v>
      </c>
      <c r="E44" s="10">
        <v>38.992199999999997</v>
      </c>
      <c r="F44" s="10">
        <v>37.398400000000002</v>
      </c>
      <c r="G44" s="10" t="s">
        <v>53</v>
      </c>
      <c r="H44" s="10">
        <v>23.406300000000002</v>
      </c>
      <c r="I44" s="10">
        <v>24.600100000000001</v>
      </c>
      <c r="J44" s="10">
        <v>22.744599999999998</v>
      </c>
      <c r="K44" s="10">
        <v>15.752700000000001</v>
      </c>
      <c r="L44" s="10">
        <v>24.9041</v>
      </c>
      <c r="M44" s="10">
        <v>23.645800000000001</v>
      </c>
      <c r="N44" s="10">
        <v>19.3505</v>
      </c>
      <c r="O44" s="10" t="s">
        <v>53</v>
      </c>
      <c r="P44" s="10">
        <v>23.496600000000001</v>
      </c>
      <c r="Q44" s="10">
        <v>24.591799999999999</v>
      </c>
      <c r="R44" s="10">
        <v>18.355799999999999</v>
      </c>
      <c r="S44" s="10" t="s">
        <v>53</v>
      </c>
      <c r="T44" s="10">
        <v>25.918500000000002</v>
      </c>
      <c r="U44" s="10">
        <v>22.321000000000002</v>
      </c>
      <c r="V44" s="10">
        <v>25.4727</v>
      </c>
      <c r="W44" s="10" t="s">
        <v>53</v>
      </c>
      <c r="X44" s="10">
        <v>25.476500000000001</v>
      </c>
      <c r="Y44" s="10">
        <v>22.233799999999999</v>
      </c>
      <c r="Z44" s="10">
        <v>17.900700000000001</v>
      </c>
      <c r="AA44" s="10">
        <v>7.0701999999999998</v>
      </c>
      <c r="AB44" s="10">
        <v>26.47</v>
      </c>
      <c r="AC44" s="10">
        <v>26.301300000000001</v>
      </c>
      <c r="AD44" s="10">
        <v>20.7818</v>
      </c>
    </row>
    <row r="45" spans="1:30" x14ac:dyDescent="0.25">
      <c r="A45" s="8" t="s">
        <v>106</v>
      </c>
      <c r="B45" s="8" t="s">
        <v>892</v>
      </c>
      <c r="C45" s="10">
        <v>63.422699999999999</v>
      </c>
      <c r="D45" s="10">
        <v>63.764200000000002</v>
      </c>
      <c r="E45" s="10">
        <v>63.3371</v>
      </c>
      <c r="F45" s="10">
        <v>62.7166</v>
      </c>
      <c r="G45" s="10">
        <v>99.711399999999998</v>
      </c>
      <c r="H45" s="10">
        <v>102.4529</v>
      </c>
      <c r="I45" s="10">
        <v>106.6322</v>
      </c>
      <c r="J45" s="10">
        <v>111.2135</v>
      </c>
      <c r="K45" s="10">
        <v>78.507099999999994</v>
      </c>
      <c r="L45" s="10">
        <v>78.111999999999995</v>
      </c>
      <c r="M45" s="10">
        <v>78.418300000000002</v>
      </c>
      <c r="N45" s="10">
        <v>79.295500000000004</v>
      </c>
      <c r="O45" s="10">
        <v>82.822699999999998</v>
      </c>
      <c r="P45" s="10">
        <v>83.127799999999993</v>
      </c>
      <c r="Q45" s="10">
        <v>82.947100000000006</v>
      </c>
      <c r="R45" s="10">
        <v>83.259900000000002</v>
      </c>
      <c r="S45" s="10">
        <v>84.650400000000005</v>
      </c>
      <c r="T45" s="10">
        <v>83.338800000000006</v>
      </c>
      <c r="U45" s="10">
        <v>83.302400000000006</v>
      </c>
      <c r="V45" s="10">
        <v>80.880300000000005</v>
      </c>
      <c r="W45" s="10">
        <v>81.924999999999997</v>
      </c>
      <c r="X45" s="10">
        <v>81.744799999999998</v>
      </c>
      <c r="Y45" s="10">
        <v>81.706800000000001</v>
      </c>
      <c r="Z45" s="10">
        <v>83.798299999999998</v>
      </c>
      <c r="AA45" s="10">
        <v>81.222999999999999</v>
      </c>
      <c r="AB45" s="10">
        <v>80.764300000000006</v>
      </c>
      <c r="AC45" s="10">
        <v>79.405100000000004</v>
      </c>
      <c r="AD45" s="10">
        <v>78.688800000000001</v>
      </c>
    </row>
    <row r="72" spans="4:4" x14ac:dyDescent="0.25">
      <c r="D72" t="s">
        <v>323</v>
      </c>
    </row>
    <row r="73" spans="4:4" x14ac:dyDescent="0.25">
      <c r="D73" t="s">
        <v>421</v>
      </c>
    </row>
    <row r="74" spans="4:4" x14ac:dyDescent="0.25">
      <c r="D74" t="s">
        <v>519</v>
      </c>
    </row>
    <row r="75" spans="4:4" x14ac:dyDescent="0.25">
      <c r="D75" t="s">
        <v>617</v>
      </c>
    </row>
    <row r="76" spans="4:4" x14ac:dyDescent="0.25">
      <c r="D76" t="s">
        <v>715</v>
      </c>
    </row>
    <row r="77" spans="4:4" x14ac:dyDescent="0.25">
      <c r="D77" t="s">
        <v>813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 (2)</vt:lpstr>
      <vt:lpstr>Main</vt:lpstr>
      <vt:lpstr>middle du</vt:lpstr>
      <vt:lpstr>DATA</vt:lpstr>
      <vt:lpstr>RDUS</vt:lpstr>
      <vt:lpstr>CLH</vt:lpstr>
      <vt:lpstr>CWST</vt:lpstr>
      <vt:lpstr>NVRI</vt:lpstr>
      <vt:lpstr>RSG</vt:lpstr>
      <vt:lpstr>WM</vt:lpstr>
      <vt:lpstr>DATA_hardcopy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Ramirez, Eduardo</dc:creator>
  <cp:keywords/>
  <dc:description/>
  <cp:lastModifiedBy>Ramirez, Eduardo</cp:lastModifiedBy>
  <cp:revision/>
  <dcterms:created xsi:type="dcterms:W3CDTF">2024-02-16T00:38:39Z</dcterms:created>
  <dcterms:modified xsi:type="dcterms:W3CDTF">2024-04-19T07:26:52Z</dcterms:modified>
  <cp:category/>
  <cp:contentStatus/>
</cp:coreProperties>
</file>