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20008B-711E-423F-95CC-CFD7870FF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A29" i="1"/>
  <c r="D12" i="1"/>
  <c r="B12" i="1"/>
  <c r="A16" i="1" s="1"/>
  <c r="N4" i="1"/>
  <c r="N5" i="1" s="1"/>
  <c r="N6" i="1" l="1"/>
  <c r="N7" i="1" s="1"/>
  <c r="N8" i="1" s="1"/>
  <c r="A17" i="1" s="1"/>
  <c r="H36" i="1"/>
  <c r="B16" i="1" l="1"/>
  <c r="C16" i="1" l="1"/>
  <c r="E16" i="1"/>
  <c r="B52" i="1" s="1"/>
  <c r="B17" i="1"/>
  <c r="A18" i="1"/>
  <c r="C17" i="1" l="1"/>
  <c r="F52" i="1" s="1"/>
  <c r="B29" i="1"/>
  <c r="D52" i="1"/>
  <c r="D51" i="1"/>
  <c r="F16" i="1"/>
  <c r="A19" i="1"/>
  <c r="A31" i="1" s="1"/>
  <c r="D17" i="1"/>
  <c r="C29" i="1" s="1"/>
  <c r="A30" i="1"/>
  <c r="B18" i="1"/>
  <c r="B30" i="1" s="1"/>
  <c r="D53" i="1" l="1"/>
  <c r="A20" i="1"/>
  <c r="A32" i="1" s="1"/>
  <c r="B19" i="1"/>
  <c r="C19" i="1" s="1"/>
  <c r="E17" i="1"/>
  <c r="B53" i="1" s="1"/>
  <c r="D18" i="1"/>
  <c r="C30" i="1" s="1"/>
  <c r="C18" i="1"/>
  <c r="B20" i="1" l="1"/>
  <c r="C20" i="1" s="1"/>
  <c r="D56" i="1" s="1"/>
  <c r="A21" i="1"/>
  <c r="A22" i="1" s="1"/>
  <c r="D54" i="1"/>
  <c r="F53" i="1"/>
  <c r="D55" i="1"/>
  <c r="F54" i="1"/>
  <c r="F17" i="1"/>
  <c r="B31" i="1"/>
  <c r="D19" i="1"/>
  <c r="E18" i="1"/>
  <c r="F18" i="1" s="1"/>
  <c r="A33" i="1"/>
  <c r="B21" i="1" l="1"/>
  <c r="C21" i="1" s="1"/>
  <c r="B54" i="1"/>
  <c r="F55" i="1"/>
  <c r="B32" i="1"/>
  <c r="D20" i="1"/>
  <c r="C32" i="1" s="1"/>
  <c r="E19" i="1"/>
  <c r="F19" i="1" s="1"/>
  <c r="C31" i="1"/>
  <c r="D21" i="1"/>
  <c r="B22" i="1"/>
  <c r="A23" i="1"/>
  <c r="E20" i="1" l="1"/>
  <c r="F20" i="1" s="1"/>
  <c r="B55" i="1"/>
  <c r="B56" i="1" s="1"/>
  <c r="D57" i="1"/>
  <c r="F56" i="1"/>
  <c r="D22" i="1"/>
  <c r="B23" i="1"/>
  <c r="C22" i="1"/>
  <c r="E21" i="1"/>
  <c r="F21" i="1" s="1"/>
  <c r="B57" i="1" l="1"/>
  <c r="D58" i="1"/>
  <c r="F57" i="1"/>
  <c r="D23" i="1"/>
  <c r="D24" i="1" s="1"/>
  <c r="C23" i="1"/>
  <c r="E22" i="1"/>
  <c r="F22" i="1" s="1"/>
  <c r="C33" i="1" l="1"/>
  <c r="C35" i="1" s="1"/>
  <c r="D59" i="1"/>
  <c r="F58" i="1"/>
  <c r="B58" i="1"/>
  <c r="N11" i="1"/>
  <c r="E23" i="1"/>
  <c r="B59" i="1" l="1"/>
  <c r="F23" i="1"/>
  <c r="E24" i="1"/>
  <c r="N13" i="1"/>
  <c r="N14" i="1" s="1"/>
  <c r="N15" i="1" s="1"/>
  <c r="D30" i="1" s="1"/>
  <c r="D33" i="1" l="1"/>
  <c r="E33" i="1" s="1"/>
  <c r="I33" i="1" s="1"/>
  <c r="D32" i="1"/>
  <c r="E32" i="1" s="1"/>
  <c r="I32" i="1" s="1"/>
  <c r="D31" i="1"/>
  <c r="F31" i="1" s="1"/>
  <c r="G31" i="1" s="1"/>
  <c r="D29" i="1"/>
  <c r="E29" i="1" s="1"/>
  <c r="E30" i="1"/>
  <c r="I30" i="1" s="1"/>
  <c r="F30" i="1"/>
  <c r="G30" i="1" s="1"/>
  <c r="F33" i="1" l="1"/>
  <c r="G33" i="1" s="1"/>
  <c r="H33" i="1" s="1"/>
  <c r="D35" i="1"/>
  <c r="F29" i="1"/>
  <c r="G29" i="1" s="1"/>
  <c r="H29" i="1" s="1"/>
  <c r="E31" i="1"/>
  <c r="I31" i="1" s="1"/>
  <c r="F32" i="1"/>
  <c r="G32" i="1" s="1"/>
  <c r="H32" i="1" s="1"/>
  <c r="H30" i="1"/>
  <c r="I29" i="1"/>
  <c r="I35" i="1" l="1"/>
  <c r="E35" i="1"/>
  <c r="H31" i="1"/>
  <c r="H35" i="1" s="1"/>
</calcChain>
</file>

<file path=xl/sharedStrings.xml><?xml version="1.0" encoding="utf-8"?>
<sst xmlns="http://schemas.openxmlformats.org/spreadsheetml/2006/main" count="54" uniqueCount="39">
  <si>
    <t>Кол-во интервалов по формуле Стерджесса k</t>
  </si>
  <si>
    <t>Округление k</t>
  </si>
  <si>
    <t>Объем выборки n</t>
  </si>
  <si>
    <t>Размах выборки W</t>
  </si>
  <si>
    <t xml:space="preserve">max = </t>
  </si>
  <si>
    <t xml:space="preserve">min = </t>
  </si>
  <si>
    <t>Длина каждого интервала h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</si>
  <si>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</si>
  <si>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</si>
  <si>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</si>
  <si>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</si>
  <si>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</si>
  <si>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</si>
  <si>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</si>
  <si>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</si>
  <si>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x-cp=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</si>
  <si>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</si>
  <si>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</si>
  <si>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</si>
  <si>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</si>
  <si>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</si>
  <si>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pi</t>
  </si>
  <si>
    <t>n*pi</t>
  </si>
  <si>
    <t>(ni-npi)^2</t>
  </si>
  <si>
    <t>ni^2/npi</t>
  </si>
  <si>
    <t>(ninpi)^2/npi</t>
  </si>
  <si>
    <t>Исходные данные</t>
  </si>
  <si>
    <t>Суммы</t>
  </si>
  <si>
    <t>ni-n*pi</t>
  </si>
  <si>
    <t xml:space="preserve">X2Расч = </t>
  </si>
  <si>
    <t xml:space="preserve">X2Крит = </t>
  </si>
  <si>
    <t xml:space="preserve">k-r-1 = </t>
  </si>
  <si>
    <t xml:space="preserve"> при x &lt;=</t>
  </si>
  <si>
    <t xml:space="preserve"> при</t>
  </si>
  <si>
    <t>&lt; x &lt;=</t>
  </si>
  <si>
    <t>при x &gt;</t>
  </si>
  <si>
    <t xml:space="preserve">F*n(x) = </t>
  </si>
  <si>
    <t>Вариант 15</t>
  </si>
  <si>
    <t>h c точн. до 0,1 в большую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</si>
</sst>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0" xfId="0" applyBorder="1"/>
    <xf numFmtId="0" fontId="0" fillId="0" borderId="4" xfId="0" applyBorder="1"/>
    <xf numFmtId="11" fontId="2" fillId="7" borderId="1" xfId="0" applyNumberFormat="1" applyFont="1" applyFill="1" applyBorder="1"/>
    <xf numFmtId="0" fontId="2" fillId="7" borderId="1" xfId="0" applyFont="1" applyFill="1" applyBorder="1"/>
    <xf numFmtId="0" fontId="0" fillId="3" borderId="1" xfId="0" applyFill="1" applyBorder="1"/>
    <xf numFmtId="0" fontId="0" fillId="8" borderId="3" xfId="0" applyFill="1" applyBorder="1"/>
    <xf numFmtId="0" fontId="2" fillId="8" borderId="3" xfId="0" applyFont="1" applyFill="1" applyBorder="1"/>
    <xf numFmtId="0" fontId="0" fillId="8" borderId="1" xfId="0" applyFill="1" applyBorder="1"/>
    <xf numFmtId="0" fontId="4" fillId="0" borderId="1" xfId="0" applyFont="1" applyBorder="1"/>
    <xf numFmtId="2" fontId="4" fillId="5" borderId="1" xfId="0" applyNumberFormat="1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4" fillId="9" borderId="1" xfId="0" applyFont="1" applyFill="1" applyBorder="1"/>
    <xf numFmtId="0" fontId="6" fillId="6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/>
    <xf numFmtId="0" fontId="1" fillId="11" borderId="1" xfId="0" applyFont="1" applyFill="1" applyBorder="1"/>
    <xf numFmtId="2" fontId="1" fillId="12" borderId="1" xfId="0" applyNumberFormat="1" applyFont="1" applyFill="1" applyBorder="1"/>
    <xf numFmtId="164" fontId="1" fillId="12" borderId="1" xfId="0" applyNumberFormat="1" applyFont="1" applyFill="1" applyBorder="1"/>
    <xf numFmtId="0" fontId="1" fillId="8" borderId="1" xfId="0" applyFont="1" applyFill="1" applyBorder="1"/>
    <xf numFmtId="0" fontId="1" fillId="13" borderId="1" xfId="0" applyFont="1" applyFill="1" applyBorder="1"/>
    <xf numFmtId="0" fontId="5" fillId="2" borderId="1" xfId="0" applyFont="1" applyFill="1" applyBorder="1"/>
    <xf numFmtId="0" fontId="4" fillId="14" borderId="1" xfId="0" applyFont="1" applyFill="1" applyBorder="1"/>
    <xf numFmtId="2" fontId="4" fillId="14" borderId="1" xfId="0" applyNumberFormat="1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13" borderId="5" xfId="0" applyFont="1" applyFill="1" applyBorder="1"/>
    <xf numFmtId="165" fontId="1" fillId="12" borderId="5" xfId="0" applyNumberFormat="1" applyFont="1" applyFill="1" applyBorder="1"/>
    <xf numFmtId="165" fontId="1" fillId="0" borderId="6" xfId="0" applyNumberFormat="1" applyFont="1" applyFill="1" applyBorder="1"/>
    <xf numFmtId="0" fontId="1" fillId="4" borderId="0" xfId="0" applyFont="1" applyFill="1" applyBorder="1"/>
    <xf numFmtId="165" fontId="1" fillId="4" borderId="0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Лист1!$C$16:$C$23</c:f>
              <c:numCache>
                <c:formatCode>0.0</c:formatCode>
                <c:ptCount val="8"/>
                <c:pt idx="0" formatCode="0.00">
                  <c:v>14.35</c:v>
                </c:pt>
                <c:pt idx="1">
                  <c:v>17.049999999999997</c:v>
                </c:pt>
                <c:pt idx="2">
                  <c:v>19.75</c:v>
                </c:pt>
                <c:pt idx="3">
                  <c:v>22.449999999999996</c:v>
                </c:pt>
                <c:pt idx="4">
                  <c:v>25.15</c:v>
                </c:pt>
                <c:pt idx="5">
                  <c:v>27.849999999999994</c:v>
                </c:pt>
                <c:pt idx="6">
                  <c:v>30.549999999999997</c:v>
                </c:pt>
                <c:pt idx="7">
                  <c:v>33.249999999999993</c:v>
                </c:pt>
              </c:numCache>
            </c:numRef>
          </c:cat>
          <c:val>
            <c:numRef>
              <c:f>Лист1!$F$16:$F$23</c:f>
              <c:numCache>
                <c:formatCode>0.000</c:formatCode>
                <c:ptCount val="8"/>
                <c:pt idx="0">
                  <c:v>1.4814814814814814E-2</c:v>
                </c:pt>
                <c:pt idx="1">
                  <c:v>7.0370370370370361E-2</c:v>
                </c:pt>
                <c:pt idx="2">
                  <c:v>7.7777777777777765E-2</c:v>
                </c:pt>
                <c:pt idx="3">
                  <c:v>7.7777777777777765E-2</c:v>
                </c:pt>
                <c:pt idx="4">
                  <c:v>8.5185185185185183E-2</c:v>
                </c:pt>
                <c:pt idx="5">
                  <c:v>2.9629629629629627E-2</c:v>
                </c:pt>
                <c:pt idx="6">
                  <c:v>3.7037037037037034E-3</c:v>
                </c:pt>
                <c:pt idx="7">
                  <c:v>1.111111111111111E-2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9-4F68-919A-1CA94CF24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887631"/>
        <c:axId val="897885967"/>
      </c:barChart>
      <c:catAx>
        <c:axId val="8978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Середины интервалов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7885967"/>
        <c:crosses val="autoZero"/>
        <c:auto val="1"/>
        <c:lblAlgn val="ctr"/>
        <c:lblOffset val="100"/>
        <c:noMultiLvlLbl val="0"/>
      </c:catAx>
      <c:valAx>
        <c:axId val="8978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78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(Лист1!$E$51,Лист1!$D$51)</c:f>
              <c:numCache>
                <c:formatCode>0.00</c:formatCode>
                <c:ptCount val="2"/>
                <c:pt idx="0" formatCode="General">
                  <c:v>-3</c:v>
                </c:pt>
                <c:pt idx="1">
                  <c:v>14.35</c:v>
                </c:pt>
              </c:numCache>
            </c:numRef>
          </c:xVal>
          <c:yVal>
            <c:numRef>
              <c:f>(Лист1!$B$51,Лист1!$B$51)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F0-4B34-9EEC-6E4BC9A551E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(Лист1!$D$52,Лист1!$F$52)</c:f>
              <c:numCache>
                <c:formatCode>0.0</c:formatCode>
                <c:ptCount val="2"/>
                <c:pt idx="0">
                  <c:v>14.35</c:v>
                </c:pt>
                <c:pt idx="1">
                  <c:v>17.049999999999997</c:v>
                </c:pt>
              </c:numCache>
            </c:numRef>
          </c:xVal>
          <c:yVal>
            <c:numRef>
              <c:f>(Лист1!$B$52,Лист1!$B$52)</c:f>
              <c:numCache>
                <c:formatCode>General</c:formatCode>
                <c:ptCount val="2"/>
                <c:pt idx="0">
                  <c:v>0.04</c:v>
                </c:pt>
                <c:pt idx="1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0-4B34-9EEC-6E4BC9A551E5}"/>
            </c:ext>
          </c:extLst>
        </c:ser>
        <c:ser>
          <c:idx val="1"/>
          <c:order val="2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(Лист1!$D$53,Лист1!$F$53)</c:f>
              <c:numCache>
                <c:formatCode>0.0</c:formatCode>
                <c:ptCount val="2"/>
                <c:pt idx="0">
                  <c:v>17.049999999999997</c:v>
                </c:pt>
                <c:pt idx="1">
                  <c:v>19.75</c:v>
                </c:pt>
              </c:numCache>
            </c:numRef>
          </c:xVal>
          <c:yVal>
            <c:numRef>
              <c:f>(Лист1!$B$53,Лист1!$B$53)</c:f>
              <c:numCache>
                <c:formatCode>General</c:formatCode>
                <c:ptCount val="2"/>
                <c:pt idx="0">
                  <c:v>0.23</c:v>
                </c:pt>
                <c:pt idx="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0-4B34-9EEC-6E4BC9A551E5}"/>
            </c:ext>
          </c:extLst>
        </c:ser>
        <c:ser>
          <c:idx val="2"/>
          <c:order val="3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(Лист1!$D$54,Лист1!$F$54)</c:f>
              <c:numCache>
                <c:formatCode>0.0</c:formatCode>
                <c:ptCount val="2"/>
                <c:pt idx="0">
                  <c:v>19.75</c:v>
                </c:pt>
                <c:pt idx="1">
                  <c:v>22.449999999999996</c:v>
                </c:pt>
              </c:numCache>
            </c:numRef>
          </c:xVal>
          <c:yVal>
            <c:numRef>
              <c:f>(Лист1!$B$54,Лист1!$B$54)</c:f>
              <c:numCache>
                <c:formatCode>General</c:formatCode>
                <c:ptCount val="2"/>
                <c:pt idx="0">
                  <c:v>0.44</c:v>
                </c:pt>
                <c:pt idx="1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F0-4B34-9EEC-6E4BC9A551E5}"/>
            </c:ext>
          </c:extLst>
        </c:ser>
        <c:ser>
          <c:idx val="3"/>
          <c:order val="4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(Лист1!$D$55,Лист1!$F$55)</c:f>
              <c:numCache>
                <c:formatCode>0.0</c:formatCode>
                <c:ptCount val="2"/>
                <c:pt idx="0">
                  <c:v>22.449999999999996</c:v>
                </c:pt>
                <c:pt idx="1">
                  <c:v>25.15</c:v>
                </c:pt>
              </c:numCache>
            </c:numRef>
          </c:xVal>
          <c:yVal>
            <c:numRef>
              <c:f>(Лист1!$B$55,Лист1!$B$55)</c:f>
              <c:numCache>
                <c:formatCode>General</c:formatCode>
                <c:ptCount val="2"/>
                <c:pt idx="0">
                  <c:v>0.65</c:v>
                </c:pt>
                <c:pt idx="1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F0-4B34-9EEC-6E4BC9A551E5}"/>
            </c:ext>
          </c:extLst>
        </c:ser>
        <c:ser>
          <c:idx val="4"/>
          <c:order val="5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(Лист1!$D$56,Лист1!$F$56)</c:f>
              <c:numCache>
                <c:formatCode>0.0</c:formatCode>
                <c:ptCount val="2"/>
                <c:pt idx="0">
                  <c:v>25.15</c:v>
                </c:pt>
                <c:pt idx="1">
                  <c:v>27.849999999999994</c:v>
                </c:pt>
              </c:numCache>
            </c:numRef>
          </c:xVal>
          <c:yVal>
            <c:numRef>
              <c:f>(Лист1!$B$56,Лист1!$B$56)</c:f>
              <c:numCache>
                <c:formatCode>General</c:formatCode>
                <c:ptCount val="2"/>
                <c:pt idx="0">
                  <c:v>0.88</c:v>
                </c:pt>
                <c:pt idx="1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F0-4B34-9EEC-6E4BC9A551E5}"/>
            </c:ext>
          </c:extLst>
        </c:ser>
        <c:ser>
          <c:idx val="5"/>
          <c:order val="6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(Лист1!$D$57,Лист1!$F$57)</c:f>
              <c:numCache>
                <c:formatCode>0.0</c:formatCode>
                <c:ptCount val="2"/>
                <c:pt idx="0">
                  <c:v>27.849999999999994</c:v>
                </c:pt>
                <c:pt idx="1">
                  <c:v>30.549999999999997</c:v>
                </c:pt>
              </c:numCache>
            </c:numRef>
          </c:xVal>
          <c:yVal>
            <c:numRef>
              <c:f>(Лист1!$B$57,Лист1!$B$57)</c:f>
              <c:numCache>
                <c:formatCode>General</c:formatCode>
                <c:ptCount val="2"/>
                <c:pt idx="0">
                  <c:v>0.96</c:v>
                </c:pt>
                <c:pt idx="1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F0-4B34-9EEC-6E4BC9A551E5}"/>
            </c:ext>
          </c:extLst>
        </c:ser>
        <c:ser>
          <c:idx val="6"/>
          <c:order val="7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(Лист1!$D$58,Лист1!$F$58)</c:f>
              <c:numCache>
                <c:formatCode>0.0</c:formatCode>
                <c:ptCount val="2"/>
                <c:pt idx="0">
                  <c:v>30.549999999999997</c:v>
                </c:pt>
                <c:pt idx="1">
                  <c:v>33.249999999999993</c:v>
                </c:pt>
              </c:numCache>
            </c:numRef>
          </c:xVal>
          <c:yVal>
            <c:numRef>
              <c:f>(Лист1!$B$58,Лист1!$B$58)</c:f>
              <c:numCache>
                <c:formatCode>General</c:formatCode>
                <c:ptCount val="2"/>
                <c:pt idx="0">
                  <c:v>0.97</c:v>
                </c:pt>
                <c:pt idx="1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F0-4B34-9EEC-6E4BC9A551E5}"/>
            </c:ext>
          </c:extLst>
        </c:ser>
        <c:ser>
          <c:idx val="7"/>
          <c:order val="8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(Лист1!$D$59,Лист1!$E$59)</c:f>
              <c:numCache>
                <c:formatCode>General</c:formatCode>
                <c:ptCount val="2"/>
                <c:pt idx="0" formatCode="0.0">
                  <c:v>33.249999999999993</c:v>
                </c:pt>
                <c:pt idx="1">
                  <c:v>50</c:v>
                </c:pt>
              </c:numCache>
            </c:numRef>
          </c:xVal>
          <c:yVal>
            <c:numRef>
              <c:f>(Лист1!$B$59,Лист1!$B$59)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F0-4B34-9EEC-6E4BC9A5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19823"/>
        <c:axId val="918217743"/>
      </c:scatterChart>
      <c:valAx>
        <c:axId val="918219823"/>
        <c:scaling>
          <c:orientation val="minMax"/>
          <c:max val="50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8217743"/>
        <c:crossesAt val="0"/>
        <c:crossBetween val="midCat"/>
        <c:majorUnit val="4"/>
        <c:minorUnit val="0.8"/>
      </c:valAx>
      <c:valAx>
        <c:axId val="918217743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8219823"/>
        <c:crossesAt val="0"/>
        <c:crossBetween val="midCat"/>
        <c:maj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194310</xdr:rowOff>
    </xdr:from>
    <xdr:to>
      <xdr:col>16</xdr:col>
      <xdr:colOff>130969</xdr:colOff>
      <xdr:row>30</xdr:row>
      <xdr:rowOff>171450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47287</xdr:colOff>
      <xdr:row>36</xdr:row>
      <xdr:rowOff>28291</xdr:rowOff>
    </xdr:from>
    <xdr:to>
      <xdr:col>7</xdr:col>
      <xdr:colOff>591843</xdr:colOff>
      <xdr:row>41</xdr:row>
      <xdr:rowOff>140562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865947" y="7574310"/>
              <a:ext cx="2364479" cy="10370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nary>
                </m:oMath>
              </a14:m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</a:t>
              </a:r>
              <a:r>
                <a:rPr lang="ru-RU" sz="1100" baseline="0"/>
                <a:t>5</a:t>
              </a:r>
              <a:endParaRPr lang="en-US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расч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f>
                        <m:f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den>
                      </m:f>
                    </m:e>
                  </m:nary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Sup>
                    <m:sSubSup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расч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 +</a:t>
              </a:r>
              <a:r>
                <a:rPr lang="en-US" sz="1100" baseline="0"/>
                <a:t> n = I3</a:t>
              </a:r>
              <a:r>
                <a:rPr lang="ru-RU" sz="1100" baseline="0"/>
                <a:t>5</a:t>
              </a:r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865947" y="7574310"/>
              <a:ext cx="2364479" cy="10370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^𝑘▒〖𝑛𝑝_𝑖=𝑛〗</a:t>
              </a:r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</a:t>
              </a:r>
              <a:r>
                <a:rPr lang="ru-RU" sz="1100" baseline="0"/>
                <a:t>5</a:t>
              </a:r>
              <a:endParaRPr lang="en-US" sz="1100" baseline="0"/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_расч^</a:t>
              </a:r>
              <a:r>
                <a:rPr lang="en-US" sz="1100" b="0" i="0">
                  <a:latin typeface="Cambria Math" panose="02040503050406030204" pitchFamily="18" charset="0"/>
                </a:rPr>
                <a:t>2= ∑_(𝑖=1)^𝑘▒〖〖(𝑛_𝑖  −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〗^2/(𝑛𝑝_𝑖 )=𝐻35〗</a:t>
              </a:r>
              <a:endParaRPr lang="en-US" sz="1100"/>
            </a:p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_расч^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/>
                <a:t> +</a:t>
              </a:r>
              <a:r>
                <a:rPr lang="en-US" sz="1100" baseline="0"/>
                <a:t> n = I3</a:t>
              </a:r>
              <a:r>
                <a:rPr lang="ru-RU" sz="1100" baseline="0"/>
                <a:t>5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11</xdr:col>
      <xdr:colOff>491289</xdr:colOff>
      <xdr:row>33</xdr:row>
      <xdr:rowOff>30081</xdr:rowOff>
    </xdr:from>
    <xdr:to>
      <xdr:col>16</xdr:col>
      <xdr:colOff>561473</xdr:colOff>
      <xdr:row>51</xdr:row>
      <xdr:rowOff>50132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7BCC1E9-5458-3F3E-7C93-5193C8058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25" zoomScale="103" zoomScaleNormal="70" workbookViewId="0">
      <selection activeCell="H36" sqref="H36"/>
    </sheetView>
  </sheetViews>
  <sheetFormatPr defaultRowHeight="14.4" x14ac:dyDescent="0.3"/>
  <cols>
    <col min="1" max="1" width="10" bestFit="1" customWidth="1"/>
    <col min="2" max="2" width="13.33203125" bestFit="1" customWidth="1"/>
    <col min="12" max="12" width="7.33203125" bestFit="1" customWidth="1"/>
    <col min="13" max="13" width="40.77734375" bestFit="1" customWidth="1"/>
  </cols>
  <sheetData>
    <row r="1" spans="1:14" ht="17.399999999999999" x14ac:dyDescent="0.3">
      <c r="A1" s="38" t="s">
        <v>37</v>
      </c>
      <c r="B1" s="38"/>
      <c r="C1" s="38"/>
      <c r="D1" s="39" t="s">
        <v>26</v>
      </c>
      <c r="E1" s="39"/>
      <c r="F1" s="39"/>
      <c r="G1" s="1"/>
      <c r="H1" s="1"/>
    </row>
    <row r="2" spans="1:14" x14ac:dyDescent="0.3">
      <c r="A2" s="17">
        <v>23</v>
      </c>
      <c r="B2" s="17">
        <v>21</v>
      </c>
      <c r="C2" s="17">
        <v>27</v>
      </c>
      <c r="D2" s="17">
        <v>18</v>
      </c>
      <c r="E2" s="17">
        <v>20</v>
      </c>
      <c r="F2" s="17">
        <v>19</v>
      </c>
      <c r="G2" s="17">
        <v>24</v>
      </c>
      <c r="H2" s="17">
        <v>17</v>
      </c>
      <c r="I2" s="17">
        <v>18</v>
      </c>
      <c r="J2" s="17">
        <v>24</v>
      </c>
    </row>
    <row r="3" spans="1:14" ht="18" x14ac:dyDescent="0.35">
      <c r="A3" s="17">
        <v>25</v>
      </c>
      <c r="B3" s="17">
        <v>25</v>
      </c>
      <c r="C3" s="17">
        <v>23</v>
      </c>
      <c r="D3" s="17">
        <v>18</v>
      </c>
      <c r="E3" s="17">
        <v>22</v>
      </c>
      <c r="F3" s="17">
        <v>24</v>
      </c>
      <c r="G3" s="17">
        <v>20</v>
      </c>
      <c r="H3" s="17">
        <v>23</v>
      </c>
      <c r="I3" s="17">
        <v>24</v>
      </c>
      <c r="J3" s="17">
        <v>21</v>
      </c>
      <c r="M3" s="14" t="s">
        <v>2</v>
      </c>
      <c r="N3" s="26">
        <v>100</v>
      </c>
    </row>
    <row r="4" spans="1:14" ht="18" x14ac:dyDescent="0.35">
      <c r="A4" s="17">
        <v>24</v>
      </c>
      <c r="B4" s="17">
        <v>18</v>
      </c>
      <c r="C4" s="17">
        <v>19</v>
      </c>
      <c r="D4" s="17">
        <v>19</v>
      </c>
      <c r="E4" s="17">
        <v>15</v>
      </c>
      <c r="F4" s="17">
        <v>17</v>
      </c>
      <c r="G4" s="17">
        <v>26</v>
      </c>
      <c r="H4" s="17">
        <v>23</v>
      </c>
      <c r="I4" s="17">
        <v>27</v>
      </c>
      <c r="J4" s="17">
        <v>25</v>
      </c>
      <c r="M4" s="14" t="s">
        <v>0</v>
      </c>
      <c r="N4" s="26">
        <f>1+LOG(N3,2)</f>
        <v>7.6438561897747253</v>
      </c>
    </row>
    <row r="5" spans="1:14" ht="18" x14ac:dyDescent="0.35">
      <c r="A5" s="17">
        <v>20</v>
      </c>
      <c r="B5" s="17">
        <v>22</v>
      </c>
      <c r="C5" s="17">
        <v>20</v>
      </c>
      <c r="D5" s="17">
        <v>19</v>
      </c>
      <c r="E5" s="17">
        <v>25</v>
      </c>
      <c r="F5" s="17">
        <v>20</v>
      </c>
      <c r="G5" s="17">
        <v>17</v>
      </c>
      <c r="H5" s="17">
        <v>30</v>
      </c>
      <c r="I5" s="17">
        <v>22</v>
      </c>
      <c r="J5" s="17">
        <v>25</v>
      </c>
      <c r="M5" s="14" t="s">
        <v>1</v>
      </c>
      <c r="N5" s="26">
        <f>ROUND(N4,0)</f>
        <v>8</v>
      </c>
    </row>
    <row r="6" spans="1:14" ht="18" x14ac:dyDescent="0.35">
      <c r="A6" s="17">
        <v>16</v>
      </c>
      <c r="B6" s="17">
        <v>26</v>
      </c>
      <c r="C6" s="17">
        <v>18</v>
      </c>
      <c r="D6" s="17">
        <v>15</v>
      </c>
      <c r="E6" s="17">
        <v>22</v>
      </c>
      <c r="F6" s="17">
        <v>26</v>
      </c>
      <c r="G6" s="17">
        <v>23</v>
      </c>
      <c r="H6" s="17">
        <v>34</v>
      </c>
      <c r="I6" s="17">
        <v>33</v>
      </c>
      <c r="J6" s="17">
        <v>22</v>
      </c>
      <c r="M6" s="14" t="s">
        <v>3</v>
      </c>
      <c r="N6" s="26">
        <f>D12-B12</f>
        <v>21</v>
      </c>
    </row>
    <row r="7" spans="1:14" ht="18" x14ac:dyDescent="0.35">
      <c r="A7" s="17">
        <v>28</v>
      </c>
      <c r="B7" s="17">
        <v>20</v>
      </c>
      <c r="C7" s="17">
        <v>23</v>
      </c>
      <c r="D7" s="17">
        <v>23</v>
      </c>
      <c r="E7" s="17">
        <v>22</v>
      </c>
      <c r="F7" s="17">
        <v>28</v>
      </c>
      <c r="G7" s="17">
        <v>22</v>
      </c>
      <c r="H7" s="17">
        <v>26</v>
      </c>
      <c r="I7" s="17">
        <v>26</v>
      </c>
      <c r="J7" s="17">
        <v>29</v>
      </c>
      <c r="M7" s="14" t="s">
        <v>6</v>
      </c>
      <c r="N7" s="26">
        <f>N6/N5</f>
        <v>2.625</v>
      </c>
    </row>
    <row r="8" spans="1:14" ht="18" x14ac:dyDescent="0.35">
      <c r="A8" s="17">
        <v>21</v>
      </c>
      <c r="B8" s="17">
        <v>16</v>
      </c>
      <c r="C8" s="17">
        <v>13</v>
      </c>
      <c r="D8" s="17">
        <v>18</v>
      </c>
      <c r="E8" s="17">
        <v>32</v>
      </c>
      <c r="F8" s="17">
        <v>24</v>
      </c>
      <c r="G8" s="17">
        <v>26</v>
      </c>
      <c r="H8" s="17">
        <v>28</v>
      </c>
      <c r="I8" s="17">
        <v>20</v>
      </c>
      <c r="J8" s="17">
        <v>21</v>
      </c>
      <c r="M8" s="14" t="s">
        <v>38</v>
      </c>
      <c r="N8" s="26">
        <f>_xlfn.CEILING.MATH(N7,0.1)</f>
        <v>2.7</v>
      </c>
    </row>
    <row r="9" spans="1:14" ht="18" x14ac:dyDescent="0.35">
      <c r="A9" s="17">
        <v>18</v>
      </c>
      <c r="B9" s="17">
        <v>23</v>
      </c>
      <c r="C9" s="17">
        <v>22</v>
      </c>
      <c r="D9" s="17">
        <v>23</v>
      </c>
      <c r="E9" s="17">
        <v>18</v>
      </c>
      <c r="F9" s="17">
        <v>21</v>
      </c>
      <c r="G9" s="17">
        <v>24</v>
      </c>
      <c r="H9" s="17">
        <v>22</v>
      </c>
      <c r="I9" s="17">
        <v>20</v>
      </c>
      <c r="J9" s="17">
        <v>18</v>
      </c>
      <c r="M9" s="15"/>
      <c r="N9" s="12"/>
    </row>
    <row r="10" spans="1:14" ht="18" x14ac:dyDescent="0.35">
      <c r="A10" s="17">
        <v>23</v>
      </c>
      <c r="B10" s="17">
        <v>19</v>
      </c>
      <c r="C10" s="17">
        <v>26</v>
      </c>
      <c r="D10" s="17">
        <v>18</v>
      </c>
      <c r="E10" s="17">
        <v>21</v>
      </c>
      <c r="F10" s="17">
        <v>26</v>
      </c>
      <c r="G10" s="17">
        <v>22</v>
      </c>
      <c r="H10" s="17">
        <v>20</v>
      </c>
      <c r="I10" s="17">
        <v>23</v>
      </c>
      <c r="J10" s="17">
        <v>16</v>
      </c>
      <c r="M10" s="15" t="s">
        <v>14</v>
      </c>
      <c r="N10" s="12"/>
    </row>
    <row r="11" spans="1:14" ht="18" x14ac:dyDescent="0.35">
      <c r="A11" s="17">
        <v>15</v>
      </c>
      <c r="B11" s="17">
        <v>16</v>
      </c>
      <c r="C11" s="17">
        <v>24</v>
      </c>
      <c r="D11" s="17">
        <v>16</v>
      </c>
      <c r="E11" s="17">
        <v>16</v>
      </c>
      <c r="F11" s="17">
        <v>28</v>
      </c>
      <c r="G11" s="17">
        <v>21</v>
      </c>
      <c r="H11" s="17">
        <v>26</v>
      </c>
      <c r="I11" s="17">
        <v>28</v>
      </c>
      <c r="J11" s="17">
        <v>25</v>
      </c>
      <c r="M11" s="14" t="s">
        <v>15</v>
      </c>
      <c r="N11" s="13">
        <f>SUMPRODUCT(C16:C23,D16:D23)/100</f>
        <v>21.990999999999996</v>
      </c>
    </row>
    <row r="12" spans="1:14" ht="18" x14ac:dyDescent="0.35">
      <c r="A12" t="s">
        <v>5</v>
      </c>
      <c r="B12">
        <f>MIN(A2:J11)</f>
        <v>13</v>
      </c>
      <c r="C12" t="s">
        <v>4</v>
      </c>
      <c r="D12">
        <f>MAX(A2:J11)</f>
        <v>34</v>
      </c>
      <c r="M12" s="15" t="s">
        <v>16</v>
      </c>
      <c r="N12" s="12"/>
    </row>
    <row r="13" spans="1:14" ht="18" x14ac:dyDescent="0.35">
      <c r="M13" s="16" t="s">
        <v>17</v>
      </c>
      <c r="N13" s="27">
        <f>SUMPRODUCT(C16:C23,C16:C23,D16:D23)/100-N11*N11</f>
        <v>17.649819000000093</v>
      </c>
    </row>
    <row r="14" spans="1:14" ht="18" x14ac:dyDescent="0.35">
      <c r="A14" s="2" t="s">
        <v>7</v>
      </c>
      <c r="M14" s="16" t="s">
        <v>18</v>
      </c>
      <c r="N14" s="27">
        <f>N13*100/99</f>
        <v>17.828100000000095</v>
      </c>
    </row>
    <row r="15" spans="1:14" ht="18" x14ac:dyDescent="0.35">
      <c r="A15" s="24" t="s">
        <v>8</v>
      </c>
      <c r="B15" s="24" t="s">
        <v>9</v>
      </c>
      <c r="C15" s="24" t="s">
        <v>10</v>
      </c>
      <c r="D15" s="24" t="s">
        <v>11</v>
      </c>
      <c r="E15" s="24" t="s">
        <v>12</v>
      </c>
      <c r="F15" s="33" t="s">
        <v>13</v>
      </c>
      <c r="G15" s="36"/>
      <c r="M15" s="16" t="s">
        <v>19</v>
      </c>
      <c r="N15" s="13">
        <f>SQRT(N14)</f>
        <v>4.2223334780663757</v>
      </c>
    </row>
    <row r="16" spans="1:14" ht="15.6" x14ac:dyDescent="0.3">
      <c r="A16" s="20">
        <f>B12</f>
        <v>13</v>
      </c>
      <c r="B16" s="20">
        <f>A16+$N$8</f>
        <v>15.7</v>
      </c>
      <c r="C16" s="21">
        <f>(A16+B16)/2</f>
        <v>14.35</v>
      </c>
      <c r="D16" s="23">
        <f>COUNTIFS($A$2:$J$11,"&gt;="&amp;A16,$A$2:$J$11,"&lt;"&amp;B16)</f>
        <v>4</v>
      </c>
      <c r="E16" s="20">
        <f>D16/$N$3</f>
        <v>0.04</v>
      </c>
      <c r="F16" s="34">
        <f>E16/$N$8</f>
        <v>1.4814814814814814E-2</v>
      </c>
      <c r="G16" s="37"/>
    </row>
    <row r="17" spans="1:9" ht="15.6" x14ac:dyDescent="0.3">
      <c r="A17" s="20">
        <f>A16+$N$8</f>
        <v>15.7</v>
      </c>
      <c r="B17" s="20">
        <f>A17+$N$8</f>
        <v>18.399999999999999</v>
      </c>
      <c r="C17" s="22">
        <f t="shared" ref="C17:C23" si="0">(A17+B17)/2</f>
        <v>17.049999999999997</v>
      </c>
      <c r="D17" s="23">
        <f t="shared" ref="D17:D23" si="1">COUNTIFS($A$2:$J$11,"&gt;="&amp;A17,$A$2:$J$11,"&lt;"&amp;B17)</f>
        <v>19</v>
      </c>
      <c r="E17" s="20">
        <f t="shared" ref="E17:E23" si="2">D17/$N$3</f>
        <v>0.19</v>
      </c>
      <c r="F17" s="34">
        <f t="shared" ref="F17:F23" si="3">E17/$N$8</f>
        <v>7.0370370370370361E-2</v>
      </c>
      <c r="G17" s="37"/>
    </row>
    <row r="18" spans="1:9" ht="15.6" x14ac:dyDescent="0.3">
      <c r="A18" s="20">
        <f>A17+$N$8</f>
        <v>18.399999999999999</v>
      </c>
      <c r="B18" s="20">
        <f>A18+$N$8</f>
        <v>21.099999999999998</v>
      </c>
      <c r="C18" s="22">
        <f t="shared" si="0"/>
        <v>19.75</v>
      </c>
      <c r="D18" s="23">
        <f t="shared" si="1"/>
        <v>21</v>
      </c>
      <c r="E18" s="20">
        <f t="shared" si="2"/>
        <v>0.21</v>
      </c>
      <c r="F18" s="34">
        <f t="shared" si="3"/>
        <v>7.7777777777777765E-2</v>
      </c>
      <c r="G18" s="37"/>
    </row>
    <row r="19" spans="1:9" ht="15.6" x14ac:dyDescent="0.3">
      <c r="A19" s="20">
        <f t="shared" ref="A19:A23" si="4">A18+$N$8</f>
        <v>21.099999999999998</v>
      </c>
      <c r="B19" s="20">
        <f t="shared" ref="B19:B23" si="5">A19+$N$8</f>
        <v>23.799999999999997</v>
      </c>
      <c r="C19" s="22">
        <f t="shared" si="0"/>
        <v>22.449999999999996</v>
      </c>
      <c r="D19" s="23">
        <f t="shared" si="1"/>
        <v>21</v>
      </c>
      <c r="E19" s="20">
        <f t="shared" si="2"/>
        <v>0.21</v>
      </c>
      <c r="F19" s="34">
        <f t="shared" si="3"/>
        <v>7.7777777777777765E-2</v>
      </c>
      <c r="G19" s="37"/>
    </row>
    <row r="20" spans="1:9" ht="15.6" x14ac:dyDescent="0.3">
      <c r="A20" s="20">
        <f t="shared" si="4"/>
        <v>23.799999999999997</v>
      </c>
      <c r="B20" s="20">
        <f t="shared" si="5"/>
        <v>26.499999999999996</v>
      </c>
      <c r="C20" s="22">
        <f t="shared" si="0"/>
        <v>25.15</v>
      </c>
      <c r="D20" s="23">
        <f t="shared" si="1"/>
        <v>23</v>
      </c>
      <c r="E20" s="20">
        <f t="shared" si="2"/>
        <v>0.23</v>
      </c>
      <c r="F20" s="34">
        <f t="shared" si="3"/>
        <v>8.5185185185185183E-2</v>
      </c>
      <c r="G20" s="37"/>
    </row>
    <row r="21" spans="1:9" ht="15.6" x14ac:dyDescent="0.3">
      <c r="A21" s="20">
        <f t="shared" si="4"/>
        <v>26.499999999999996</v>
      </c>
      <c r="B21" s="20">
        <f t="shared" si="5"/>
        <v>29.199999999999996</v>
      </c>
      <c r="C21" s="22">
        <f t="shared" si="0"/>
        <v>27.849999999999994</v>
      </c>
      <c r="D21" s="23">
        <f t="shared" si="1"/>
        <v>8</v>
      </c>
      <c r="E21" s="20">
        <f t="shared" si="2"/>
        <v>0.08</v>
      </c>
      <c r="F21" s="34">
        <f t="shared" si="3"/>
        <v>2.9629629629629627E-2</v>
      </c>
      <c r="G21" s="37"/>
    </row>
    <row r="22" spans="1:9" ht="15.6" x14ac:dyDescent="0.3">
      <c r="A22" s="20">
        <f t="shared" si="4"/>
        <v>29.199999999999996</v>
      </c>
      <c r="B22" s="20">
        <f t="shared" si="5"/>
        <v>31.899999999999995</v>
      </c>
      <c r="C22" s="22">
        <f t="shared" si="0"/>
        <v>30.549999999999997</v>
      </c>
      <c r="D22" s="23">
        <f t="shared" si="1"/>
        <v>1</v>
      </c>
      <c r="E22" s="20">
        <f t="shared" si="2"/>
        <v>0.01</v>
      </c>
      <c r="F22" s="34">
        <f>E22/$N$8</f>
        <v>3.7037037037037034E-3</v>
      </c>
      <c r="G22" s="37"/>
    </row>
    <row r="23" spans="1:9" ht="15.6" x14ac:dyDescent="0.3">
      <c r="A23" s="20">
        <f t="shared" si="4"/>
        <v>31.899999999999995</v>
      </c>
      <c r="B23" s="20">
        <f t="shared" si="5"/>
        <v>34.599999999999994</v>
      </c>
      <c r="C23" s="22">
        <f t="shared" si="0"/>
        <v>33.249999999999993</v>
      </c>
      <c r="D23" s="23">
        <f t="shared" si="1"/>
        <v>3</v>
      </c>
      <c r="E23" s="20">
        <f t="shared" si="2"/>
        <v>0.03</v>
      </c>
      <c r="F23" s="34">
        <f t="shared" si="3"/>
        <v>1.111111111111111E-2</v>
      </c>
      <c r="G23" s="37"/>
    </row>
    <row r="24" spans="1:9" ht="15.6" x14ac:dyDescent="0.3">
      <c r="D24" s="31">
        <f>SUM(D16:D23)</f>
        <v>100</v>
      </c>
      <c r="E24" s="32">
        <f>SUM(E16:E23)</f>
        <v>1</v>
      </c>
      <c r="F24" s="35"/>
      <c r="G24" s="4"/>
    </row>
    <row r="27" spans="1:9" ht="17.399999999999999" x14ac:dyDescent="0.3">
      <c r="A27" s="2" t="s">
        <v>20</v>
      </c>
    </row>
    <row r="28" spans="1:9" ht="15.6" x14ac:dyDescent="0.3">
      <c r="A28" s="3" t="s">
        <v>8</v>
      </c>
      <c r="B28" s="3" t="s">
        <v>9</v>
      </c>
      <c r="C28" s="3" t="s">
        <v>11</v>
      </c>
      <c r="D28" s="3" t="s">
        <v>21</v>
      </c>
      <c r="E28" s="3" t="s">
        <v>22</v>
      </c>
      <c r="F28" s="3" t="s">
        <v>28</v>
      </c>
      <c r="G28" s="25" t="s">
        <v>23</v>
      </c>
      <c r="H28" s="25" t="s">
        <v>25</v>
      </c>
      <c r="I28" s="25" t="s">
        <v>24</v>
      </c>
    </row>
    <row r="29" spans="1:9" ht="15.6" x14ac:dyDescent="0.3">
      <c r="A29" s="6">
        <f>-1E+37</f>
        <v>-9.9999999999999995E+36</v>
      </c>
      <c r="B29" s="7">
        <f>B17</f>
        <v>18.399999999999999</v>
      </c>
      <c r="C29" s="7">
        <f>D16+D17</f>
        <v>23</v>
      </c>
      <c r="D29" s="7">
        <f>_xlfn.NORM.DIST(B29,$N$11,$N$15,TRUE)</f>
        <v>0.19752980730958525</v>
      </c>
      <c r="E29" s="7">
        <f>$N$3*D29</f>
        <v>19.752980730958527</v>
      </c>
      <c r="F29" s="7">
        <f>C29-$N$3*D29</f>
        <v>3.2470192690414734</v>
      </c>
      <c r="G29" s="7">
        <f>POWER(F29,2)</f>
        <v>10.543134133526625</v>
      </c>
      <c r="H29" s="7">
        <f>G29/E29</f>
        <v>0.53374902133137514</v>
      </c>
      <c r="I29" s="7">
        <f>(POWER(C29,2))/E29</f>
        <v>26.780768290372848</v>
      </c>
    </row>
    <row r="30" spans="1:9" ht="15.6" x14ac:dyDescent="0.3">
      <c r="A30" s="7">
        <f>A18</f>
        <v>18.399999999999999</v>
      </c>
      <c r="B30" s="7">
        <f>B18</f>
        <v>21.099999999999998</v>
      </c>
      <c r="C30" s="7">
        <f>D18</f>
        <v>21</v>
      </c>
      <c r="D30" s="7">
        <f>_xlfn.NORM.DIST(B30,$N$11,$N$15,TRUE)-_xlfn.NORM.DIST(A30,$N$11,$N$15,TRUE)</f>
        <v>0.21890573047274692</v>
      </c>
      <c r="E30" s="7">
        <f t="shared" ref="E30:E33" si="6">$N$3*D30</f>
        <v>21.890573047274692</v>
      </c>
      <c r="F30" s="7">
        <f t="shared" ref="F30:F33" si="7">C30-$N$3*D30</f>
        <v>-0.89057304727469244</v>
      </c>
      <c r="G30" s="7">
        <f t="shared" ref="G30:G33" si="8">POWER(F30,2)</f>
        <v>0.79312035253213153</v>
      </c>
      <c r="H30" s="7">
        <f t="shared" ref="H30:H33" si="9">G30/E30</f>
        <v>3.623113706613873E-2</v>
      </c>
      <c r="I30" s="7">
        <f t="shared" ref="I30:I33" si="10">(POWER(C30,2))/E30</f>
        <v>20.145658089791446</v>
      </c>
    </row>
    <row r="31" spans="1:9" ht="15.6" x14ac:dyDescent="0.3">
      <c r="A31" s="7">
        <f>A19</f>
        <v>21.099999999999998</v>
      </c>
      <c r="B31" s="7">
        <f>B19</f>
        <v>23.799999999999997</v>
      </c>
      <c r="C31" s="7">
        <f>D19</f>
        <v>21</v>
      </c>
      <c r="D31" s="7">
        <f t="shared" ref="D31:D33" si="11">_xlfn.NORM.DIST(B31,$N$11,$N$15,TRUE)-_xlfn.NORM.DIST(A31,$N$11,$N$15,TRUE)</f>
        <v>0.24939763124897191</v>
      </c>
      <c r="E31" s="7">
        <f t="shared" si="6"/>
        <v>24.93976312489719</v>
      </c>
      <c r="F31" s="7">
        <f t="shared" si="7"/>
        <v>-3.9397631248971905</v>
      </c>
      <c r="G31" s="7">
        <f t="shared" si="8"/>
        <v>15.521733480299675</v>
      </c>
      <c r="H31" s="7">
        <f t="shared" si="9"/>
        <v>0.62236892157185075</v>
      </c>
      <c r="I31" s="7">
        <f t="shared" si="10"/>
        <v>17.682605796674661</v>
      </c>
    </row>
    <row r="32" spans="1:9" ht="15.6" x14ac:dyDescent="0.3">
      <c r="A32" s="7">
        <f>A20</f>
        <v>23.799999999999997</v>
      </c>
      <c r="B32" s="7">
        <f>B20</f>
        <v>26.499999999999996</v>
      </c>
      <c r="C32" s="7">
        <f>D20</f>
        <v>23</v>
      </c>
      <c r="D32" s="7">
        <f t="shared" si="11"/>
        <v>0.19138242124414628</v>
      </c>
      <c r="E32" s="7">
        <f t="shared" si="6"/>
        <v>19.138242124414628</v>
      </c>
      <c r="F32" s="7">
        <f t="shared" si="7"/>
        <v>3.8617578755853721</v>
      </c>
      <c r="G32" s="7">
        <f t="shared" si="8"/>
        <v>14.913173889645646</v>
      </c>
      <c r="H32" s="7">
        <f t="shared" si="9"/>
        <v>0.77923425739404417</v>
      </c>
      <c r="I32" s="7">
        <f t="shared" si="10"/>
        <v>27.640992132979417</v>
      </c>
    </row>
    <row r="33" spans="1:9" ht="15.6" x14ac:dyDescent="0.3">
      <c r="A33" s="7">
        <f>A21</f>
        <v>26.499999999999996</v>
      </c>
      <c r="B33" s="7">
        <v>10000000000</v>
      </c>
      <c r="C33" s="7">
        <f>D21+D22+D23</f>
        <v>12</v>
      </c>
      <c r="D33" s="7">
        <f t="shared" si="11"/>
        <v>0.14278440972454964</v>
      </c>
      <c r="E33" s="7">
        <f t="shared" si="6"/>
        <v>14.278440972454964</v>
      </c>
      <c r="F33" s="7">
        <f t="shared" si="7"/>
        <v>-2.2784409724549644</v>
      </c>
      <c r="G33" s="7">
        <f t="shared" si="8"/>
        <v>5.1912932649615238</v>
      </c>
      <c r="H33" s="7">
        <f t="shared" si="9"/>
        <v>0.36357563651215336</v>
      </c>
      <c r="I33" s="7">
        <f t="shared" si="10"/>
        <v>10.08513466405719</v>
      </c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ht="15.6" x14ac:dyDescent="0.3">
      <c r="A35" s="9" t="s">
        <v>27</v>
      </c>
      <c r="B35" s="9"/>
      <c r="C35" s="10">
        <f>SUM(C29:C33)</f>
        <v>100</v>
      </c>
      <c r="D35" s="11">
        <f>SUM(D29:D33)</f>
        <v>1</v>
      </c>
      <c r="E35" s="11">
        <f>SUM(E29:E33)</f>
        <v>100</v>
      </c>
      <c r="F35" s="11"/>
      <c r="G35" s="11" t="s">
        <v>29</v>
      </c>
      <c r="H35" s="11">
        <f>SUM(H29:H33)</f>
        <v>2.3351589738755618</v>
      </c>
      <c r="I35" s="11">
        <f>SUM(I29:I33)</f>
        <v>102.33515897387556</v>
      </c>
    </row>
    <row r="36" spans="1:9" x14ac:dyDescent="0.3">
      <c r="A36" s="5"/>
      <c r="B36" s="5"/>
      <c r="C36" s="5"/>
      <c r="D36" s="11" t="s">
        <v>31</v>
      </c>
      <c r="E36" s="11">
        <v>2</v>
      </c>
      <c r="F36" s="11"/>
      <c r="G36" s="11" t="s">
        <v>30</v>
      </c>
      <c r="H36" s="11">
        <f>_xlfn.CHISQ.INV.RT(0.05,E36)</f>
        <v>5.9914645471079817</v>
      </c>
      <c r="I36" s="4"/>
    </row>
    <row r="51" spans="1:6" x14ac:dyDescent="0.3">
      <c r="A51" s="18"/>
      <c r="B51" s="28">
        <v>0</v>
      </c>
      <c r="C51" s="18" t="s">
        <v>32</v>
      </c>
      <c r="D51" s="29">
        <f>C16</f>
        <v>14.35</v>
      </c>
      <c r="E51" s="28">
        <v>-3</v>
      </c>
      <c r="F51" s="18"/>
    </row>
    <row r="52" spans="1:6" x14ac:dyDescent="0.3">
      <c r="A52" s="18"/>
      <c r="B52" s="28">
        <f>E16</f>
        <v>0.04</v>
      </c>
      <c r="C52" s="18" t="s">
        <v>33</v>
      </c>
      <c r="D52" s="30">
        <f t="shared" ref="D52:D59" si="12">C16</f>
        <v>14.35</v>
      </c>
      <c r="E52" s="18" t="s">
        <v>34</v>
      </c>
      <c r="F52" s="30">
        <f t="shared" ref="F52:F58" si="13">C17</f>
        <v>17.049999999999997</v>
      </c>
    </row>
    <row r="53" spans="1:6" x14ac:dyDescent="0.3">
      <c r="A53" s="18"/>
      <c r="B53" s="28">
        <f t="shared" ref="B53:B59" si="14">SUM(B52, E17)</f>
        <v>0.23</v>
      </c>
      <c r="C53" s="18" t="s">
        <v>33</v>
      </c>
      <c r="D53" s="30">
        <f t="shared" si="12"/>
        <v>17.049999999999997</v>
      </c>
      <c r="E53" s="18" t="s">
        <v>34</v>
      </c>
      <c r="F53" s="30">
        <f t="shared" si="13"/>
        <v>19.75</v>
      </c>
    </row>
    <row r="54" spans="1:6" x14ac:dyDescent="0.3">
      <c r="A54" s="18"/>
      <c r="B54" s="28">
        <f t="shared" si="14"/>
        <v>0.44</v>
      </c>
      <c r="C54" s="18" t="s">
        <v>33</v>
      </c>
      <c r="D54" s="30">
        <f t="shared" si="12"/>
        <v>19.75</v>
      </c>
      <c r="E54" s="18" t="s">
        <v>34</v>
      </c>
      <c r="F54" s="30">
        <f t="shared" si="13"/>
        <v>22.449999999999996</v>
      </c>
    </row>
    <row r="55" spans="1:6" x14ac:dyDescent="0.3">
      <c r="A55" s="28" t="s">
        <v>36</v>
      </c>
      <c r="B55" s="28">
        <f t="shared" si="14"/>
        <v>0.65</v>
      </c>
      <c r="C55" s="18" t="s">
        <v>33</v>
      </c>
      <c r="D55" s="30">
        <f t="shared" si="12"/>
        <v>22.449999999999996</v>
      </c>
      <c r="E55" s="18" t="s">
        <v>34</v>
      </c>
      <c r="F55" s="30">
        <f t="shared" si="13"/>
        <v>25.15</v>
      </c>
    </row>
    <row r="56" spans="1:6" x14ac:dyDescent="0.3">
      <c r="A56" s="18"/>
      <c r="B56" s="28">
        <f t="shared" si="14"/>
        <v>0.88</v>
      </c>
      <c r="C56" s="18" t="s">
        <v>33</v>
      </c>
      <c r="D56" s="30">
        <f t="shared" si="12"/>
        <v>25.15</v>
      </c>
      <c r="E56" s="18" t="s">
        <v>34</v>
      </c>
      <c r="F56" s="30">
        <f t="shared" si="13"/>
        <v>27.849999999999994</v>
      </c>
    </row>
    <row r="57" spans="1:6" x14ac:dyDescent="0.3">
      <c r="A57" s="18"/>
      <c r="B57" s="28">
        <f t="shared" si="14"/>
        <v>0.96</v>
      </c>
      <c r="C57" s="18" t="s">
        <v>33</v>
      </c>
      <c r="D57" s="30">
        <f t="shared" si="12"/>
        <v>27.849999999999994</v>
      </c>
      <c r="E57" s="18" t="s">
        <v>34</v>
      </c>
      <c r="F57" s="30">
        <f t="shared" si="13"/>
        <v>30.549999999999997</v>
      </c>
    </row>
    <row r="58" spans="1:6" x14ac:dyDescent="0.3">
      <c r="A58" s="18"/>
      <c r="B58" s="28">
        <f t="shared" si="14"/>
        <v>0.97</v>
      </c>
      <c r="C58" s="18" t="s">
        <v>33</v>
      </c>
      <c r="D58" s="30">
        <f t="shared" si="12"/>
        <v>30.549999999999997</v>
      </c>
      <c r="E58" s="18" t="s">
        <v>34</v>
      </c>
      <c r="F58" s="30">
        <f t="shared" si="13"/>
        <v>33.249999999999993</v>
      </c>
    </row>
    <row r="59" spans="1:6" x14ac:dyDescent="0.3">
      <c r="A59" s="18"/>
      <c r="B59" s="28">
        <f t="shared" si="14"/>
        <v>1</v>
      </c>
      <c r="C59" s="18" t="s">
        <v>35</v>
      </c>
      <c r="D59" s="30">
        <f t="shared" si="12"/>
        <v>33.249999999999993</v>
      </c>
      <c r="E59" s="28">
        <v>50</v>
      </c>
      <c r="F59" s="19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2023-01-19T06:42:32Z</dcterms:modified>
</cp:coreProperties>
</file>