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70F210A2-362E-4700-9242-7B8D58B00755}" xr6:coauthVersionLast="47" xr6:coauthVersionMax="47" xr10:uidLastSave="{00000000-0000-0000-0000-000000000000}"/>
  <bookViews>
    <workbookView xWindow="3000" yWindow="3000" windowWidth="17280" windowHeight="888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1" l="1"/>
  <c r="B12" i="1" l="1"/>
  <c r="A16" i="1" s="1"/>
  <c r="D12" i="1"/>
  <c r="N4" i="1"/>
  <c r="N5" i="1" s="1"/>
  <c r="E39" i="1" s="1"/>
  <c r="H39" i="1" s="1"/>
  <c r="N6" i="1" l="1"/>
  <c r="N7" i="1" s="1"/>
  <c r="N8" i="1" s="1"/>
  <c r="A17" i="1" s="1"/>
  <c r="B16" i="1" l="1"/>
  <c r="B29" i="1" s="1"/>
  <c r="A30" i="1"/>
  <c r="A18" i="1"/>
  <c r="B17" i="1"/>
  <c r="B30" i="1" s="1"/>
  <c r="D16" i="1" l="1"/>
  <c r="E16" i="1" s="1"/>
  <c r="F16" i="1" s="1"/>
  <c r="C16" i="1"/>
  <c r="C17" i="1"/>
  <c r="D17" i="1"/>
  <c r="A31" i="1"/>
  <c r="A19" i="1"/>
  <c r="B18" i="1"/>
  <c r="B31" i="1" s="1"/>
  <c r="C29" i="1" l="1"/>
  <c r="C18" i="1"/>
  <c r="C30" i="1"/>
  <c r="E17" i="1"/>
  <c r="F17" i="1" s="1"/>
  <c r="D18" i="1"/>
  <c r="A20" i="1"/>
  <c r="A32" i="1"/>
  <c r="B19" i="1"/>
  <c r="B32" i="1" s="1"/>
  <c r="C19" i="1" l="1"/>
  <c r="E18" i="1"/>
  <c r="F18" i="1" s="1"/>
  <c r="C31" i="1"/>
  <c r="D19" i="1"/>
  <c r="A33" i="1"/>
  <c r="A21" i="1"/>
  <c r="B20" i="1"/>
  <c r="B33" i="1" s="1"/>
  <c r="C20" i="1" l="1"/>
  <c r="E19" i="1"/>
  <c r="F19" i="1" s="1"/>
  <c r="C32" i="1"/>
  <c r="A34" i="1"/>
  <c r="B21" i="1"/>
  <c r="B34" i="1" s="1"/>
  <c r="A22" i="1"/>
  <c r="D20" i="1"/>
  <c r="D21" i="1" l="1"/>
  <c r="E21" i="1" s="1"/>
  <c r="F21" i="1" s="1"/>
  <c r="C33" i="1"/>
  <c r="E20" i="1"/>
  <c r="F20" i="1" s="1"/>
  <c r="C21" i="1"/>
  <c r="A35" i="1"/>
  <c r="B22" i="1"/>
  <c r="B35" i="1" s="1"/>
  <c r="A23" i="1"/>
  <c r="C34" i="1" l="1"/>
  <c r="C22" i="1"/>
  <c r="D22" i="1"/>
  <c r="C35" i="1" s="1"/>
  <c r="A36" i="1"/>
  <c r="B23" i="1"/>
  <c r="C23" i="1" s="1"/>
  <c r="D23" i="1" l="1"/>
  <c r="D24" i="1" s="1"/>
  <c r="E22" i="1"/>
  <c r="F22" i="1" s="1"/>
  <c r="C36" i="1" l="1"/>
  <c r="C38" i="1" s="1"/>
  <c r="E23" i="1"/>
  <c r="F23" i="1" s="1"/>
  <c r="N11" i="1"/>
  <c r="N13" i="1" s="1"/>
  <c r="N14" i="1" s="1"/>
  <c r="N15" i="1" s="1"/>
  <c r="D30" i="1" s="1"/>
  <c r="E30" i="1" l="1"/>
  <c r="I30" i="1" s="1"/>
  <c r="F30" i="1"/>
  <c r="G30" i="1" s="1"/>
  <c r="H30" i="1" s="1"/>
  <c r="D35" i="1"/>
  <c r="D31" i="1"/>
  <c r="D34" i="1"/>
  <c r="D29" i="1"/>
  <c r="D33" i="1"/>
  <c r="D36" i="1"/>
  <c r="D32" i="1"/>
  <c r="E32" i="1" l="1"/>
  <c r="I32" i="1" s="1"/>
  <c r="F32" i="1"/>
  <c r="G32" i="1" s="1"/>
  <c r="E29" i="1"/>
  <c r="D38" i="1"/>
  <c r="F29" i="1"/>
  <c r="G29" i="1" s="1"/>
  <c r="E34" i="1"/>
  <c r="I34" i="1" s="1"/>
  <c r="F34" i="1"/>
  <c r="G34" i="1" s="1"/>
  <c r="E36" i="1"/>
  <c r="I36" i="1" s="1"/>
  <c r="F36" i="1"/>
  <c r="G36" i="1" s="1"/>
  <c r="E31" i="1"/>
  <c r="I31" i="1" s="1"/>
  <c r="F31" i="1"/>
  <c r="G31" i="1" s="1"/>
  <c r="E33" i="1"/>
  <c r="I33" i="1" s="1"/>
  <c r="F33" i="1"/>
  <c r="G33" i="1" s="1"/>
  <c r="E35" i="1"/>
  <c r="I35" i="1" s="1"/>
  <c r="F35" i="1"/>
  <c r="G35" i="1" s="1"/>
  <c r="H35" i="1" s="1"/>
  <c r="H31" i="1" l="1"/>
  <c r="H32" i="1"/>
  <c r="H34" i="1"/>
  <c r="E38" i="1"/>
  <c r="I29" i="1"/>
  <c r="I38" i="1" s="1"/>
  <c r="H33" i="1"/>
  <c r="H36" i="1"/>
  <c r="H29" i="1"/>
  <c r="H38" i="1" l="1"/>
</calcChain>
</file>

<file path=xl/sharedStrings.xml><?xml version="1.0" encoding="utf-8"?>
<sst xmlns="http://schemas.openxmlformats.org/spreadsheetml/2006/main" count="37" uniqueCount="34">
  <si>
    <t>Кол-во интервалов по формуле Стерджесса k</t>
  </si>
  <si>
    <t>Округление k</t>
  </si>
  <si>
    <t>Объем выборки n</t>
  </si>
  <si>
    <t>Размах выборки W</t>
  </si>
  <si>
    <t xml:space="preserve">max = </t>
  </si>
  <si>
    <t xml:space="preserve">min = </t>
  </si>
  <si>
    <t>Длина каждого интервала h</t>
  </si>
  <si>
    <t>Округлив с точн. до 0,1 в большую сторону</t>
  </si>
  <si>
    <t>Интервальный статистический ряд</t>
  </si>
  <si>
    <t>[xi;</t>
  </si>
  <si>
    <t>xi+1)</t>
  </si>
  <si>
    <t>xi*</t>
  </si>
  <si>
    <t>ni</t>
  </si>
  <si>
    <t>ni/n</t>
  </si>
  <si>
    <t>ni/n/h</t>
  </si>
  <si>
    <t>Выборочное среднее</t>
  </si>
  <si>
    <t>x-cp=</t>
  </si>
  <si>
    <t>Выборочная дисперсия</t>
  </si>
  <si>
    <t>Dв=</t>
  </si>
  <si>
    <t>s2=</t>
  </si>
  <si>
    <t>s=</t>
  </si>
  <si>
    <t>Проверка гипотезы о законе распределения по критерию Пирсона</t>
  </si>
  <si>
    <t>pi</t>
  </si>
  <si>
    <t>n*pi</t>
  </si>
  <si>
    <t>(ni-npi)^2</t>
  </si>
  <si>
    <t>ni^2/npi</t>
  </si>
  <si>
    <t>(ninpi)^2/npi</t>
  </si>
  <si>
    <t>Исходные данные</t>
  </si>
  <si>
    <t>Суммы</t>
  </si>
  <si>
    <t>ni-n*pi</t>
  </si>
  <si>
    <t xml:space="preserve">X2Расч = </t>
  </si>
  <si>
    <t xml:space="preserve">X2Крит = </t>
  </si>
  <si>
    <t xml:space="preserve">k-r-1 = </t>
  </si>
  <si>
    <t>Вариант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</si>
</sst>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  <charset val="204"/>
    </font>
    <font>
      <sz val="12"/>
      <color theme="1"/>
      <name val="Calibri"/>
      <family val="2"/>
      <scheme val="minor"/>
    </font>
    <font>
      <b/>
      <u/>
      <sz val="14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sz val="8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1" fillId="5" borderId="0" xfId="0" applyFont="1" applyFill="1"/>
    <xf numFmtId="0" fontId="1" fillId="2" borderId="1" xfId="0" applyFont="1" applyFill="1" applyBorder="1"/>
    <xf numFmtId="0" fontId="1" fillId="5" borderId="0" xfId="0" applyFont="1" applyFill="1" applyBorder="1"/>
    <xf numFmtId="165" fontId="1" fillId="5" borderId="0" xfId="0" applyNumberFormat="1" applyFont="1" applyFill="1" applyBorder="1"/>
    <xf numFmtId="0" fontId="4" fillId="0" borderId="0" xfId="0" applyFont="1"/>
    <xf numFmtId="0" fontId="0" fillId="8" borderId="0" xfId="0" applyFill="1"/>
    <xf numFmtId="0" fontId="0" fillId="7" borderId="0" xfId="0" applyFill="1"/>
    <xf numFmtId="0" fontId="2" fillId="7" borderId="0" xfId="0" applyFont="1" applyFill="1"/>
    <xf numFmtId="0" fontId="5" fillId="0" borderId="0" xfId="0" applyFont="1"/>
    <xf numFmtId="0" fontId="6" fillId="9" borderId="4" xfId="0" applyFont="1" applyFill="1" applyBorder="1"/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4" fillId="0" borderId="0" xfId="0" applyFont="1" applyAlignment="1">
      <alignment horizontal="center"/>
    </xf>
    <xf numFmtId="2" fontId="4" fillId="6" borderId="0" xfId="0" applyNumberFormat="1" applyFont="1" applyFill="1" applyAlignment="1">
      <alignment horizontal="center"/>
    </xf>
    <xf numFmtId="2" fontId="4" fillId="0" borderId="0" xfId="0" applyNumberFormat="1" applyFont="1" applyAlignment="1">
      <alignment horizontal="center"/>
    </xf>
    <xf numFmtId="0" fontId="1" fillId="4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11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  <a:r>
              <a:rPr lang="ru-RU" baseline="0"/>
              <a:t> относительных частот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Лист1!$C$16:$C$23</c:f>
              <c:numCache>
                <c:formatCode>0.0</c:formatCode>
                <c:ptCount val="8"/>
                <c:pt idx="0">
                  <c:v>14.35</c:v>
                </c:pt>
                <c:pt idx="1">
                  <c:v>17.049999999999997</c:v>
                </c:pt>
                <c:pt idx="2">
                  <c:v>19.75</c:v>
                </c:pt>
                <c:pt idx="3">
                  <c:v>22.449999999999996</c:v>
                </c:pt>
                <c:pt idx="4">
                  <c:v>25.15</c:v>
                </c:pt>
                <c:pt idx="5">
                  <c:v>27.849999999999994</c:v>
                </c:pt>
                <c:pt idx="6">
                  <c:v>30.549999999999997</c:v>
                </c:pt>
                <c:pt idx="7">
                  <c:v>33.249999999999993</c:v>
                </c:pt>
              </c:numCache>
            </c:numRef>
          </c:cat>
          <c:val>
            <c:numRef>
              <c:f>Лист1!$F$16:$F$23</c:f>
              <c:numCache>
                <c:formatCode>0.000</c:formatCode>
                <c:ptCount val="8"/>
                <c:pt idx="0">
                  <c:v>1.4814814814814814E-2</c:v>
                </c:pt>
                <c:pt idx="1">
                  <c:v>7.0370370370370361E-2</c:v>
                </c:pt>
                <c:pt idx="2">
                  <c:v>7.7777777777777765E-2</c:v>
                </c:pt>
                <c:pt idx="3">
                  <c:v>7.7777777777777765E-2</c:v>
                </c:pt>
                <c:pt idx="4">
                  <c:v>8.5185185185185183E-2</c:v>
                </c:pt>
                <c:pt idx="5">
                  <c:v>2.9629629629629627E-2</c:v>
                </c:pt>
                <c:pt idx="6">
                  <c:v>3.7037037037037034E-3</c:v>
                </c:pt>
                <c:pt idx="7">
                  <c:v>1.111111111111111E-2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A9-4F68-919A-1CA94CF24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27"/>
        <c:axId val="264379368"/>
        <c:axId val="264377800"/>
      </c:barChart>
      <c:catAx>
        <c:axId val="264379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Середины</a:t>
                </a:r>
                <a:r>
                  <a:rPr lang="ru-RU" baseline="0"/>
                  <a:t> интервалов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4377800"/>
        <c:crosses val="autoZero"/>
        <c:auto val="1"/>
        <c:lblAlgn val="ctr"/>
        <c:lblOffset val="100"/>
        <c:noMultiLvlLbl val="0"/>
      </c:catAx>
      <c:valAx>
        <c:axId val="26437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ni/n/h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4379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16</xdr:row>
      <xdr:rowOff>194310</xdr:rowOff>
    </xdr:from>
    <xdr:to>
      <xdr:col>15</xdr:col>
      <xdr:colOff>563880</xdr:colOff>
      <xdr:row>30</xdr:row>
      <xdr:rowOff>171450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480060</xdr:colOff>
      <xdr:row>40</xdr:row>
      <xdr:rowOff>175260</xdr:rowOff>
    </xdr:from>
    <xdr:to>
      <xdr:col>7</xdr:col>
      <xdr:colOff>182880</xdr:colOff>
      <xdr:row>49</xdr:row>
      <xdr:rowOff>76200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805940" y="8458200"/>
              <a:ext cx="2750820" cy="154686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ru-RU" sz="110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US" sz="11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=1</m:t>
                      </m:r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𝑘</m:t>
                      </m:r>
                    </m:sup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𝑛</m:t>
                      </m:r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𝑝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=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𝑛</m:t>
                      </m:r>
                    </m:e>
                  </m:nary>
                </m:oMath>
              </a14:m>
              <a:r>
                <a:rPr lang="en-US" sz="1100"/>
                <a:t> = </a:t>
              </a:r>
              <a:r>
                <a:rPr lang="ru-RU" sz="1100"/>
                <a:t>ячейка</a:t>
              </a:r>
              <a:r>
                <a:rPr lang="ru-RU" sz="1100" baseline="0"/>
                <a:t> </a:t>
              </a:r>
              <a:r>
                <a:rPr lang="en-US" sz="1100" baseline="0"/>
                <a:t>E38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расч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nary>
                      <m:naryPr>
                        <m:chr m:val="∑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p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 − </m:t>
                                </m:r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𝑝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 )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38</m:t>
                        </m:r>
                      </m:e>
                    </m:nary>
                  </m:oMath>
                </m:oMathPara>
              </a14:m>
              <a:endParaRPr lang="en-US" sz="1100"/>
            </a:p>
            <a:p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ru-RU" sz="110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US" sz="11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=1</m:t>
                      </m:r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𝑘</m:t>
                      </m:r>
                    </m:sup>
                    <m:e>
                      <m:f>
                        <m:fPr>
                          <m:ctrlPr>
                            <a:rPr lang="ru-RU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ru-RU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sSub>
                                <m:sSubPr>
                                  <m:ctrlPr>
                                    <a:rPr lang="ru-RU" sz="110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𝑛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𝑛</m:t>
                          </m:r>
                          <m:sSub>
                            <m:sSubPr>
                              <m:ctrlP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𝑝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sub>
                          </m:sSub>
                        </m:den>
                      </m:f>
                    </m:e>
                  </m:nary>
                  <m:r>
                    <a:rPr lang="en-US" sz="1100" b="0" i="1">
                      <a:latin typeface="Cambria Math" panose="02040503050406030204" pitchFamily="18" charset="0"/>
                    </a:rPr>
                    <m:t>= </m:t>
                  </m:r>
                  <m:sSubSup>
                    <m:sSubSupPr>
                      <m:ctrlPr>
                        <a:rPr lang="ru-RU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𝑋</m:t>
                      </m:r>
                    </m:e>
                    <m:sub>
                      <m:r>
                        <a:rPr lang="ru-RU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расч</m:t>
                      </m:r>
                    </m:sub>
                    <m:sup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r>
                <a:rPr lang="en-US" sz="1100"/>
                <a:t> +</a:t>
              </a:r>
              <a:r>
                <a:rPr lang="en-US" sz="1100" baseline="0"/>
                <a:t> n = I38 = H38 + N3</a:t>
              </a:r>
              <a:endParaRPr lang="ru-RU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805940" y="8458200"/>
              <a:ext cx="2750820" cy="154686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ru-RU" sz="1100" i="0">
                  <a:latin typeface="Cambria Math" panose="02040503050406030204" pitchFamily="18" charset="0"/>
                </a:rPr>
                <a:t>∑24_(</a:t>
              </a:r>
              <a:r>
                <a:rPr lang="en-US" sz="1100" b="0" i="0">
                  <a:latin typeface="Cambria Math" panose="02040503050406030204" pitchFamily="18" charset="0"/>
                </a:rPr>
                <a:t>𝑖=1</a:t>
              </a:r>
              <a:r>
                <a:rPr lang="ru-RU" sz="1100" b="0" i="0">
                  <a:latin typeface="Cambria Math" panose="02040503050406030204" pitchFamily="18" charset="0"/>
                </a:rPr>
                <a:t>)^</a:t>
              </a:r>
              <a:r>
                <a:rPr lang="en-US" sz="1100" b="0" i="0">
                  <a:latin typeface="Cambria Math" panose="02040503050406030204" pitchFamily="18" charset="0"/>
                </a:rPr>
                <a:t>𝑘</a:t>
              </a:r>
              <a:r>
                <a:rPr lang="ru-RU" sz="1100" b="0" i="0">
                  <a:latin typeface="Cambria Math" panose="02040503050406030204" pitchFamily="18" charset="0"/>
                </a:rPr>
                <a:t>▒〖</a:t>
              </a:r>
              <a:r>
                <a:rPr lang="en-US" sz="1100" b="0" i="0">
                  <a:latin typeface="Cambria Math" panose="02040503050406030204" pitchFamily="18" charset="0"/>
                </a:rPr>
                <a:t>𝑛𝑝_𝑖=𝑛</a:t>
              </a:r>
              <a:r>
                <a:rPr lang="ru-RU" sz="1100" b="0" i="0">
                  <a:latin typeface="Cambria Math" panose="02040503050406030204" pitchFamily="18" charset="0"/>
                </a:rPr>
                <a:t>〗</a:t>
              </a:r>
              <a:r>
                <a:rPr lang="en-US" sz="1100"/>
                <a:t> = </a:t>
              </a:r>
              <a:r>
                <a:rPr lang="ru-RU" sz="1100"/>
                <a:t>ячейка</a:t>
              </a:r>
              <a:r>
                <a:rPr lang="ru-RU" sz="1100" baseline="0"/>
                <a:t> </a:t>
              </a:r>
              <a:r>
                <a:rPr lang="en-US" sz="1100" baseline="0"/>
                <a:t>E38</a:t>
              </a:r>
            </a:p>
            <a:p>
              <a:r>
                <a:rPr lang="en-US" sz="1100" b="0" i="0">
                  <a:latin typeface="Cambria Math" panose="02040503050406030204" pitchFamily="18" charset="0"/>
                </a:rPr>
                <a:t>𝑋</a:t>
              </a:r>
              <a:r>
                <a:rPr lang="ru-RU" sz="1100" b="0" i="0">
                  <a:latin typeface="Cambria Math" panose="02040503050406030204" pitchFamily="18" charset="0"/>
                </a:rPr>
                <a:t>_расч^</a:t>
              </a:r>
              <a:r>
                <a:rPr lang="en-US" sz="1100" b="0" i="0">
                  <a:latin typeface="Cambria Math" panose="02040503050406030204" pitchFamily="18" charset="0"/>
                </a:rPr>
                <a:t>2= ∑24_(𝑖=1)^𝑘▒〖〖(𝑛_𝑖  −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𝑛𝑝_𝑖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 )〗^2/(𝑛𝑝_𝑖 )=𝐻38〗</a:t>
              </a:r>
              <a:endParaRPr lang="en-US" sz="1100"/>
            </a:p>
            <a:p>
              <a:r>
                <a:rPr lang="ru-RU" sz="1100" i="0">
                  <a:latin typeface="Cambria Math" panose="02040503050406030204" pitchFamily="18" charset="0"/>
                </a:rPr>
                <a:t>∑24_(</a:t>
              </a:r>
              <a:r>
                <a:rPr lang="en-US" sz="1100" b="0" i="0">
                  <a:latin typeface="Cambria Math" panose="02040503050406030204" pitchFamily="18" charset="0"/>
                </a:rPr>
                <a:t>𝑖=1</a:t>
              </a:r>
              <a:r>
                <a:rPr lang="ru-RU" sz="1100" b="0" i="0">
                  <a:latin typeface="Cambria Math" panose="02040503050406030204" pitchFamily="18" charset="0"/>
                </a:rPr>
                <a:t>)^</a:t>
              </a:r>
              <a:r>
                <a:rPr lang="en-US" sz="1100" b="0" i="0">
                  <a:latin typeface="Cambria Math" panose="02040503050406030204" pitchFamily="18" charset="0"/>
                </a:rPr>
                <a:t>𝑘</a:t>
              </a:r>
              <a:r>
                <a:rPr lang="ru-RU" sz="1100" b="0" i="0">
                  <a:latin typeface="Cambria Math" panose="02040503050406030204" pitchFamily="18" charset="0"/>
                </a:rPr>
                <a:t>▒〖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r>
                <a:rPr lang="ru-RU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ru-RU" sz="1100" b="0" i="0">
                  <a:latin typeface="Cambria Math" panose="02040503050406030204" pitchFamily="18" charset="0"/>
                </a:rPr>
                <a:t>/(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𝑛𝑝_𝑖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US" sz="1100" b="0" i="0">
                  <a:latin typeface="Cambria Math" panose="02040503050406030204" pitchFamily="18" charset="0"/>
                </a:rPr>
                <a:t>=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𝑋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_расч^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100"/>
                <a:t> +</a:t>
              </a:r>
              <a:r>
                <a:rPr lang="en-US" sz="1100" baseline="0"/>
                <a:t> n = I38 = H38 + N3</a:t>
              </a:r>
              <a:endParaRPr lang="ru-RU" sz="11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"/>
  <sheetViews>
    <sheetView tabSelected="1" topLeftCell="L15" zoomScale="96" zoomScaleNormal="115" workbookViewId="0">
      <selection activeCell="C19" sqref="C19:M30"/>
    </sheetView>
  </sheetViews>
  <sheetFormatPr defaultRowHeight="14.4" x14ac:dyDescent="0.3"/>
  <cols>
    <col min="1" max="1" width="10" bestFit="1" customWidth="1"/>
    <col min="2" max="2" width="9.33203125" bestFit="1" customWidth="1"/>
    <col min="12" max="12" width="7.33203125" bestFit="1" customWidth="1"/>
    <col min="13" max="13" width="40.6640625" bestFit="1" customWidth="1"/>
  </cols>
  <sheetData>
    <row r="1" spans="1:14" ht="17.399999999999999" x14ac:dyDescent="0.3">
      <c r="A1" s="27" t="s">
        <v>33</v>
      </c>
      <c r="B1" s="27"/>
      <c r="C1" s="27"/>
      <c r="D1" s="28" t="s">
        <v>27</v>
      </c>
      <c r="E1" s="28"/>
      <c r="F1" s="28"/>
      <c r="G1" s="1"/>
      <c r="H1" s="1"/>
    </row>
    <row r="2" spans="1:14" ht="15" x14ac:dyDescent="0.3">
      <c r="A2" s="26">
        <v>23</v>
      </c>
      <c r="B2" s="26">
        <v>21</v>
      </c>
      <c r="C2" s="26">
        <v>27</v>
      </c>
      <c r="D2" s="26">
        <v>20</v>
      </c>
      <c r="E2" s="26">
        <v>18</v>
      </c>
      <c r="F2" s="26">
        <v>19</v>
      </c>
      <c r="G2" s="26">
        <v>24</v>
      </c>
      <c r="H2" s="26">
        <v>17</v>
      </c>
      <c r="I2" s="26">
        <v>18</v>
      </c>
      <c r="J2" s="26">
        <v>24</v>
      </c>
    </row>
    <row r="3" spans="1:14" ht="18" x14ac:dyDescent="0.35">
      <c r="A3" s="26">
        <v>25</v>
      </c>
      <c r="B3" s="26">
        <v>25</v>
      </c>
      <c r="C3" s="26">
        <v>23</v>
      </c>
      <c r="D3" s="26">
        <v>22</v>
      </c>
      <c r="E3" s="26">
        <v>18</v>
      </c>
      <c r="F3" s="26">
        <v>24</v>
      </c>
      <c r="G3" s="26">
        <v>20</v>
      </c>
      <c r="H3" s="26">
        <v>23</v>
      </c>
      <c r="I3" s="26">
        <v>24</v>
      </c>
      <c r="J3" s="26">
        <v>21</v>
      </c>
      <c r="M3" s="1" t="s">
        <v>2</v>
      </c>
      <c r="N3" s="16">
        <v>100</v>
      </c>
    </row>
    <row r="4" spans="1:14" ht="18" x14ac:dyDescent="0.35">
      <c r="A4" s="26">
        <v>24</v>
      </c>
      <c r="B4" s="26">
        <v>18</v>
      </c>
      <c r="C4" s="26">
        <v>19</v>
      </c>
      <c r="D4" s="26">
        <v>15</v>
      </c>
      <c r="E4" s="26">
        <v>19</v>
      </c>
      <c r="F4" s="26">
        <v>17</v>
      </c>
      <c r="G4" s="26">
        <v>26</v>
      </c>
      <c r="H4" s="26">
        <v>23</v>
      </c>
      <c r="I4" s="26">
        <v>27</v>
      </c>
      <c r="J4" s="26">
        <v>25</v>
      </c>
      <c r="M4" s="1" t="s">
        <v>0</v>
      </c>
      <c r="N4" s="16">
        <f>1+LOG(N3,2)</f>
        <v>7.6438561897747253</v>
      </c>
    </row>
    <row r="5" spans="1:14" ht="18" x14ac:dyDescent="0.35">
      <c r="A5" s="26">
        <v>20</v>
      </c>
      <c r="B5" s="26">
        <v>22</v>
      </c>
      <c r="C5" s="26">
        <v>20</v>
      </c>
      <c r="D5" s="26">
        <v>25</v>
      </c>
      <c r="E5" s="26">
        <v>19</v>
      </c>
      <c r="F5" s="26">
        <v>20</v>
      </c>
      <c r="G5" s="26">
        <v>17</v>
      </c>
      <c r="H5" s="26">
        <v>30</v>
      </c>
      <c r="I5" s="26">
        <v>22</v>
      </c>
      <c r="J5" s="26">
        <v>25</v>
      </c>
      <c r="M5" s="1" t="s">
        <v>1</v>
      </c>
      <c r="N5" s="16">
        <f>ROUND(N4,0)</f>
        <v>8</v>
      </c>
    </row>
    <row r="6" spans="1:14" ht="18" x14ac:dyDescent="0.35">
      <c r="A6" s="26">
        <v>16</v>
      </c>
      <c r="B6" s="26">
        <v>26</v>
      </c>
      <c r="C6" s="26">
        <v>18</v>
      </c>
      <c r="D6" s="26">
        <v>22</v>
      </c>
      <c r="E6" s="26">
        <v>15</v>
      </c>
      <c r="F6" s="26">
        <v>26</v>
      </c>
      <c r="G6" s="26">
        <v>23</v>
      </c>
      <c r="H6" s="26">
        <v>34</v>
      </c>
      <c r="I6" s="26">
        <v>33</v>
      </c>
      <c r="J6" s="26">
        <v>22</v>
      </c>
      <c r="M6" s="1" t="s">
        <v>3</v>
      </c>
      <c r="N6" s="16">
        <f>D12-B12</f>
        <v>21</v>
      </c>
    </row>
    <row r="7" spans="1:14" ht="18" x14ac:dyDescent="0.35">
      <c r="A7" s="26">
        <v>28</v>
      </c>
      <c r="B7" s="26">
        <v>20</v>
      </c>
      <c r="C7" s="26">
        <v>23</v>
      </c>
      <c r="D7" s="26">
        <v>22</v>
      </c>
      <c r="E7" s="26">
        <v>23</v>
      </c>
      <c r="F7" s="26">
        <v>28</v>
      </c>
      <c r="G7" s="26">
        <v>22</v>
      </c>
      <c r="H7" s="26">
        <v>26</v>
      </c>
      <c r="I7" s="26">
        <v>26</v>
      </c>
      <c r="J7" s="26">
        <v>29</v>
      </c>
      <c r="M7" s="1" t="s">
        <v>6</v>
      </c>
      <c r="N7" s="16">
        <f>N6/N5</f>
        <v>2.625</v>
      </c>
    </row>
    <row r="8" spans="1:14" ht="18" x14ac:dyDescent="0.35">
      <c r="A8" s="26">
        <v>21</v>
      </c>
      <c r="B8" s="26">
        <v>16</v>
      </c>
      <c r="C8" s="26">
        <v>13</v>
      </c>
      <c r="D8" s="26">
        <v>32</v>
      </c>
      <c r="E8" s="26">
        <v>18</v>
      </c>
      <c r="F8" s="26">
        <v>24</v>
      </c>
      <c r="G8" s="26">
        <v>26</v>
      </c>
      <c r="H8" s="26">
        <v>28</v>
      </c>
      <c r="I8" s="26">
        <v>20</v>
      </c>
      <c r="J8" s="26">
        <v>21</v>
      </c>
      <c r="M8" s="1" t="s">
        <v>7</v>
      </c>
      <c r="N8" s="16">
        <f>_xlfn.CEILING.MATH(N7,0.1)</f>
        <v>2.7</v>
      </c>
    </row>
    <row r="9" spans="1:14" ht="18" x14ac:dyDescent="0.35">
      <c r="A9" s="26">
        <v>18</v>
      </c>
      <c r="B9" s="26">
        <v>23</v>
      </c>
      <c r="C9" s="26">
        <v>22</v>
      </c>
      <c r="D9" s="26">
        <v>18</v>
      </c>
      <c r="E9" s="26">
        <v>23</v>
      </c>
      <c r="F9" s="26">
        <v>21</v>
      </c>
      <c r="G9" s="26">
        <v>24</v>
      </c>
      <c r="H9" s="26">
        <v>22</v>
      </c>
      <c r="I9" s="26">
        <v>20</v>
      </c>
      <c r="J9" s="26">
        <v>18</v>
      </c>
      <c r="N9" s="16"/>
    </row>
    <row r="10" spans="1:14" ht="18" x14ac:dyDescent="0.35">
      <c r="A10" s="26">
        <v>23</v>
      </c>
      <c r="B10" s="26">
        <v>19</v>
      </c>
      <c r="C10" s="26">
        <v>26</v>
      </c>
      <c r="D10" s="26">
        <v>21</v>
      </c>
      <c r="E10" s="26">
        <v>18</v>
      </c>
      <c r="F10" s="26">
        <v>26</v>
      </c>
      <c r="G10" s="26">
        <v>22</v>
      </c>
      <c r="H10" s="26">
        <v>20</v>
      </c>
      <c r="I10" s="26">
        <v>23</v>
      </c>
      <c r="J10" s="26">
        <v>16</v>
      </c>
      <c r="M10" t="s">
        <v>15</v>
      </c>
      <c r="N10" s="16"/>
    </row>
    <row r="11" spans="1:14" ht="18" x14ac:dyDescent="0.35">
      <c r="A11" s="26">
        <v>15</v>
      </c>
      <c r="B11" s="26">
        <v>16</v>
      </c>
      <c r="C11" s="26">
        <v>24</v>
      </c>
      <c r="D11" s="26">
        <v>16</v>
      </c>
      <c r="E11" s="26">
        <v>16</v>
      </c>
      <c r="F11" s="26">
        <v>28</v>
      </c>
      <c r="G11" s="26">
        <v>21</v>
      </c>
      <c r="H11" s="26">
        <v>26</v>
      </c>
      <c r="I11" s="26">
        <v>28</v>
      </c>
      <c r="J11" s="26">
        <v>25</v>
      </c>
      <c r="M11" s="1" t="s">
        <v>16</v>
      </c>
      <c r="N11" s="17">
        <f>SUMPRODUCT(C16:C23,D16:D23)/100</f>
        <v>21.990999999999996</v>
      </c>
    </row>
    <row r="12" spans="1:14" ht="18" x14ac:dyDescent="0.35">
      <c r="A12" s="13" t="s">
        <v>5</v>
      </c>
      <c r="B12" s="15">
        <f>MIN(A2:J11)</f>
        <v>13</v>
      </c>
      <c r="C12" s="13" t="s">
        <v>4</v>
      </c>
      <c r="D12" s="14">
        <f>MAX(A2:J11)</f>
        <v>34</v>
      </c>
      <c r="M12" t="s">
        <v>17</v>
      </c>
      <c r="N12" s="16"/>
    </row>
    <row r="13" spans="1:14" ht="18" x14ac:dyDescent="0.35">
      <c r="M13" s="8" t="s">
        <v>18</v>
      </c>
      <c r="N13" s="18">
        <f>SUMPRODUCT(C16:C23,C16:C23,D16:D23)/100-N11*N11</f>
        <v>17.649819000000093</v>
      </c>
    </row>
    <row r="14" spans="1:14" ht="18" x14ac:dyDescent="0.35">
      <c r="A14" s="2" t="s">
        <v>8</v>
      </c>
      <c r="M14" s="8" t="s">
        <v>19</v>
      </c>
      <c r="N14" s="18">
        <f>N13*100/99</f>
        <v>17.828100000000095</v>
      </c>
    </row>
    <row r="15" spans="1:14" ht="18" x14ac:dyDescent="0.35">
      <c r="A15" s="5" t="s">
        <v>9</v>
      </c>
      <c r="B15" s="5" t="s">
        <v>10</v>
      </c>
      <c r="C15" s="5" t="s">
        <v>11</v>
      </c>
      <c r="D15" s="5" t="s">
        <v>12</v>
      </c>
      <c r="E15" s="5" t="s">
        <v>13</v>
      </c>
      <c r="F15" s="5" t="s">
        <v>14</v>
      </c>
      <c r="G15" s="6"/>
      <c r="M15" s="8" t="s">
        <v>20</v>
      </c>
      <c r="N15" s="17">
        <f>SQRT(N14)</f>
        <v>4.2223334780663757</v>
      </c>
    </row>
    <row r="16" spans="1:14" ht="15.6" x14ac:dyDescent="0.3">
      <c r="A16" s="19">
        <f>B12</f>
        <v>13</v>
      </c>
      <c r="B16" s="19">
        <f>A16+$N$8</f>
        <v>15.7</v>
      </c>
      <c r="C16" s="20">
        <f>(A16+B16)/2</f>
        <v>14.35</v>
      </c>
      <c r="D16" s="21">
        <f>COUNTIFS($A$2:$J$11,"&gt;="&amp;A16,$A$2:$J$11,"&lt;"&amp;B16)</f>
        <v>4</v>
      </c>
      <c r="E16" s="19">
        <f>D16/$N$3</f>
        <v>0.04</v>
      </c>
      <c r="F16" s="22">
        <f>E16/$N$8</f>
        <v>1.4814814814814814E-2</v>
      </c>
      <c r="G16" s="7"/>
    </row>
    <row r="17" spans="1:9" ht="15.6" x14ac:dyDescent="0.3">
      <c r="A17" s="19">
        <f>A16+$N$8</f>
        <v>15.7</v>
      </c>
      <c r="B17" s="19">
        <f>A17+$N$8</f>
        <v>18.399999999999999</v>
      </c>
      <c r="C17" s="20">
        <f t="shared" ref="C17:C23" si="0">(A17+B17)/2</f>
        <v>17.049999999999997</v>
      </c>
      <c r="D17" s="21">
        <f t="shared" ref="D17:D23" si="1">COUNTIFS($A$2:$J$11,"&gt;="&amp;A17,$A$2:$J$11,"&lt;"&amp;B17)</f>
        <v>19</v>
      </c>
      <c r="E17" s="19">
        <f t="shared" ref="E17:E23" si="2">D17/$N$3</f>
        <v>0.19</v>
      </c>
      <c r="F17" s="22">
        <f t="shared" ref="F17:F23" si="3">E17/$N$8</f>
        <v>7.0370370370370361E-2</v>
      </c>
      <c r="G17" s="7"/>
    </row>
    <row r="18" spans="1:9" ht="15.6" x14ac:dyDescent="0.3">
      <c r="A18" s="19">
        <f>A17+$N$8</f>
        <v>18.399999999999999</v>
      </c>
      <c r="B18" s="19">
        <f>A18+$N$8</f>
        <v>21.099999999999998</v>
      </c>
      <c r="C18" s="20">
        <f t="shared" si="0"/>
        <v>19.75</v>
      </c>
      <c r="D18" s="21">
        <f t="shared" si="1"/>
        <v>21</v>
      </c>
      <c r="E18" s="19">
        <f t="shared" si="2"/>
        <v>0.21</v>
      </c>
      <c r="F18" s="22">
        <f t="shared" si="3"/>
        <v>7.7777777777777765E-2</v>
      </c>
      <c r="G18" s="7"/>
    </row>
    <row r="19" spans="1:9" ht="15.6" x14ac:dyDescent="0.3">
      <c r="A19" s="19">
        <f t="shared" ref="A19:A23" si="4">A18+$N$8</f>
        <v>21.099999999999998</v>
      </c>
      <c r="B19" s="19">
        <f t="shared" ref="B19:B23" si="5">A19+$N$8</f>
        <v>23.799999999999997</v>
      </c>
      <c r="C19" s="20">
        <f t="shared" si="0"/>
        <v>22.449999999999996</v>
      </c>
      <c r="D19" s="21">
        <f t="shared" si="1"/>
        <v>21</v>
      </c>
      <c r="E19" s="19">
        <f t="shared" si="2"/>
        <v>0.21</v>
      </c>
      <c r="F19" s="22">
        <f t="shared" si="3"/>
        <v>7.7777777777777765E-2</v>
      </c>
      <c r="G19" s="7"/>
    </row>
    <row r="20" spans="1:9" ht="15.6" x14ac:dyDescent="0.3">
      <c r="A20" s="19">
        <f t="shared" si="4"/>
        <v>23.799999999999997</v>
      </c>
      <c r="B20" s="19">
        <f t="shared" si="5"/>
        <v>26.499999999999996</v>
      </c>
      <c r="C20" s="20">
        <f t="shared" si="0"/>
        <v>25.15</v>
      </c>
      <c r="D20" s="21">
        <f t="shared" si="1"/>
        <v>23</v>
      </c>
      <c r="E20" s="19">
        <f t="shared" si="2"/>
        <v>0.23</v>
      </c>
      <c r="F20" s="22">
        <f t="shared" si="3"/>
        <v>8.5185185185185183E-2</v>
      </c>
      <c r="G20" s="7"/>
    </row>
    <row r="21" spans="1:9" ht="15.6" x14ac:dyDescent="0.3">
      <c r="A21" s="19">
        <f t="shared" si="4"/>
        <v>26.499999999999996</v>
      </c>
      <c r="B21" s="19">
        <f t="shared" si="5"/>
        <v>29.199999999999996</v>
      </c>
      <c r="C21" s="20">
        <f t="shared" si="0"/>
        <v>27.849999999999994</v>
      </c>
      <c r="D21" s="21">
        <f t="shared" si="1"/>
        <v>8</v>
      </c>
      <c r="E21" s="19">
        <f t="shared" si="2"/>
        <v>0.08</v>
      </c>
      <c r="F21" s="22">
        <f t="shared" si="3"/>
        <v>2.9629629629629627E-2</v>
      </c>
      <c r="G21" s="7"/>
    </row>
    <row r="22" spans="1:9" ht="15.6" x14ac:dyDescent="0.3">
      <c r="A22" s="19">
        <f t="shared" si="4"/>
        <v>29.199999999999996</v>
      </c>
      <c r="B22" s="19">
        <f t="shared" si="5"/>
        <v>31.899999999999995</v>
      </c>
      <c r="C22" s="20">
        <f t="shared" si="0"/>
        <v>30.549999999999997</v>
      </c>
      <c r="D22" s="21">
        <f t="shared" si="1"/>
        <v>1</v>
      </c>
      <c r="E22" s="19">
        <f t="shared" si="2"/>
        <v>0.01</v>
      </c>
      <c r="F22" s="22">
        <f t="shared" si="3"/>
        <v>3.7037037037037034E-3</v>
      </c>
      <c r="G22" s="7"/>
    </row>
    <row r="23" spans="1:9" ht="15.6" x14ac:dyDescent="0.3">
      <c r="A23" s="19">
        <f t="shared" si="4"/>
        <v>31.899999999999995</v>
      </c>
      <c r="B23" s="19">
        <f t="shared" si="5"/>
        <v>34.599999999999994</v>
      </c>
      <c r="C23" s="20">
        <f t="shared" si="0"/>
        <v>33.249999999999993</v>
      </c>
      <c r="D23" s="21">
        <f t="shared" si="1"/>
        <v>3</v>
      </c>
      <c r="E23" s="19">
        <f t="shared" si="2"/>
        <v>0.03</v>
      </c>
      <c r="F23" s="22">
        <f t="shared" si="3"/>
        <v>1.111111111111111E-2</v>
      </c>
      <c r="G23" s="7"/>
    </row>
    <row r="24" spans="1:9" ht="15.6" x14ac:dyDescent="0.3">
      <c r="D24" s="3">
        <f>SUM(D16:D23)</f>
        <v>100</v>
      </c>
      <c r="E24" s="4"/>
    </row>
    <row r="27" spans="1:9" ht="17.399999999999999" x14ac:dyDescent="0.3">
      <c r="A27" s="2" t="s">
        <v>21</v>
      </c>
    </row>
    <row r="28" spans="1:9" ht="15.6" x14ac:dyDescent="0.3">
      <c r="A28" s="3" t="s">
        <v>9</v>
      </c>
      <c r="B28" s="3" t="s">
        <v>10</v>
      </c>
      <c r="C28" s="3" t="s">
        <v>12</v>
      </c>
      <c r="D28" s="3" t="s">
        <v>22</v>
      </c>
      <c r="E28" s="3" t="s">
        <v>23</v>
      </c>
      <c r="F28" s="3" t="s">
        <v>29</v>
      </c>
      <c r="G28" s="12" t="s">
        <v>24</v>
      </c>
      <c r="H28" s="12" t="s">
        <v>26</v>
      </c>
      <c r="I28" s="12" t="s">
        <v>25</v>
      </c>
    </row>
    <row r="29" spans="1:9" ht="15.6" x14ac:dyDescent="0.3">
      <c r="A29" s="23">
        <f>-1E+37</f>
        <v>-9.9999999999999995E+36</v>
      </c>
      <c r="B29" s="24">
        <f>B16</f>
        <v>15.7</v>
      </c>
      <c r="C29" s="24">
        <f>D16</f>
        <v>4</v>
      </c>
      <c r="D29" s="25">
        <f>_xlfn.NORM.DIST(B29,$N$11,$N$15,TRUE)</f>
        <v>6.8120739517412987E-2</v>
      </c>
      <c r="E29" s="25">
        <f>$N$3*D29</f>
        <v>6.8120739517412989</v>
      </c>
      <c r="F29" s="25">
        <f>C29-$N$3*D29</f>
        <v>-2.8120739517412989</v>
      </c>
      <c r="G29" s="25">
        <f>POWER(F29,2)</f>
        <v>7.9077599100619249</v>
      </c>
      <c r="H29" s="25">
        <f>G29/E29</f>
        <v>1.1608446951813474</v>
      </c>
      <c r="I29" s="25">
        <f>(POWER(C29,2))/E29</f>
        <v>2.3487707434400487</v>
      </c>
    </row>
    <row r="30" spans="1:9" ht="15.6" x14ac:dyDescent="0.3">
      <c r="A30" s="24">
        <f t="shared" ref="A30:B36" si="6">A17</f>
        <v>15.7</v>
      </c>
      <c r="B30" s="24">
        <f t="shared" si="6"/>
        <v>18.399999999999999</v>
      </c>
      <c r="C30" s="24">
        <f t="shared" ref="C30:C36" si="7">D17</f>
        <v>19</v>
      </c>
      <c r="D30" s="25">
        <f>_xlfn.NORM.DIST(B30,$N$11,$N$15,TRUE)-_xlfn.NORM.DIST(A30,$N$11,$N$15,TRUE)</f>
        <v>0.12940906779217226</v>
      </c>
      <c r="E30" s="25">
        <f t="shared" ref="E30:E36" si="8">$N$3*D30</f>
        <v>12.940906779217226</v>
      </c>
      <c r="F30" s="25">
        <f t="shared" ref="F30:F36" si="9">C30-$N$3*D30</f>
        <v>6.0590932207827741</v>
      </c>
      <c r="G30" s="25">
        <f t="shared" ref="G30:G36" si="10">POWER(F30,2)</f>
        <v>36.712610658135773</v>
      </c>
      <c r="H30" s="25">
        <f t="shared" ref="H30:H36" si="11">G30/E30</f>
        <v>2.8369426721391204</v>
      </c>
      <c r="I30" s="25">
        <f t="shared" ref="I30:I36" si="12">(POWER(C30,2))/E30</f>
        <v>27.896035892921894</v>
      </c>
    </row>
    <row r="31" spans="1:9" ht="15.6" x14ac:dyDescent="0.3">
      <c r="A31" s="24">
        <f t="shared" si="6"/>
        <v>18.399999999999999</v>
      </c>
      <c r="B31" s="24">
        <f t="shared" si="6"/>
        <v>21.099999999999998</v>
      </c>
      <c r="C31" s="24">
        <f t="shared" si="7"/>
        <v>21</v>
      </c>
      <c r="D31" s="25">
        <f t="shared" ref="D31:D35" si="13">_xlfn.NORM.DIST(B31,$N$11,$N$15,TRUE)-_xlfn.NORM.DIST(A31,$N$11,$N$15,TRUE)</f>
        <v>0.21890573047274692</v>
      </c>
      <c r="E31" s="25">
        <f t="shared" si="8"/>
        <v>21.890573047274692</v>
      </c>
      <c r="F31" s="25">
        <f t="shared" si="9"/>
        <v>-0.89057304727469244</v>
      </c>
      <c r="G31" s="25">
        <f t="shared" si="10"/>
        <v>0.79312035253213153</v>
      </c>
      <c r="H31" s="25">
        <f t="shared" si="11"/>
        <v>3.623113706613873E-2</v>
      </c>
      <c r="I31" s="25">
        <f t="shared" si="12"/>
        <v>20.145658089791446</v>
      </c>
    </row>
    <row r="32" spans="1:9" ht="15.6" x14ac:dyDescent="0.3">
      <c r="A32" s="24">
        <f t="shared" si="6"/>
        <v>21.099999999999998</v>
      </c>
      <c r="B32" s="24">
        <f t="shared" si="6"/>
        <v>23.799999999999997</v>
      </c>
      <c r="C32" s="24">
        <f t="shared" si="7"/>
        <v>21</v>
      </c>
      <c r="D32" s="25">
        <f t="shared" si="13"/>
        <v>0.24939763124897191</v>
      </c>
      <c r="E32" s="25">
        <f t="shared" si="8"/>
        <v>24.93976312489719</v>
      </c>
      <c r="F32" s="25">
        <f t="shared" si="9"/>
        <v>-3.9397631248971905</v>
      </c>
      <c r="G32" s="25">
        <f t="shared" si="10"/>
        <v>15.521733480299675</v>
      </c>
      <c r="H32" s="25">
        <f t="shared" si="11"/>
        <v>0.62236892157185075</v>
      </c>
      <c r="I32" s="25">
        <f t="shared" si="12"/>
        <v>17.682605796674661</v>
      </c>
    </row>
    <row r="33" spans="1:9" ht="15.6" x14ac:dyDescent="0.3">
      <c r="A33" s="24">
        <f t="shared" si="6"/>
        <v>23.799999999999997</v>
      </c>
      <c r="B33" s="24">
        <f t="shared" si="6"/>
        <v>26.499999999999996</v>
      </c>
      <c r="C33" s="24">
        <f t="shared" si="7"/>
        <v>23</v>
      </c>
      <c r="D33" s="25">
        <f t="shared" si="13"/>
        <v>0.19138242124414628</v>
      </c>
      <c r="E33" s="25">
        <f t="shared" si="8"/>
        <v>19.138242124414628</v>
      </c>
      <c r="F33" s="25">
        <f t="shared" si="9"/>
        <v>3.8617578755853721</v>
      </c>
      <c r="G33" s="25">
        <f t="shared" si="10"/>
        <v>14.913173889645646</v>
      </c>
      <c r="H33" s="25">
        <f t="shared" si="11"/>
        <v>0.77923425739404417</v>
      </c>
      <c r="I33" s="25">
        <f t="shared" si="12"/>
        <v>27.640992132979417</v>
      </c>
    </row>
    <row r="34" spans="1:9" ht="15.6" x14ac:dyDescent="0.3">
      <c r="A34" s="24">
        <f t="shared" si="6"/>
        <v>26.499999999999996</v>
      </c>
      <c r="B34" s="24">
        <f t="shared" si="6"/>
        <v>29.199999999999996</v>
      </c>
      <c r="C34" s="24">
        <f t="shared" si="7"/>
        <v>8</v>
      </c>
      <c r="D34" s="25">
        <f t="shared" si="13"/>
        <v>9.8905877398752451E-2</v>
      </c>
      <c r="E34" s="25">
        <f t="shared" si="8"/>
        <v>9.8905877398752455</v>
      </c>
      <c r="F34" s="25">
        <f t="shared" si="9"/>
        <v>-1.8905877398752455</v>
      </c>
      <c r="G34" s="25">
        <f t="shared" si="10"/>
        <v>3.5743220021665891</v>
      </c>
      <c r="H34" s="25">
        <f t="shared" si="11"/>
        <v>0.36138620840056102</v>
      </c>
      <c r="I34" s="25">
        <f t="shared" si="12"/>
        <v>6.4707984685253157</v>
      </c>
    </row>
    <row r="35" spans="1:9" ht="15.6" x14ac:dyDescent="0.3">
      <c r="A35" s="24">
        <f t="shared" si="6"/>
        <v>29.199999999999996</v>
      </c>
      <c r="B35" s="24">
        <f t="shared" si="6"/>
        <v>31.899999999999995</v>
      </c>
      <c r="C35" s="24">
        <f t="shared" si="7"/>
        <v>1</v>
      </c>
      <c r="D35" s="25">
        <f t="shared" si="13"/>
        <v>3.4410991688880066E-2</v>
      </c>
      <c r="E35" s="25">
        <f t="shared" si="8"/>
        <v>3.4410991688880066</v>
      </c>
      <c r="F35" s="25">
        <f t="shared" si="9"/>
        <v>-2.4410991688880066</v>
      </c>
      <c r="G35" s="25">
        <f t="shared" si="10"/>
        <v>5.9589651523457166</v>
      </c>
      <c r="H35" s="25">
        <f t="shared" si="11"/>
        <v>1.7317039875579523</v>
      </c>
      <c r="I35" s="25">
        <f t="shared" si="12"/>
        <v>0.2906048186699457</v>
      </c>
    </row>
    <row r="36" spans="1:9" ht="15.6" x14ac:dyDescent="0.3">
      <c r="A36" s="24">
        <f t="shared" si="6"/>
        <v>31.899999999999995</v>
      </c>
      <c r="B36" s="23">
        <v>10000000000</v>
      </c>
      <c r="C36" s="24">
        <f t="shared" si="7"/>
        <v>3</v>
      </c>
      <c r="D36" s="25">
        <f>1-_xlfn.NORM.DIST(A36,$N$11,$N$15,TRUE)</f>
        <v>9.4675406369171267E-3</v>
      </c>
      <c r="E36" s="25">
        <f t="shared" si="8"/>
        <v>0.94675406369171267</v>
      </c>
      <c r="F36" s="25">
        <f t="shared" si="9"/>
        <v>2.0532459363082873</v>
      </c>
      <c r="G36" s="25">
        <f t="shared" si="10"/>
        <v>4.2158188749664953</v>
      </c>
      <c r="H36" s="25">
        <f t="shared" si="11"/>
        <v>4.4529187004781354</v>
      </c>
      <c r="I36" s="25">
        <f t="shared" si="12"/>
        <v>9.5061646367864228</v>
      </c>
    </row>
    <row r="37" spans="1:9" x14ac:dyDescent="0.3">
      <c r="A37" s="9"/>
      <c r="B37" s="9"/>
      <c r="C37" s="9"/>
      <c r="D37" s="9"/>
      <c r="E37" s="9"/>
      <c r="F37" s="9"/>
      <c r="G37" s="9"/>
      <c r="H37" s="9"/>
      <c r="I37" s="9"/>
    </row>
    <row r="38" spans="1:9" ht="15.6" x14ac:dyDescent="0.3">
      <c r="A38" s="10" t="s">
        <v>28</v>
      </c>
      <c r="B38" s="10"/>
      <c r="C38" s="11">
        <f>SUM(C29:C36)</f>
        <v>100</v>
      </c>
      <c r="D38" s="10">
        <f>SUM(D29:D36)</f>
        <v>1</v>
      </c>
      <c r="E38" s="10">
        <f>SUM(E29:E36)</f>
        <v>100</v>
      </c>
      <c r="F38" s="10"/>
      <c r="G38" s="10" t="s">
        <v>30</v>
      </c>
      <c r="H38" s="10">
        <f>SUM(H29:H36)</f>
        <v>11.981630579789151</v>
      </c>
      <c r="I38" s="10">
        <f>SUM(I29:I36)</f>
        <v>111.98163057978915</v>
      </c>
    </row>
    <row r="39" spans="1:9" x14ac:dyDescent="0.3">
      <c r="D39" s="10" t="s">
        <v>32</v>
      </c>
      <c r="E39" s="10">
        <f>N5-2-1</f>
        <v>5</v>
      </c>
      <c r="F39" s="10"/>
      <c r="G39" s="10" t="s">
        <v>31</v>
      </c>
      <c r="H39" s="10">
        <f>_xlfn.CHISQ.INV.RT(0.05,E39)</f>
        <v>11.070497693516353</v>
      </c>
    </row>
  </sheetData>
  <mergeCells count="2">
    <mergeCell ref="A1:C1"/>
    <mergeCell ref="D1:F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2022-12-04T20:44:37Z</dcterms:modified>
</cp:coreProperties>
</file>