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ainer\code\2курс лабы\ТВ\лаб 2\"/>
    </mc:Choice>
  </mc:AlternateContent>
  <xr:revisionPtr revIDLastSave="0" documentId="13_ncr:1_{DCCD0B83-8BCB-4CBF-8F8A-4322A49CA583}" xr6:coauthVersionLast="47" xr6:coauthVersionMax="47" xr10:uidLastSave="{00000000-0000-0000-0000-000000000000}"/>
  <bookViews>
    <workbookView xWindow="-108" yWindow="-108" windowWidth="23256" windowHeight="12456" xr2:uid="{02B9B8F5-5BDA-41CB-B7B2-10601EA81B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49" i="1"/>
  <c r="S11" i="1"/>
  <c r="S9" i="1"/>
  <c r="S8" i="1"/>
  <c r="S6" i="1"/>
  <c r="S5" i="1"/>
  <c r="S4" i="1"/>
  <c r="D54" i="1" a="1"/>
  <c r="D54" i="1" s="1"/>
  <c r="A54" i="1" a="1"/>
  <c r="A54" i="1" s="1"/>
  <c r="D52" i="1"/>
  <c r="D51" i="1"/>
  <c r="B47" i="1"/>
  <c r="C47" i="1"/>
  <c r="D47" i="1"/>
  <c r="E47" i="1"/>
  <c r="A47" i="1"/>
  <c r="E41" i="1"/>
  <c r="E42" i="1"/>
  <c r="E43" i="1"/>
  <c r="E44" i="1"/>
  <c r="E45" i="1"/>
  <c r="E46" i="1"/>
  <c r="E40" i="1"/>
  <c r="D41" i="1"/>
  <c r="D42" i="1"/>
  <c r="D43" i="1"/>
  <c r="D44" i="1"/>
  <c r="D45" i="1"/>
  <c r="D46" i="1"/>
  <c r="D40" i="1"/>
  <c r="C41" i="1"/>
  <c r="C42" i="1"/>
  <c r="C43" i="1"/>
  <c r="C44" i="1"/>
  <c r="C45" i="1"/>
  <c r="C46" i="1"/>
  <c r="C40" i="1"/>
  <c r="B41" i="1"/>
  <c r="B42" i="1"/>
  <c r="B43" i="1"/>
  <c r="B44" i="1"/>
  <c r="B45" i="1"/>
  <c r="B46" i="1"/>
  <c r="B40" i="1"/>
  <c r="A46" i="1"/>
  <c r="A45" i="1"/>
  <c r="A44" i="1"/>
  <c r="A43" i="1"/>
  <c r="A42" i="1"/>
  <c r="A41" i="1"/>
  <c r="A40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D23" i="1" a="1"/>
  <c r="D23" i="1" s="1"/>
  <c r="A23" i="1" a="1"/>
  <c r="A23" i="1" s="1"/>
  <c r="B13" i="1"/>
  <c r="C13" i="1"/>
  <c r="D13" i="1"/>
  <c r="E13" i="1"/>
  <c r="A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F15" i="1"/>
  <c r="D15" i="1"/>
  <c r="B15" i="1"/>
  <c r="D55" i="1" l="1"/>
  <c r="B55" i="1"/>
  <c r="A55" i="1"/>
  <c r="B54" i="1"/>
  <c r="D24" i="1"/>
  <c r="B23" i="1"/>
  <c r="B24" i="1"/>
  <c r="A24" i="1"/>
</calcChain>
</file>

<file path=xl/sharedStrings.xml><?xml version="1.0" encoding="utf-8"?>
<sst xmlns="http://schemas.openxmlformats.org/spreadsheetml/2006/main" count="31" uniqueCount="29">
  <si>
    <t>T, C</t>
  </si>
  <si>
    <t>P</t>
  </si>
  <si>
    <t>xi</t>
  </si>
  <si>
    <t>yi</t>
  </si>
  <si>
    <t>n =</t>
  </si>
  <si>
    <t>r=</t>
  </si>
  <si>
    <t>t расч. =</t>
  </si>
  <si>
    <t>t табл =</t>
  </si>
  <si>
    <t>xiyi</t>
  </si>
  <si>
    <t>xi^2</t>
  </si>
  <si>
    <t>yi^2</t>
  </si>
  <si>
    <t>система нормальных уравнений</t>
  </si>
  <si>
    <t>b0 =</t>
  </si>
  <si>
    <t>b1 =</t>
  </si>
  <si>
    <t>1/yi</t>
  </si>
  <si>
    <t>XI = xi</t>
  </si>
  <si>
    <t>YI = ln(yi)</t>
  </si>
  <si>
    <t>XiYi</t>
  </si>
  <si>
    <t>Xi^2</t>
  </si>
  <si>
    <t>Yi^2</t>
  </si>
  <si>
    <t>Система н у</t>
  </si>
  <si>
    <t>r =</t>
  </si>
  <si>
    <t>x ср =</t>
  </si>
  <si>
    <t>y ср=</t>
  </si>
  <si>
    <t>xy  ср=</t>
  </si>
  <si>
    <t>x^2-x ср^2 =</t>
  </si>
  <si>
    <t>y^2-y ср^2 =</t>
  </si>
  <si>
    <t>r x;y =</t>
  </si>
  <si>
    <t xml:space="preserve">r^2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</si>
</sst>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7" borderId="1" xfId="0" applyFill="1" applyBorder="1"/>
    <xf numFmtId="0" fontId="0" fillId="10" borderId="5" xfId="0" applyFill="1" applyBorder="1" applyAlignment="1">
      <alignment horizontal="center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6581146106736655E-2"/>
          <c:y val="0.18879931095447672"/>
          <c:w val="0.86997440944881888"/>
          <c:h val="0.786856903350407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5226181102362206"/>
                  <c:y val="-4.803496326499478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0,0003x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- 0,0347x + 0,9537</a:t>
                    </a:r>
                    <a:br>
                      <a:rPr lang="en-US" baseline="0"/>
                    </a:br>
                    <a:r>
                      <a:rPr lang="en-US" baseline="0"/>
                      <a:t>R² = 0,9554(</a:t>
                    </a:r>
                    <a:r>
                      <a:rPr lang="ru-RU" baseline="0"/>
                      <a:t>ПОЛИНОМ)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3270625546806649"/>
                  <c:y val="-9.926911381784013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0,7946ln(x) - 3,096</a:t>
                    </a:r>
                    <a:br>
                      <a:rPr lang="en-US" baseline="0"/>
                    </a:br>
                    <a:r>
                      <a:rPr lang="en-US" baseline="0"/>
                      <a:t>R² = 0,5245</a:t>
                    </a:r>
                    <a:r>
                      <a:rPr lang="ru-RU" baseline="0"/>
                      <a:t>(логарифм)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2903958880139978"/>
                  <c:y val="-3.21960910764622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0,0002e</a:t>
                    </a:r>
                    <a:r>
                      <a:rPr lang="en-US" baseline="30000"/>
                      <a:t>0,0701x</a:t>
                    </a:r>
                    <a:br>
                      <a:rPr lang="en-US" baseline="0"/>
                    </a:br>
                    <a:r>
                      <a:rPr lang="en-US" baseline="0"/>
                      <a:t>R² = 0,9961</a:t>
                    </a:r>
                    <a:r>
                      <a:rPr lang="ru-RU" baseline="0"/>
                      <a:t>(экспоненц)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451159230096235"/>
                  <c:y val="6.806837269182487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2E-11x</a:t>
                    </a:r>
                    <a:r>
                      <a:rPr lang="en-US" baseline="30000"/>
                      <a:t>5,0488</a:t>
                    </a:r>
                    <a:br>
                      <a:rPr lang="en-US" baseline="0"/>
                    </a:br>
                    <a:r>
                      <a:rPr lang="en-US" baseline="0"/>
                      <a:t>R² = 0,9841</a:t>
                    </a:r>
                    <a:r>
                      <a:rPr lang="ru-RU" baseline="0"/>
                      <a:t>(степенная)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769225721784776"/>
                  <c:y val="0.17877506725433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0,0125x - 0,6787</a:t>
                    </a:r>
                    <a:br>
                      <a:rPr lang="en-US" baseline="0"/>
                    </a:br>
                    <a:r>
                      <a:rPr lang="en-US" baseline="0"/>
                      <a:t>R² = 0,6808</a:t>
                    </a:r>
                    <a:r>
                      <a:rPr lang="ru-RU" baseline="0"/>
                      <a:t>(ЛИНЕЙН)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accent4">
                    <a:lumMod val="60000"/>
                    <a:lumOff val="4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2E-3</c:v>
                </c:pt>
                <c:pt idx="1">
                  <c:v>4.0000000000000001E-3</c:v>
                </c:pt>
                <c:pt idx="2">
                  <c:v>1.2999999999999999E-2</c:v>
                </c:pt>
                <c:pt idx="3">
                  <c:v>4.2000000000000003E-2</c:v>
                </c:pt>
                <c:pt idx="4">
                  <c:v>0.123</c:v>
                </c:pt>
                <c:pt idx="5">
                  <c:v>0.437</c:v>
                </c:pt>
                <c:pt idx="6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0-440C-8A23-135AD8EBB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16831"/>
        <c:axId val="68306431"/>
      </c:scatterChart>
      <c:valAx>
        <c:axId val="6831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306431"/>
        <c:crosses val="autoZero"/>
        <c:crossBetween val="midCat"/>
      </c:valAx>
      <c:valAx>
        <c:axId val="683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31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</a:p>
        </c:rich>
      </c:tx>
      <c:layout>
        <c:manualLayout>
          <c:xMode val="edge"/>
          <c:yMode val="edge"/>
          <c:x val="0.2983471128608924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00960192475941"/>
                  <c:y val="-0.61575240594925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Лист1!$A$27:$A$33</c:f>
              <c:numCache>
                <c:formatCode>General</c:formatCode>
                <c:ptCount val="7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</c:numCache>
            </c:numRef>
          </c:xVal>
          <c:yVal>
            <c:numRef>
              <c:f>Лист1!$B$27:$B$33</c:f>
              <c:numCache>
                <c:formatCode>General</c:formatCode>
                <c:ptCount val="7"/>
                <c:pt idx="0">
                  <c:v>500</c:v>
                </c:pt>
                <c:pt idx="1">
                  <c:v>250</c:v>
                </c:pt>
                <c:pt idx="2">
                  <c:v>76.92307692307692</c:v>
                </c:pt>
                <c:pt idx="3">
                  <c:v>23.809523809523807</c:v>
                </c:pt>
                <c:pt idx="4">
                  <c:v>8.1300813008130088</c:v>
                </c:pt>
                <c:pt idx="5">
                  <c:v>2.2883295194508011</c:v>
                </c:pt>
                <c:pt idx="6">
                  <c:v>0.70422535211267612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0-44C7-9BA6-0F30D42E5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68447"/>
        <c:axId val="185368863"/>
      </c:scatterChart>
      <c:valAx>
        <c:axId val="18536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368863"/>
        <c:crosses val="autoZero"/>
        <c:crossBetween val="midCat"/>
      </c:valAx>
      <c:valAx>
        <c:axId val="1853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3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708027121609795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Лист1!$A$40:$A$46</c:f>
              <c:numCache>
                <c:formatCode>General</c:formatCode>
                <c:ptCount val="7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</c:numCache>
            </c:numRef>
          </c:xVal>
          <c:yVal>
            <c:numRef>
              <c:f>Лист1!$B$40:$B$46</c:f>
              <c:numCache>
                <c:formatCode>General</c:formatCode>
                <c:ptCount val="7"/>
                <c:pt idx="0">
                  <c:v>-8.965784284662087</c:v>
                </c:pt>
                <c:pt idx="1">
                  <c:v>-7.965784284662087</c:v>
                </c:pt>
                <c:pt idx="2">
                  <c:v>-6.2653445665209953</c:v>
                </c:pt>
                <c:pt idx="3">
                  <c:v>-4.5734668618833272</c:v>
                </c:pt>
                <c:pt idx="4">
                  <c:v>-3.0232697793228476</c:v>
                </c:pt>
                <c:pt idx="5">
                  <c:v>-1.1942948151614887</c:v>
                </c:pt>
                <c:pt idx="6">
                  <c:v>0.50589092972995731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5-4881-8534-D3B1841BF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18847"/>
        <c:axId val="78224671"/>
      </c:scatterChart>
      <c:valAx>
        <c:axId val="7821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224671"/>
        <c:crosses val="autoZero"/>
        <c:crossBetween val="midCat"/>
      </c:valAx>
      <c:valAx>
        <c:axId val="782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21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22274</xdr:colOff>
      <xdr:row>4</xdr:row>
      <xdr:rowOff>43668</xdr:rowOff>
    </xdr:from>
    <xdr:to>
      <xdr:col>15</xdr:col>
      <xdr:colOff>327074</xdr:colOff>
      <xdr:row>20</xdr:row>
      <xdr:rowOff>1758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536984A-5E31-4114-928B-E2ACDB6D2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20</xdr:row>
      <xdr:rowOff>140970</xdr:rowOff>
    </xdr:from>
    <xdr:to>
      <xdr:col>15</xdr:col>
      <xdr:colOff>327660</xdr:colOff>
      <xdr:row>35</xdr:row>
      <xdr:rowOff>140970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E4C8293-95FF-45E9-A88C-D26704CA3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36</xdr:row>
      <xdr:rowOff>11430</xdr:rowOff>
    </xdr:from>
    <xdr:to>
      <xdr:col>15</xdr:col>
      <xdr:colOff>304800</xdr:colOff>
      <xdr:row>51</xdr:row>
      <xdr:rowOff>11430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34CD36E-9560-468C-8B3D-C3256F603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8</xdr:col>
      <xdr:colOff>66261</xdr:colOff>
      <xdr:row>14</xdr:row>
      <xdr:rowOff>86139</xdr:rowOff>
    </xdr:from>
    <xdr:ext cx="347211" cy="48372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D272DD-C115-4B46-BEF8-5B74A7BBAB42}"/>
            </a:ext>
          </a:extLst>
        </xdr:cNvPr>
        <xdr:cNvSpPr txBox="1"/>
      </xdr:nvSpPr>
      <xdr:spPr>
        <a:xfrm>
          <a:off x="4943061" y="2683565"/>
          <a:ext cx="347211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→</a:t>
          </a:r>
        </a:p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17D9-222D-4E18-80CB-29C215514A89}">
  <dimension ref="A2:S55"/>
  <sheetViews>
    <sheetView tabSelected="1" topLeftCell="A37" zoomScale="115" zoomScaleNormal="115" workbookViewId="0">
      <selection activeCell="E22" sqref="E22"/>
    </sheetView>
  </sheetViews>
  <sheetFormatPr defaultRowHeight="14.4" x14ac:dyDescent="0.3"/>
  <cols>
    <col min="18" max="18" width="12.88671875" customWidth="1"/>
  </cols>
  <sheetData>
    <row r="2" spans="1:19" x14ac:dyDescent="0.3">
      <c r="A2" s="2" t="s">
        <v>0</v>
      </c>
      <c r="B2" s="1">
        <v>35</v>
      </c>
      <c r="C2" s="1">
        <v>45</v>
      </c>
      <c r="D2" s="1">
        <v>60</v>
      </c>
      <c r="E2" s="1">
        <v>75</v>
      </c>
      <c r="F2" s="1">
        <v>90</v>
      </c>
      <c r="G2" s="1">
        <v>110</v>
      </c>
      <c r="H2" s="1">
        <v>130</v>
      </c>
    </row>
    <row r="3" spans="1:19" x14ac:dyDescent="0.3">
      <c r="A3" s="2" t="s">
        <v>1</v>
      </c>
      <c r="B3" s="1">
        <v>2E-3</v>
      </c>
      <c r="C3" s="1">
        <v>4.0000000000000001E-3</v>
      </c>
      <c r="D3" s="1">
        <v>1.2999999999999999E-2</v>
      </c>
      <c r="E3" s="1">
        <v>4.2000000000000003E-2</v>
      </c>
      <c r="F3" s="1">
        <v>0.123</v>
      </c>
      <c r="G3" s="1">
        <v>0.437</v>
      </c>
      <c r="H3" s="1">
        <v>1.42</v>
      </c>
    </row>
    <row r="4" spans="1:19" x14ac:dyDescent="0.3">
      <c r="R4" s="18" t="s">
        <v>24</v>
      </c>
      <c r="S4" s="18">
        <f>SUM(C6:C12)/B14</f>
        <v>35.417142857142856</v>
      </c>
    </row>
    <row r="5" spans="1:19" x14ac:dyDescent="0.3">
      <c r="A5" s="2" t="s">
        <v>2</v>
      </c>
      <c r="B5" s="2" t="s">
        <v>3</v>
      </c>
      <c r="C5" s="2" t="s">
        <v>8</v>
      </c>
      <c r="D5" s="2" t="s">
        <v>9</v>
      </c>
      <c r="E5" s="2" t="s">
        <v>10</v>
      </c>
      <c r="G5" s="17"/>
      <c r="R5" s="18" t="s">
        <v>22</v>
      </c>
      <c r="S5" s="18">
        <f>A13/B14</f>
        <v>77.857142857142861</v>
      </c>
    </row>
    <row r="6" spans="1:19" x14ac:dyDescent="0.3">
      <c r="A6" s="3">
        <v>35</v>
      </c>
      <c r="B6" s="3">
        <v>2E-3</v>
      </c>
      <c r="C6" s="3">
        <f>A6*B6</f>
        <v>7.0000000000000007E-2</v>
      </c>
      <c r="D6" s="3">
        <f>A6*A6</f>
        <v>1225</v>
      </c>
      <c r="E6" s="3">
        <f>B6*B6</f>
        <v>3.9999999999999998E-6</v>
      </c>
      <c r="R6" s="18" t="s">
        <v>23</v>
      </c>
      <c r="S6" s="18">
        <f>B13/B14</f>
        <v>0.29157142857142854</v>
      </c>
    </row>
    <row r="7" spans="1:19" x14ac:dyDescent="0.3">
      <c r="A7" s="3">
        <v>45</v>
      </c>
      <c r="B7" s="3">
        <v>4.0000000000000001E-3</v>
      </c>
      <c r="C7" s="3">
        <f t="shared" ref="C7:C12" si="0">A7*B7</f>
        <v>0.18</v>
      </c>
      <c r="D7" s="3">
        <f t="shared" ref="D7:E12" si="1">A7*A7</f>
        <v>2025</v>
      </c>
      <c r="E7" s="3">
        <f t="shared" si="1"/>
        <v>1.5999999999999999E-5</v>
      </c>
      <c r="R7" s="4"/>
      <c r="S7" s="4"/>
    </row>
    <row r="8" spans="1:19" x14ac:dyDescent="0.3">
      <c r="A8" s="3">
        <v>60</v>
      </c>
      <c r="B8" s="3">
        <v>1.2999999999999999E-2</v>
      </c>
      <c r="C8" s="3">
        <f t="shared" si="0"/>
        <v>0.77999999999999992</v>
      </c>
      <c r="D8" s="3">
        <f t="shared" si="1"/>
        <v>3600</v>
      </c>
      <c r="E8" s="3">
        <f t="shared" si="1"/>
        <v>1.6899999999999999E-4</v>
      </c>
      <c r="R8" s="18" t="s">
        <v>25</v>
      </c>
      <c r="S8" s="18">
        <f>D13/B14 - S5*S5</f>
        <v>1020.4081632653051</v>
      </c>
    </row>
    <row r="9" spans="1:19" x14ac:dyDescent="0.3">
      <c r="A9" s="3">
        <v>75</v>
      </c>
      <c r="B9" s="3">
        <v>4.2000000000000003E-2</v>
      </c>
      <c r="C9" s="3">
        <f t="shared" si="0"/>
        <v>3.1500000000000004</v>
      </c>
      <c r="D9" s="3">
        <f t="shared" si="1"/>
        <v>5625</v>
      </c>
      <c r="E9" s="3">
        <f t="shared" si="1"/>
        <v>1.7640000000000002E-3</v>
      </c>
      <c r="R9" s="18" t="s">
        <v>26</v>
      </c>
      <c r="S9" s="18">
        <f>E13/B14-S6*S6</f>
        <v>0.23276481632653065</v>
      </c>
    </row>
    <row r="10" spans="1:19" x14ac:dyDescent="0.3">
      <c r="A10" s="3">
        <v>90</v>
      </c>
      <c r="B10" s="3">
        <v>0.123</v>
      </c>
      <c r="C10" s="3">
        <f t="shared" si="0"/>
        <v>11.07</v>
      </c>
      <c r="D10" s="3">
        <f t="shared" si="1"/>
        <v>8100</v>
      </c>
      <c r="E10" s="3">
        <f t="shared" si="1"/>
        <v>1.5129E-2</v>
      </c>
      <c r="R10" s="4"/>
      <c r="S10" s="4"/>
    </row>
    <row r="11" spans="1:19" x14ac:dyDescent="0.3">
      <c r="A11" s="3">
        <v>110</v>
      </c>
      <c r="B11" s="3">
        <v>0.437</v>
      </c>
      <c r="C11" s="3">
        <f t="shared" si="0"/>
        <v>48.07</v>
      </c>
      <c r="D11" s="3">
        <f t="shared" si="1"/>
        <v>12100</v>
      </c>
      <c r="E11" s="3">
        <f t="shared" si="1"/>
        <v>0.190969</v>
      </c>
      <c r="R11" s="18" t="s">
        <v>27</v>
      </c>
      <c r="S11" s="18">
        <f>(S4-S5*S6)/(SQRT(S8*S9))</f>
        <v>0.82511134133939357</v>
      </c>
    </row>
    <row r="12" spans="1:19" x14ac:dyDescent="0.3">
      <c r="A12" s="3">
        <v>130</v>
      </c>
      <c r="B12" s="3">
        <v>1.42</v>
      </c>
      <c r="C12" s="3">
        <f t="shared" si="0"/>
        <v>184.6</v>
      </c>
      <c r="D12" s="3">
        <f t="shared" si="1"/>
        <v>16900</v>
      </c>
      <c r="E12" s="3">
        <f t="shared" si="1"/>
        <v>2.0164</v>
      </c>
    </row>
    <row r="13" spans="1:19" x14ac:dyDescent="0.3">
      <c r="A13" s="9">
        <f>SUM(A6:A12)</f>
        <v>545</v>
      </c>
      <c r="B13" s="9">
        <f t="shared" ref="B13:E13" si="2">SUM(B6:B12)</f>
        <v>2.0409999999999999</v>
      </c>
      <c r="C13" s="9">
        <f t="shared" si="2"/>
        <v>247.92</v>
      </c>
      <c r="D13" s="9">
        <f t="shared" si="2"/>
        <v>49575</v>
      </c>
      <c r="E13" s="9">
        <f t="shared" si="2"/>
        <v>2.2244510000000002</v>
      </c>
    </row>
    <row r="14" spans="1:19" x14ac:dyDescent="0.3">
      <c r="A14" s="6" t="s">
        <v>4</v>
      </c>
      <c r="B14" s="7">
        <v>7</v>
      </c>
    </row>
    <row r="15" spans="1:19" x14ac:dyDescent="0.3">
      <c r="A15" s="8" t="s">
        <v>5</v>
      </c>
      <c r="B15" s="8">
        <f>CORREL(A6:A12,B6:B12)</f>
        <v>0.82511134133939323</v>
      </c>
      <c r="C15" s="8" t="s">
        <v>6</v>
      </c>
      <c r="D15" s="8">
        <f>ABS(B15)*SQRT((B14-2)/(1-B15^2))</f>
        <v>3.2656681714501059</v>
      </c>
      <c r="E15" s="8" t="s">
        <v>7</v>
      </c>
      <c r="F15" s="8">
        <f>_xlfn.T.INV.2T(0.05,B14-2)</f>
        <v>2.570581835636315</v>
      </c>
    </row>
    <row r="16" spans="1:19" x14ac:dyDescent="0.3">
      <c r="A16" s="8" t="s">
        <v>28</v>
      </c>
      <c r="B16" s="8">
        <f>B15*B15</f>
        <v>0.68080872560689265</v>
      </c>
    </row>
    <row r="18" spans="1:7" x14ac:dyDescent="0.3">
      <c r="A18" t="s">
        <v>11</v>
      </c>
    </row>
    <row r="20" spans="1:7" x14ac:dyDescent="0.3">
      <c r="A20" s="11">
        <v>7</v>
      </c>
      <c r="B20" s="11">
        <v>545</v>
      </c>
      <c r="D20" s="11">
        <v>2.0409999999999999</v>
      </c>
      <c r="F20" s="10"/>
      <c r="G20" s="10"/>
    </row>
    <row r="21" spans="1:7" x14ac:dyDescent="0.3">
      <c r="A21" s="11">
        <v>545</v>
      </c>
      <c r="B21" s="11">
        <v>49575</v>
      </c>
      <c r="D21" s="11">
        <v>247.92</v>
      </c>
    </row>
    <row r="23" spans="1:7" x14ac:dyDescent="0.3">
      <c r="A23" s="12">
        <f t="array" ref="A23:B24">MINVERSE(A20:B21)</f>
        <v>0.99150000000000016</v>
      </c>
      <c r="B23" s="12">
        <v>-1.0900000000000003E-2</v>
      </c>
      <c r="C23" s="12" t="s">
        <v>12</v>
      </c>
      <c r="D23" s="12">
        <f t="array" ref="D23:D24">MMULT(A23:B24,D20:D21)</f>
        <v>-0.67867650000000035</v>
      </c>
    </row>
    <row r="24" spans="1:7" x14ac:dyDescent="0.3">
      <c r="A24" s="12">
        <v>-1.0900000000000002E-2</v>
      </c>
      <c r="B24" s="12">
        <v>1.4000000000000004E-4</v>
      </c>
      <c r="C24" s="12" t="s">
        <v>13</v>
      </c>
      <c r="D24" s="12">
        <v>1.2461900000000008E-2</v>
      </c>
    </row>
    <row r="26" spans="1:7" x14ac:dyDescent="0.3">
      <c r="A26" s="13" t="s">
        <v>2</v>
      </c>
      <c r="B26" s="13" t="s">
        <v>14</v>
      </c>
    </row>
    <row r="27" spans="1:7" x14ac:dyDescent="0.3">
      <c r="A27" s="13">
        <f>A6</f>
        <v>35</v>
      </c>
      <c r="B27" s="13">
        <f>1/B6</f>
        <v>500</v>
      </c>
    </row>
    <row r="28" spans="1:7" x14ac:dyDescent="0.3">
      <c r="A28" s="13">
        <f t="shared" ref="A28:A33" si="3">A7</f>
        <v>45</v>
      </c>
      <c r="B28" s="13">
        <f t="shared" ref="B28:B33" si="4">1/B7</f>
        <v>250</v>
      </c>
    </row>
    <row r="29" spans="1:7" x14ac:dyDescent="0.3">
      <c r="A29" s="13">
        <f t="shared" si="3"/>
        <v>60</v>
      </c>
      <c r="B29" s="13">
        <f t="shared" si="4"/>
        <v>76.92307692307692</v>
      </c>
    </row>
    <row r="30" spans="1:7" x14ac:dyDescent="0.3">
      <c r="A30" s="13">
        <f t="shared" si="3"/>
        <v>75</v>
      </c>
      <c r="B30" s="13">
        <f t="shared" si="4"/>
        <v>23.809523809523807</v>
      </c>
    </row>
    <row r="31" spans="1:7" x14ac:dyDescent="0.3">
      <c r="A31" s="13">
        <f t="shared" si="3"/>
        <v>90</v>
      </c>
      <c r="B31" s="13">
        <f t="shared" si="4"/>
        <v>8.1300813008130088</v>
      </c>
    </row>
    <row r="32" spans="1:7" x14ac:dyDescent="0.3">
      <c r="A32" s="13">
        <f t="shared" si="3"/>
        <v>110</v>
      </c>
      <c r="B32" s="13">
        <f t="shared" si="4"/>
        <v>2.2883295194508011</v>
      </c>
    </row>
    <row r="33" spans="1:5" x14ac:dyDescent="0.3">
      <c r="A33" s="13">
        <f t="shared" si="3"/>
        <v>130</v>
      </c>
      <c r="B33" s="13">
        <f t="shared" si="4"/>
        <v>0.70422535211267612</v>
      </c>
    </row>
    <row r="39" spans="1:5" x14ac:dyDescent="0.3">
      <c r="A39" s="8" t="s">
        <v>15</v>
      </c>
      <c r="B39" s="8" t="s">
        <v>16</v>
      </c>
      <c r="C39" s="8" t="s">
        <v>17</v>
      </c>
      <c r="D39" s="8" t="s">
        <v>18</v>
      </c>
      <c r="E39" s="8" t="s">
        <v>19</v>
      </c>
    </row>
    <row r="40" spans="1:5" x14ac:dyDescent="0.3">
      <c r="A40" s="8">
        <f>$A$27</f>
        <v>35</v>
      </c>
      <c r="B40" s="8">
        <f>LOG(B6,2)</f>
        <v>-8.965784284662087</v>
      </c>
      <c r="C40" s="8">
        <f>A40*B40</f>
        <v>-313.80244996317305</v>
      </c>
      <c r="D40" s="8">
        <f>A40*A40</f>
        <v>1225</v>
      </c>
      <c r="E40" s="8">
        <f>B40*B40</f>
        <v>80.38528783909365</v>
      </c>
    </row>
    <row r="41" spans="1:5" x14ac:dyDescent="0.3">
      <c r="A41" s="8">
        <f>$A$28</f>
        <v>45</v>
      </c>
      <c r="B41" s="8">
        <f t="shared" ref="B41:B46" si="5">LOG(B7,2)</f>
        <v>-7.965784284662087</v>
      </c>
      <c r="C41" s="8">
        <f t="shared" ref="C41:C46" si="6">A41*B41</f>
        <v>-358.46029280979394</v>
      </c>
      <c r="D41" s="8">
        <f t="shared" ref="D41:D46" si="7">A41*A41</f>
        <v>2025</v>
      </c>
      <c r="E41" s="8">
        <f t="shared" ref="E41:E46" si="8">B41*B41</f>
        <v>63.453719269769479</v>
      </c>
    </row>
    <row r="42" spans="1:5" x14ac:dyDescent="0.3">
      <c r="A42" s="8">
        <f>$A$29</f>
        <v>60</v>
      </c>
      <c r="B42" s="8">
        <f t="shared" si="5"/>
        <v>-6.2653445665209953</v>
      </c>
      <c r="C42" s="8">
        <f t="shared" si="6"/>
        <v>-375.92067399125972</v>
      </c>
      <c r="D42" s="8">
        <f t="shared" si="7"/>
        <v>3600</v>
      </c>
      <c r="E42" s="8">
        <f t="shared" si="8"/>
        <v>39.254542537234158</v>
      </c>
    </row>
    <row r="43" spans="1:5" x14ac:dyDescent="0.3">
      <c r="A43" s="8">
        <f>$A$30</f>
        <v>75</v>
      </c>
      <c r="B43" s="8">
        <f t="shared" si="5"/>
        <v>-4.5734668618833272</v>
      </c>
      <c r="C43" s="8">
        <f t="shared" si="6"/>
        <v>-343.01001464124954</v>
      </c>
      <c r="D43" s="8">
        <f t="shared" si="7"/>
        <v>5625</v>
      </c>
      <c r="E43" s="8">
        <f t="shared" si="8"/>
        <v>20.916599136744928</v>
      </c>
    </row>
    <row r="44" spans="1:5" x14ac:dyDescent="0.3">
      <c r="A44" s="8">
        <f>$A$31</f>
        <v>90</v>
      </c>
      <c r="B44" s="8">
        <f t="shared" si="5"/>
        <v>-3.0232697793228476</v>
      </c>
      <c r="C44" s="8">
        <f t="shared" si="6"/>
        <v>-272.09428013905631</v>
      </c>
      <c r="D44" s="8">
        <f t="shared" si="7"/>
        <v>8100</v>
      </c>
      <c r="E44" s="8">
        <f t="shared" si="8"/>
        <v>9.14016015856682</v>
      </c>
    </row>
    <row r="45" spans="1:5" x14ac:dyDescent="0.3">
      <c r="A45" s="8">
        <f>$A$32</f>
        <v>110</v>
      </c>
      <c r="B45" s="8">
        <f t="shared" si="5"/>
        <v>-1.1942948151614887</v>
      </c>
      <c r="C45" s="8">
        <f t="shared" si="6"/>
        <v>-131.37242966776375</v>
      </c>
      <c r="D45" s="8">
        <f t="shared" si="7"/>
        <v>12100</v>
      </c>
      <c r="E45" s="8">
        <f t="shared" si="8"/>
        <v>1.4263401055216145</v>
      </c>
    </row>
    <row r="46" spans="1:5" x14ac:dyDescent="0.3">
      <c r="A46" s="8">
        <f>$A$33</f>
        <v>130</v>
      </c>
      <c r="B46" s="8">
        <f t="shared" si="5"/>
        <v>0.50589092972995731</v>
      </c>
      <c r="C46" s="8">
        <f t="shared" si="6"/>
        <v>65.765820864894451</v>
      </c>
      <c r="D46" s="8">
        <f t="shared" si="7"/>
        <v>16900</v>
      </c>
      <c r="E46" s="8">
        <f t="shared" si="8"/>
        <v>0.25592563278304059</v>
      </c>
    </row>
    <row r="47" spans="1:5" x14ac:dyDescent="0.3">
      <c r="A47" s="5">
        <f>SUM(A40:A46)</f>
        <v>545</v>
      </c>
      <c r="B47" s="5">
        <f t="shared" ref="B47:E47" si="9">SUM(B40:B46)</f>
        <v>-31.482053662482876</v>
      </c>
      <c r="C47" s="5">
        <f t="shared" si="9"/>
        <v>-1728.8943203474016</v>
      </c>
      <c r="D47" s="5">
        <f t="shared" si="9"/>
        <v>49575</v>
      </c>
      <c r="E47" s="5">
        <f t="shared" si="9"/>
        <v>214.8325746797137</v>
      </c>
    </row>
    <row r="48" spans="1:5" x14ac:dyDescent="0.3">
      <c r="A48" s="14" t="s">
        <v>4</v>
      </c>
      <c r="B48" s="15">
        <v>7</v>
      </c>
    </row>
    <row r="49" spans="1:4" x14ac:dyDescent="0.3">
      <c r="A49" t="s">
        <v>21</v>
      </c>
      <c r="B49">
        <f>CORREL(A40:A46,B40:B46)</f>
        <v>0.99848238658465427</v>
      </c>
    </row>
    <row r="50" spans="1:4" x14ac:dyDescent="0.3">
      <c r="B50" t="s">
        <v>20</v>
      </c>
    </row>
    <row r="51" spans="1:4" x14ac:dyDescent="0.3">
      <c r="A51" s="11">
        <v>7</v>
      </c>
      <c r="B51" s="11">
        <v>545</v>
      </c>
      <c r="D51" s="11">
        <f>B47</f>
        <v>-31.482053662482876</v>
      </c>
    </row>
    <row r="52" spans="1:4" x14ac:dyDescent="0.3">
      <c r="A52" s="11">
        <v>545</v>
      </c>
      <c r="B52" s="11">
        <v>49575</v>
      </c>
      <c r="D52" s="11">
        <f>C47</f>
        <v>-1728.8943203474016</v>
      </c>
    </row>
    <row r="54" spans="1:4" x14ac:dyDescent="0.3">
      <c r="A54" s="16">
        <f t="array" ref="A54:B55">MINVERSE(A51:B52)</f>
        <v>0.99150000000000016</v>
      </c>
      <c r="B54" s="16">
        <v>-1.0900000000000003E-2</v>
      </c>
      <c r="D54" s="16">
        <f t="array" ref="D54:D55">MMULT(A54:B55,D51:D52)</f>
        <v>-12.369508114565093</v>
      </c>
    </row>
    <row r="55" spans="1:4" x14ac:dyDescent="0.3">
      <c r="A55" s="16">
        <v>-1.0900000000000002E-2</v>
      </c>
      <c r="B55" s="16">
        <v>1.4000000000000004E-4</v>
      </c>
      <c r="D55" s="16">
        <v>0.10110918007242714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Маркович</dc:creator>
  <cp:lastModifiedBy>Святослав Маркович</cp:lastModifiedBy>
  <dcterms:created xsi:type="dcterms:W3CDTF">2023-01-09T15:56:08Z</dcterms:created>
  <dcterms:modified xsi:type="dcterms:W3CDTF">2023-01-20T15:51:48Z</dcterms:modified>
</cp:coreProperties>
</file>