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tainer\code\2курс лабы\ТВ\лаб 3\"/>
    </mc:Choice>
  </mc:AlternateContent>
  <xr:revisionPtr revIDLastSave="0" documentId="13_ncr:1_{988A66CA-D5AD-477A-8373-39673DF80574}" xr6:coauthVersionLast="47" xr6:coauthVersionMax="47" xr10:uidLastSave="{00000000-0000-0000-0000-000000000000}"/>
  <bookViews>
    <workbookView xWindow="-108" yWindow="-108" windowWidth="23256" windowHeight="12456" xr2:uid="{8AA76CB1-9054-4DBD-94E2-5447093A72BF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1" l="1"/>
  <c r="M23" i="1"/>
  <c r="H22" i="1"/>
  <c r="R22" i="1"/>
  <c r="E65" i="1"/>
  <c r="R21" i="1"/>
  <c r="F64" i="1"/>
  <c r="B65" i="1" s="1"/>
  <c r="V19" i="1"/>
  <c r="T19" i="1"/>
  <c r="S18" i="1"/>
  <c r="T18" i="1"/>
  <c r="U18" i="1"/>
  <c r="V18" i="1"/>
  <c r="W18" i="1"/>
  <c r="R18" i="1"/>
  <c r="B36" i="1"/>
  <c r="E36" i="1"/>
  <c r="B37" i="1"/>
  <c r="H34" i="1"/>
  <c r="H25" i="1"/>
  <c r="H18" i="1"/>
  <c r="H21" i="1" s="1"/>
  <c r="K19" i="1"/>
  <c r="K18" i="1"/>
  <c r="E35" i="1"/>
  <c r="H19" i="1"/>
  <c r="D64" i="1"/>
  <c r="C63" i="1"/>
  <c r="D63" i="1"/>
  <c r="E63" i="1"/>
  <c r="F63" i="1"/>
  <c r="G63" i="1"/>
  <c r="H63" i="1"/>
  <c r="B63" i="1"/>
  <c r="E52" i="1"/>
  <c r="B58" i="1"/>
  <c r="B55" i="1"/>
  <c r="B56" i="1"/>
  <c r="B53" i="1"/>
  <c r="B52" i="1"/>
  <c r="H45" i="1"/>
  <c r="H44" i="1"/>
  <c r="D46" i="1"/>
  <c r="D45" i="1"/>
  <c r="C46" i="1" l="1"/>
  <c r="C45" i="1"/>
  <c r="B35" i="1" l="1"/>
  <c r="L2" i="1"/>
  <c r="D12" i="1"/>
  <c r="B12" i="1" l="1"/>
  <c r="G11" i="1"/>
  <c r="F11" i="1"/>
  <c r="E11" i="1"/>
  <c r="D11" i="1"/>
  <c r="C11" i="1"/>
  <c r="B11" i="1"/>
  <c r="B9" i="1"/>
</calcChain>
</file>

<file path=xl/sharedStrings.xml><?xml version="1.0" encoding="utf-8"?>
<sst xmlns="http://schemas.openxmlformats.org/spreadsheetml/2006/main" count="129" uniqueCount="92">
  <si>
    <t>Задача 1</t>
  </si>
  <si>
    <t>Контролер Б</t>
  </si>
  <si>
    <t>Контролер В</t>
  </si>
  <si>
    <t>Выборка значений разности результатов:</t>
  </si>
  <si>
    <t>^X=X1i-X2i</t>
  </si>
  <si>
    <t>объём выборки</t>
  </si>
  <si>
    <t xml:space="preserve">n = </t>
  </si>
  <si>
    <t>X ср =</t>
  </si>
  <si>
    <t>Рассчитаем несмещенные оценки среднего и дисперсии</t>
  </si>
  <si>
    <t>X - X ср =</t>
  </si>
  <si>
    <t>D =</t>
  </si>
  <si>
    <t>t расч. =</t>
  </si>
  <si>
    <t>t-t tabl =</t>
  </si>
  <si>
    <t>Парный двухвыборочный t-тест для средних</t>
  </si>
  <si>
    <t>Переменная 1</t>
  </si>
  <si>
    <t>Переменная 2</t>
  </si>
  <si>
    <t>Среднее</t>
  </si>
  <si>
    <t>Дисперсия</t>
  </si>
  <si>
    <t>Наблюдения</t>
  </si>
  <si>
    <t>Корреляция Пирсона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</si>
  <si>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</si>
  <si>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</si>
  <si>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</si>
  <si>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</si>
  <si>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</si>
  <si>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</si>
  <si>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</si>
  <si>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 xml:space="preserve">s^2 = </t>
  </si>
  <si>
    <t>Поскольку t расч. &gt; t табл., то делаем вывод что на уровне значимости</t>
  </si>
  <si>
    <t>Гипотеза противоречит эксперементальным данным =&gt; скорость работы у контроллеров разная</t>
  </si>
  <si>
    <t>Ответ : да</t>
  </si>
  <si>
    <t>Задача 2</t>
  </si>
  <si>
    <t>Тип</t>
  </si>
  <si>
    <t>y</t>
  </si>
  <si>
    <t>s^2</t>
  </si>
  <si>
    <t>n</t>
  </si>
  <si>
    <t>A</t>
  </si>
  <si>
    <t>B</t>
  </si>
  <si>
    <t>fi</t>
  </si>
  <si>
    <t>F расч =</t>
  </si>
  <si>
    <t>F табл =</t>
  </si>
  <si>
    <t>доп погр =</t>
  </si>
  <si>
    <t>Задача 3</t>
  </si>
  <si>
    <t>xi</t>
  </si>
  <si>
    <t>si^2</t>
  </si>
  <si>
    <t>F</t>
  </si>
  <si>
    <t>Однофакторный дисперсионный анализ</t>
  </si>
  <si>
    <t>ИТОГИ</t>
  </si>
  <si>
    <t>Группы</t>
  </si>
  <si>
    <t>Счет</t>
  </si>
  <si>
    <t>Сумма</t>
  </si>
  <si>
    <t>Строка 1</t>
  </si>
  <si>
    <t>Строка 2</t>
  </si>
  <si>
    <t>Дисперсионный анализ</t>
  </si>
  <si>
    <t>Источник вариации</t>
  </si>
  <si>
    <t>SS</t>
  </si>
  <si>
    <t>MS</t>
  </si>
  <si>
    <t>P-Значение</t>
  </si>
  <si>
    <t>F критическое</t>
  </si>
  <si>
    <t>Между группами</t>
  </si>
  <si>
    <t>Внутри групп</t>
  </si>
  <si>
    <t>Итого</t>
  </si>
  <si>
    <t>доп погр</t>
  </si>
  <si>
    <t>(n1-1)s1^2 =</t>
  </si>
  <si>
    <t>(n2-1)s2^2=</t>
  </si>
  <si>
    <t>s^2 =</t>
  </si>
  <si>
    <t>f =</t>
  </si>
  <si>
    <t xml:space="preserve">t расч = </t>
  </si>
  <si>
    <t xml:space="preserve">t табл = </t>
  </si>
  <si>
    <t>A-B</t>
  </si>
  <si>
    <t>n =</t>
  </si>
  <si>
    <t>x ср =</t>
  </si>
  <si>
    <t>t расч =</t>
  </si>
  <si>
    <t>t табл =</t>
  </si>
  <si>
    <t>Поскольку т расч &lt; т табл то делаем вывод что оба приборов дают одинаковые результаты</t>
  </si>
  <si>
    <t>2 ВАРИАНТ РЕШЕНИЯ</t>
  </si>
  <si>
    <t>ДИСП1 =</t>
  </si>
  <si>
    <t>ДИСП2 =</t>
  </si>
  <si>
    <t xml:space="preserve">F расч = </t>
  </si>
  <si>
    <t>F р &lt; F т =&gt;  дисперсии однородны</t>
  </si>
  <si>
    <t>х2 ср =</t>
  </si>
  <si>
    <t>х1 ср =</t>
  </si>
  <si>
    <t>2 вариант решения</t>
  </si>
  <si>
    <t>S^2 =</t>
  </si>
  <si>
    <t>f расч =</t>
  </si>
  <si>
    <t>t расч &gt; t  табл =&gt; у мешков разная прочность</t>
  </si>
  <si>
    <t>если независимы</t>
  </si>
  <si>
    <t>1 задача</t>
  </si>
  <si>
    <t>3 ВАРИАНТ РЕШЕНИЯ</t>
  </si>
  <si>
    <t>если зависимы</t>
  </si>
  <si>
    <t>А-Б</t>
  </si>
  <si>
    <t>х ср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</si>
</sst>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7" borderId="0" xfId="0" applyFill="1" applyAlignment="1">
      <alignment wrapText="1"/>
    </xf>
    <xf numFmtId="0" fontId="0" fillId="8" borderId="1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0" fillId="9" borderId="0" xfId="0" applyFill="1"/>
    <xf numFmtId="0" fontId="0" fillId="0" borderId="1" xfId="0" applyBorder="1"/>
    <xf numFmtId="0" fontId="0" fillId="10" borderId="1" xfId="0" applyFill="1" applyBorder="1"/>
    <xf numFmtId="0" fontId="0" fillId="3" borderId="1" xfId="0" applyFill="1" applyBorder="1"/>
    <xf numFmtId="0" fontId="0" fillId="11" borderId="0" xfId="0" applyFill="1"/>
    <xf numFmtId="0" fontId="0" fillId="12" borderId="0" xfId="0" applyFill="1"/>
    <xf numFmtId="0" fontId="0" fillId="13" borderId="1" xfId="0" applyFill="1" applyBorder="1"/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0" fillId="7" borderId="0" xfId="0" applyFill="1" applyBorder="1"/>
    <xf numFmtId="0" fontId="0" fillId="13" borderId="4" xfId="0" applyFill="1" applyBorder="1"/>
    <xf numFmtId="0" fontId="0" fillId="14" borderId="1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0" xfId="0" applyFill="1" applyBorder="1"/>
    <xf numFmtId="0" fontId="0" fillId="15" borderId="1" xfId="0" applyFill="1" applyBorder="1" applyAlignment="1"/>
    <xf numFmtId="0" fontId="0" fillId="2" borderId="1" xfId="0" applyFill="1" applyBorder="1" applyAlignment="1"/>
    <xf numFmtId="0" fontId="0" fillId="5" borderId="1" xfId="0" applyFill="1" applyBorder="1" applyAlignment="1"/>
    <xf numFmtId="0" fontId="0" fillId="9" borderId="1" xfId="0" applyFill="1" applyBorder="1"/>
    <xf numFmtId="0" fontId="0" fillId="16" borderId="1" xfId="0" applyFill="1" applyBorder="1"/>
    <xf numFmtId="0" fontId="0" fillId="16" borderId="1" xfId="0" applyFill="1" applyBorder="1" applyAlignment="1"/>
    <xf numFmtId="0" fontId="0" fillId="12" borderId="7" xfId="0" applyFill="1" applyBorder="1"/>
    <xf numFmtId="0" fontId="0" fillId="0" borderId="8" xfId="0" applyFill="1" applyBorder="1" applyAlignment="1"/>
    <xf numFmtId="0" fontId="0" fillId="0" borderId="8" xfId="0" applyBorder="1"/>
    <xf numFmtId="0" fontId="0" fillId="0" borderId="9" xfId="0" applyBorder="1"/>
    <xf numFmtId="0" fontId="0" fillId="13" borderId="10" xfId="0" applyFill="1" applyBorder="1"/>
    <xf numFmtId="0" fontId="0" fillId="0" borderId="11" xfId="0" applyBorder="1"/>
    <xf numFmtId="0" fontId="0" fillId="0" borderId="12" xfId="0" applyFill="1" applyBorder="1" applyAlignment="1"/>
    <xf numFmtId="0" fontId="0" fillId="15" borderId="10" xfId="0" applyFill="1" applyBorder="1" applyAlignment="1"/>
    <xf numFmtId="0" fontId="0" fillId="2" borderId="10" xfId="0" applyFill="1" applyBorder="1" applyAlignment="1"/>
    <xf numFmtId="0" fontId="0" fillId="0" borderId="13" xfId="0" applyFill="1" applyBorder="1" applyAlignment="1"/>
    <xf numFmtId="0" fontId="0" fillId="0" borderId="2" xfId="0" applyBorder="1"/>
    <xf numFmtId="0" fontId="0" fillId="0" borderId="14" xfId="0" applyBorder="1"/>
    <xf numFmtId="0" fontId="0" fillId="2" borderId="10" xfId="0" applyFill="1" applyBorder="1"/>
    <xf numFmtId="0" fontId="0" fillId="4" borderId="15" xfId="0" applyFill="1" applyBorder="1"/>
    <xf numFmtId="0" fontId="0" fillId="0" borderId="12" xfId="0" applyBorder="1"/>
    <xf numFmtId="0" fontId="0" fillId="0" borderId="13" xfId="0" applyBorder="1"/>
    <xf numFmtId="0" fontId="0" fillId="2" borderId="16" xfId="0" applyFill="1" applyBorder="1" applyAlignment="1"/>
    <xf numFmtId="16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30480</xdr:colOff>
      <xdr:row>23</xdr:row>
      <xdr:rowOff>15240</xdr:rowOff>
    </xdr:from>
    <xdr:to>
      <xdr:col>11</xdr:col>
      <xdr:colOff>510728</xdr:colOff>
      <xdr:row>26</xdr:row>
      <xdr:rowOff>137218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728EEE9-418F-4B4E-893F-A6D0C55B7E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97780" y="4236720"/>
          <a:ext cx="2164268" cy="670618"/>
        </a:xfrm>
        <a:prstGeom prst="rect">
          <a:avLst/>
        </a:prstGeom>
      </xdr:spPr>
    </xdr:pic>
    <xdr:clientData/>
  </xdr:twoCellAnchor>
  <xdr:twoCellAnchor editAs="oneCell">
    <xdr:from>
      <xdr:col>8</xdr:col>
      <xdr:colOff>502920</xdr:colOff>
      <xdr:row>27</xdr:row>
      <xdr:rowOff>129540</xdr:rowOff>
    </xdr:from>
    <xdr:to>
      <xdr:col>13</xdr:col>
      <xdr:colOff>129759</xdr:colOff>
      <xdr:row>32</xdr:row>
      <xdr:rowOff>45792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8D8D35E2-AADA-47F2-B2F5-6BABD50AA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70220" y="5090160"/>
          <a:ext cx="2530059" cy="8306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79D74-E817-4113-B6E0-2F010AB89E8C}">
  <dimension ref="A1:Y68"/>
  <sheetViews>
    <sheetView tabSelected="1" topLeftCell="A52" workbookViewId="0">
      <selection activeCell="D64" sqref="D64"/>
    </sheetView>
  </sheetViews>
  <sheetFormatPr defaultRowHeight="14.4" x14ac:dyDescent="0.3"/>
  <cols>
    <col min="1" max="1" width="11.6640625" customWidth="1"/>
    <col min="9" max="9" width="8.33203125" customWidth="1"/>
    <col min="10" max="10" width="7.33203125" customWidth="1"/>
  </cols>
  <sheetData>
    <row r="1" spans="1:25" x14ac:dyDescent="0.3">
      <c r="A1" s="16" t="s">
        <v>0</v>
      </c>
    </row>
    <row r="2" spans="1:25" x14ac:dyDescent="0.3">
      <c r="A2" s="1" t="s">
        <v>1</v>
      </c>
      <c r="B2" s="1">
        <v>14</v>
      </c>
      <c r="C2" s="1">
        <v>14</v>
      </c>
      <c r="D2" s="1">
        <v>16</v>
      </c>
      <c r="E2" s="1">
        <v>15</v>
      </c>
      <c r="F2" s="1">
        <v>14</v>
      </c>
      <c r="G2" s="1">
        <v>16</v>
      </c>
      <c r="H2" s="2" t="s">
        <v>5</v>
      </c>
      <c r="I2" s="2"/>
      <c r="K2" s="5" t="s">
        <v>11</v>
      </c>
      <c r="L2" s="5">
        <f>ABS(B9)/SQRT(D12/I3)</f>
        <v>2.7116307227332022</v>
      </c>
    </row>
    <row r="3" spans="1:25" x14ac:dyDescent="0.3">
      <c r="A3" s="1" t="s">
        <v>2</v>
      </c>
      <c r="B3" s="1">
        <v>11</v>
      </c>
      <c r="C3" s="1">
        <v>14</v>
      </c>
      <c r="D3" s="1">
        <v>11</v>
      </c>
      <c r="E3" s="1">
        <v>13</v>
      </c>
      <c r="F3" s="1">
        <v>14</v>
      </c>
      <c r="G3" s="1">
        <v>11</v>
      </c>
      <c r="H3" s="2" t="s">
        <v>6</v>
      </c>
      <c r="I3" s="2">
        <v>6</v>
      </c>
      <c r="K3" s="7" t="s">
        <v>12</v>
      </c>
      <c r="L3" s="7">
        <v>2.5705870000000002</v>
      </c>
    </row>
    <row r="5" spans="1:25" ht="14.4" customHeight="1" x14ac:dyDescent="0.3">
      <c r="J5" s="6"/>
    </row>
    <row r="6" spans="1:25" x14ac:dyDescent="0.3">
      <c r="A6" t="s">
        <v>3</v>
      </c>
    </row>
    <row r="7" spans="1:25" x14ac:dyDescent="0.3">
      <c r="A7" s="1" t="s">
        <v>4</v>
      </c>
      <c r="B7" s="1">
        <v>3</v>
      </c>
      <c r="C7" s="1">
        <v>0</v>
      </c>
      <c r="D7" s="1">
        <v>5</v>
      </c>
      <c r="E7" s="1">
        <v>2</v>
      </c>
      <c r="F7" s="1">
        <v>0</v>
      </c>
      <c r="G7" s="1">
        <v>5</v>
      </c>
    </row>
    <row r="8" spans="1:25" x14ac:dyDescent="0.3">
      <c r="A8" t="s">
        <v>8</v>
      </c>
      <c r="J8" s="11" t="s">
        <v>28</v>
      </c>
      <c r="K8" s="11"/>
      <c r="L8" s="11"/>
      <c r="M8" s="11"/>
      <c r="N8" s="11"/>
      <c r="O8" s="11"/>
      <c r="P8" s="11"/>
      <c r="Q8" s="11"/>
      <c r="R8" s="11"/>
      <c r="S8" s="11"/>
    </row>
    <row r="9" spans="1:25" x14ac:dyDescent="0.3">
      <c r="A9" s="1" t="s">
        <v>7</v>
      </c>
      <c r="B9" s="1">
        <f>SUM(B7:G7)/I3</f>
        <v>2.5</v>
      </c>
      <c r="J9" s="11" t="s">
        <v>29</v>
      </c>
      <c r="K9" s="11"/>
      <c r="L9" s="11"/>
      <c r="M9" s="11"/>
      <c r="N9" s="11"/>
      <c r="O9" s="11"/>
      <c r="P9" s="11"/>
      <c r="Q9" s="11"/>
      <c r="R9" s="11"/>
      <c r="S9" s="11"/>
    </row>
    <row r="11" spans="1:25" x14ac:dyDescent="0.3">
      <c r="A11" s="3" t="s">
        <v>9</v>
      </c>
      <c r="B11" s="3">
        <f>(B7-B9)^2</f>
        <v>0.25</v>
      </c>
      <c r="C11" s="3">
        <f>(C7-B9)^2</f>
        <v>6.25</v>
      </c>
      <c r="D11" s="3">
        <f>(D7-B9)^2</f>
        <v>6.25</v>
      </c>
      <c r="E11" s="3">
        <f>(E7-B9)^2</f>
        <v>0.25</v>
      </c>
      <c r="F11" s="3">
        <f>(F7-B9)^2</f>
        <v>6.25</v>
      </c>
      <c r="G11" s="3">
        <f>(G7-B9)^2</f>
        <v>6.25</v>
      </c>
      <c r="J11" s="11" t="s">
        <v>30</v>
      </c>
      <c r="K11" s="11"/>
    </row>
    <row r="12" spans="1:25" x14ac:dyDescent="0.3">
      <c r="A12" s="4" t="s">
        <v>10</v>
      </c>
      <c r="B12" s="4">
        <f xml:space="preserve"> SUM(B11:G11)/I3</f>
        <v>4.25</v>
      </c>
      <c r="C12" t="s">
        <v>27</v>
      </c>
      <c r="D12">
        <f>6/5*4.25</f>
        <v>5.0999999999999996</v>
      </c>
    </row>
    <row r="13" spans="1:25" ht="15" thickBot="1" x14ac:dyDescent="0.35"/>
    <row r="14" spans="1:25" x14ac:dyDescent="0.3">
      <c r="A14" t="s">
        <v>13</v>
      </c>
      <c r="G14" s="32" t="s">
        <v>87</v>
      </c>
      <c r="H14" s="34" t="s">
        <v>75</v>
      </c>
      <c r="I14" s="34"/>
      <c r="J14" s="34"/>
      <c r="K14" s="34" t="s">
        <v>86</v>
      </c>
      <c r="L14" s="34"/>
      <c r="M14" s="34"/>
      <c r="N14" s="34"/>
      <c r="O14" s="35"/>
      <c r="Q14" s="32" t="s">
        <v>87</v>
      </c>
      <c r="R14" s="34" t="s">
        <v>88</v>
      </c>
      <c r="S14" s="34"/>
      <c r="T14" s="34"/>
      <c r="U14" s="34" t="s">
        <v>89</v>
      </c>
      <c r="V14" s="34"/>
      <c r="W14" s="34"/>
      <c r="X14" s="34"/>
      <c r="Y14" s="35"/>
    </row>
    <row r="15" spans="1:25" ht="15" thickBot="1" x14ac:dyDescent="0.35">
      <c r="G15" s="44" t="s">
        <v>1</v>
      </c>
      <c r="H15" s="1">
        <v>14</v>
      </c>
      <c r="I15" s="1">
        <v>14</v>
      </c>
      <c r="J15" s="1">
        <v>16</v>
      </c>
      <c r="K15" s="1">
        <v>15</v>
      </c>
      <c r="L15" s="1">
        <v>14</v>
      </c>
      <c r="M15" s="1">
        <v>16</v>
      </c>
      <c r="N15" s="2" t="s">
        <v>5</v>
      </c>
      <c r="O15" s="45"/>
      <c r="Q15" s="44" t="s">
        <v>1</v>
      </c>
      <c r="R15" s="1">
        <v>14</v>
      </c>
      <c r="S15" s="1">
        <v>14</v>
      </c>
      <c r="T15" s="1">
        <v>16</v>
      </c>
      <c r="U15" s="1">
        <v>15</v>
      </c>
      <c r="V15" s="1">
        <v>14</v>
      </c>
      <c r="W15" s="1">
        <v>16</v>
      </c>
      <c r="X15" s="2" t="s">
        <v>5</v>
      </c>
      <c r="Y15" s="45"/>
    </row>
    <row r="16" spans="1:25" x14ac:dyDescent="0.3">
      <c r="A16" s="10"/>
      <c r="B16" s="10" t="s">
        <v>14</v>
      </c>
      <c r="C16" s="10" t="s">
        <v>15</v>
      </c>
      <c r="G16" s="44" t="s">
        <v>2</v>
      </c>
      <c r="H16" s="1">
        <v>11</v>
      </c>
      <c r="I16" s="1">
        <v>14</v>
      </c>
      <c r="J16" s="1">
        <v>11</v>
      </c>
      <c r="K16" s="1">
        <v>13</v>
      </c>
      <c r="L16" s="1">
        <v>14</v>
      </c>
      <c r="M16" s="1">
        <v>11</v>
      </c>
      <c r="N16" s="2" t="s">
        <v>6</v>
      </c>
      <c r="O16" s="45">
        <v>6</v>
      </c>
      <c r="Q16" s="44" t="s">
        <v>2</v>
      </c>
      <c r="R16" s="1">
        <v>11</v>
      </c>
      <c r="S16" s="1">
        <v>14</v>
      </c>
      <c r="T16" s="1">
        <v>11</v>
      </c>
      <c r="U16" s="1">
        <v>13</v>
      </c>
      <c r="V16" s="1">
        <v>14</v>
      </c>
      <c r="W16" s="1">
        <v>11</v>
      </c>
      <c r="X16" s="2" t="s">
        <v>6</v>
      </c>
      <c r="Y16" s="45">
        <v>6</v>
      </c>
    </row>
    <row r="17" spans="1:24" x14ac:dyDescent="0.3">
      <c r="A17" s="8" t="s">
        <v>16</v>
      </c>
      <c r="B17" s="8">
        <v>14.833333333333334</v>
      </c>
      <c r="C17" s="8">
        <v>12.333333333333334</v>
      </c>
      <c r="G17" s="46"/>
      <c r="H17" s="18"/>
      <c r="I17" s="18"/>
      <c r="J17" s="18"/>
      <c r="K17" s="18"/>
      <c r="L17" s="18"/>
      <c r="M17" s="18"/>
      <c r="N17" s="18"/>
      <c r="O17" s="37"/>
    </row>
    <row r="18" spans="1:24" x14ac:dyDescent="0.3">
      <c r="A18" s="8" t="s">
        <v>17</v>
      </c>
      <c r="B18" s="8">
        <v>0.96666666666666679</v>
      </c>
      <c r="C18" s="8">
        <v>2.2666666666666742</v>
      </c>
      <c r="G18" s="46" t="s">
        <v>76</v>
      </c>
      <c r="H18" s="18">
        <f>_xlfn.VAR.S(H15:M15)</f>
        <v>0.96666666666666679</v>
      </c>
      <c r="I18" s="18"/>
      <c r="J18" s="18" t="s">
        <v>81</v>
      </c>
      <c r="K18" s="18">
        <f>AVERAGE(H15:M15)</f>
        <v>14.833333333333334</v>
      </c>
      <c r="L18" s="18"/>
      <c r="M18" s="18"/>
      <c r="N18" s="18"/>
      <c r="O18" s="37"/>
      <c r="Q18" s="49" t="s">
        <v>90</v>
      </c>
      <c r="R18" s="12">
        <f>R15-R16</f>
        <v>3</v>
      </c>
      <c r="S18" s="12">
        <f t="shared" ref="S18:W18" si="0">S15-S16</f>
        <v>0</v>
      </c>
      <c r="T18" s="12">
        <f t="shared" si="0"/>
        <v>5</v>
      </c>
      <c r="U18" s="12">
        <f t="shared" si="0"/>
        <v>2</v>
      </c>
      <c r="V18" s="12">
        <f t="shared" si="0"/>
        <v>0</v>
      </c>
      <c r="W18" s="12">
        <f t="shared" si="0"/>
        <v>5</v>
      </c>
    </row>
    <row r="19" spans="1:24" x14ac:dyDescent="0.3">
      <c r="A19" s="8" t="s">
        <v>18</v>
      </c>
      <c r="B19" s="8">
        <v>6</v>
      </c>
      <c r="C19" s="8">
        <v>6</v>
      </c>
      <c r="G19" s="46" t="s">
        <v>77</v>
      </c>
      <c r="H19" s="18">
        <f>_xlfn.VAR.S(H16:M16)</f>
        <v>2.2666666666666742</v>
      </c>
      <c r="I19" s="18"/>
      <c r="J19" s="18" t="s">
        <v>80</v>
      </c>
      <c r="K19" s="18">
        <f>AVERAGE(H16:M16)</f>
        <v>12.333333333333334</v>
      </c>
      <c r="L19" s="18"/>
      <c r="M19" s="18"/>
      <c r="N19" s="18"/>
      <c r="O19" s="37"/>
      <c r="Q19" s="40" t="s">
        <v>70</v>
      </c>
      <c r="R19" s="48">
        <v>6</v>
      </c>
      <c r="S19" s="29" t="s">
        <v>91</v>
      </c>
      <c r="T19" s="29">
        <f>AVERAGE(R18:W18)</f>
        <v>2.5</v>
      </c>
      <c r="U19" s="3" t="s">
        <v>65</v>
      </c>
      <c r="V19" s="3">
        <f>_xlfn.VAR.S(R18:W18)</f>
        <v>5.0999999999999996</v>
      </c>
      <c r="W19" s="22" t="s">
        <v>66</v>
      </c>
      <c r="X19" s="22">
        <v>5</v>
      </c>
    </row>
    <row r="20" spans="1:24" x14ac:dyDescent="0.3">
      <c r="A20" s="8" t="s">
        <v>19</v>
      </c>
      <c r="B20" s="8">
        <v>-0.63052828875546285</v>
      </c>
      <c r="C20" s="8"/>
      <c r="G20" s="46"/>
      <c r="H20" s="18"/>
      <c r="I20" s="18"/>
      <c r="J20" s="18"/>
      <c r="K20" s="18"/>
      <c r="L20" s="18"/>
      <c r="M20" s="18"/>
      <c r="N20" s="18"/>
      <c r="O20" s="37"/>
    </row>
    <row r="21" spans="1:24" x14ac:dyDescent="0.3">
      <c r="A21" s="8" t="s">
        <v>20</v>
      </c>
      <c r="B21" s="8">
        <v>0</v>
      </c>
      <c r="C21" s="8"/>
      <c r="G21" s="46" t="s">
        <v>78</v>
      </c>
      <c r="H21" s="18">
        <f>H19/H18</f>
        <v>2.3448275862069039</v>
      </c>
      <c r="I21" s="18"/>
      <c r="J21" s="18"/>
      <c r="K21" s="18"/>
      <c r="L21" s="18"/>
      <c r="M21" s="18"/>
      <c r="N21" s="18"/>
      <c r="O21" s="37"/>
      <c r="Q21" t="s">
        <v>72</v>
      </c>
      <c r="R21">
        <f>ABS(T19)/SQRT(V19/R19)</f>
        <v>2.7116307227332022</v>
      </c>
    </row>
    <row r="22" spans="1:24" x14ac:dyDescent="0.3">
      <c r="A22" s="8" t="s">
        <v>21</v>
      </c>
      <c r="B22" s="8">
        <v>5</v>
      </c>
      <c r="C22" s="8"/>
      <c r="G22" s="46" t="s">
        <v>40</v>
      </c>
      <c r="H22" s="18">
        <f>_xlfn.F.INV.RT(H31/2,O16-1,O16-1)</f>
        <v>7.1463818287328316</v>
      </c>
      <c r="I22" s="18"/>
      <c r="J22" s="18"/>
      <c r="K22" s="18"/>
      <c r="L22" s="18" t="s">
        <v>68</v>
      </c>
      <c r="M22" s="18">
        <f>_xlfn.T.INV.2T(0.05,O16*2-2)</f>
        <v>2.2281388519862744</v>
      </c>
      <c r="N22" s="18"/>
      <c r="O22" s="37"/>
      <c r="Q22" t="s">
        <v>73</v>
      </c>
      <c r="R22">
        <f>_xlfn.T.INV.2T(0.05,X19)</f>
        <v>2.570581835636315</v>
      </c>
    </row>
    <row r="23" spans="1:24" x14ac:dyDescent="0.3">
      <c r="A23" s="8" t="s">
        <v>22</v>
      </c>
      <c r="B23" s="8">
        <v>2.7116307227332022</v>
      </c>
      <c r="C23" s="8"/>
      <c r="G23" s="46" t="s">
        <v>79</v>
      </c>
      <c r="H23" s="18"/>
      <c r="I23" s="18"/>
      <c r="J23" s="18"/>
      <c r="K23" s="18"/>
      <c r="L23" s="18" t="s">
        <v>72</v>
      </c>
      <c r="M23" s="18">
        <f>(K18-K19)/ABS(H25*(1/5+1/5))</f>
        <v>3.8659793814432892</v>
      </c>
      <c r="N23" s="18"/>
      <c r="O23" s="37"/>
    </row>
    <row r="24" spans="1:24" x14ac:dyDescent="0.3">
      <c r="A24" s="8" t="s">
        <v>23</v>
      </c>
      <c r="B24" s="8">
        <v>2.1096998352762224E-2</v>
      </c>
      <c r="C24" s="8"/>
      <c r="G24" s="46"/>
      <c r="H24" s="18"/>
      <c r="I24" s="18"/>
      <c r="J24" s="18"/>
      <c r="K24" s="18"/>
      <c r="L24" s="18"/>
      <c r="M24" s="18"/>
      <c r="N24" s="18"/>
      <c r="O24" s="37"/>
    </row>
    <row r="25" spans="1:24" x14ac:dyDescent="0.3">
      <c r="A25" s="8" t="s">
        <v>24</v>
      </c>
      <c r="B25" s="8">
        <v>2.0150483733330233</v>
      </c>
      <c r="C25" s="8"/>
      <c r="G25" s="46" t="s">
        <v>83</v>
      </c>
      <c r="H25" s="18">
        <f>(5*H18+5*H19)/(12-2)</f>
        <v>1.6166666666666707</v>
      </c>
      <c r="I25" s="18"/>
      <c r="J25" s="18"/>
      <c r="K25" s="18"/>
      <c r="L25" s="18"/>
      <c r="M25" s="18"/>
      <c r="N25" s="18"/>
      <c r="O25" s="37"/>
    </row>
    <row r="26" spans="1:24" x14ac:dyDescent="0.3">
      <c r="A26" s="8" t="s">
        <v>25</v>
      </c>
      <c r="B26" s="8">
        <v>4.2193996705524449E-2</v>
      </c>
      <c r="C26" s="8"/>
      <c r="G26" s="46"/>
      <c r="H26" s="18"/>
      <c r="I26" s="18"/>
      <c r="J26" s="18"/>
      <c r="K26" s="18"/>
      <c r="L26" s="18"/>
      <c r="M26" s="18"/>
      <c r="N26" s="18"/>
      <c r="O26" s="37"/>
    </row>
    <row r="27" spans="1:24" ht="15" thickBot="1" x14ac:dyDescent="0.35">
      <c r="A27" s="9" t="s">
        <v>26</v>
      </c>
      <c r="B27" s="9">
        <v>2.570581835636315</v>
      </c>
      <c r="C27" s="9"/>
      <c r="G27" s="47"/>
      <c r="H27" s="42"/>
      <c r="I27" s="42"/>
      <c r="J27" s="42"/>
      <c r="K27" s="42"/>
      <c r="L27" s="42"/>
      <c r="M27" s="42"/>
      <c r="N27" s="42"/>
      <c r="O27" s="43"/>
    </row>
    <row r="29" spans="1:24" x14ac:dyDescent="0.3">
      <c r="A29" s="16" t="s">
        <v>31</v>
      </c>
    </row>
    <row r="31" spans="1:24" x14ac:dyDescent="0.3">
      <c r="A31" s="12" t="s">
        <v>32</v>
      </c>
      <c r="B31" s="1" t="s">
        <v>33</v>
      </c>
      <c r="C31" s="13" t="s">
        <v>34</v>
      </c>
      <c r="D31" s="2" t="s">
        <v>35</v>
      </c>
      <c r="E31" s="14" t="s">
        <v>38</v>
      </c>
      <c r="G31" t="s">
        <v>41</v>
      </c>
      <c r="H31">
        <v>0.05</v>
      </c>
    </row>
    <row r="32" spans="1:24" x14ac:dyDescent="0.3">
      <c r="A32" s="12" t="s">
        <v>36</v>
      </c>
      <c r="B32" s="1">
        <v>75.5</v>
      </c>
      <c r="C32" s="13">
        <v>83.17</v>
      </c>
      <c r="D32" s="2">
        <v>15</v>
      </c>
      <c r="E32" s="14">
        <v>14</v>
      </c>
    </row>
    <row r="33" spans="1:16" x14ac:dyDescent="0.3">
      <c r="A33" s="12" t="s">
        <v>37</v>
      </c>
      <c r="B33" s="1">
        <v>89.3</v>
      </c>
      <c r="C33" s="13">
        <v>128.19999999999999</v>
      </c>
      <c r="D33" s="2">
        <v>20</v>
      </c>
      <c r="E33" s="14">
        <v>19</v>
      </c>
    </row>
    <row r="34" spans="1:16" x14ac:dyDescent="0.3">
      <c r="G34" s="15" t="s">
        <v>65</v>
      </c>
      <c r="H34" s="15">
        <f>(E32*C32+E33*C33)/(E32+E33)</f>
        <v>109.09636363636363</v>
      </c>
      <c r="I34" s="15"/>
      <c r="J34" s="15"/>
      <c r="K34" s="15"/>
      <c r="L34" s="15"/>
      <c r="M34" s="15"/>
    </row>
    <row r="35" spans="1:16" x14ac:dyDescent="0.3">
      <c r="A35" t="s">
        <v>39</v>
      </c>
      <c r="B35">
        <f>C33/C32</f>
        <v>1.5414211855236262</v>
      </c>
      <c r="D35" t="s">
        <v>40</v>
      </c>
      <c r="E35">
        <f>_xlfn.F.INV.RT(H31/2,D33,D32)</f>
        <v>2.7559019509779965</v>
      </c>
    </row>
    <row r="36" spans="1:16" x14ac:dyDescent="0.3">
      <c r="A36" t="s">
        <v>72</v>
      </c>
      <c r="B36">
        <f>(B33-B32)/SQRT(H34*(1/D32)+(1/D33))</f>
        <v>5.099550227060293</v>
      </c>
      <c r="D36" t="s">
        <v>73</v>
      </c>
      <c r="E36">
        <f>_xlfn.T.INV.2T(0.05,B37)</f>
        <v>2.0345152974493397</v>
      </c>
      <c r="G36" t="s">
        <v>85</v>
      </c>
    </row>
    <row r="37" spans="1:16" x14ac:dyDescent="0.3">
      <c r="A37" t="s">
        <v>84</v>
      </c>
      <c r="B37">
        <f>E32+E33</f>
        <v>33</v>
      </c>
    </row>
    <row r="39" spans="1:16" x14ac:dyDescent="0.3">
      <c r="A39" s="16" t="s">
        <v>42</v>
      </c>
    </row>
    <row r="41" spans="1:16" x14ac:dyDescent="0.3">
      <c r="A41" s="17" t="s">
        <v>36</v>
      </c>
      <c r="B41" s="17">
        <v>1.38</v>
      </c>
      <c r="C41" s="17">
        <v>9.69</v>
      </c>
      <c r="D41" s="17">
        <v>0.39</v>
      </c>
      <c r="E41" s="17">
        <v>1.42</v>
      </c>
      <c r="F41" s="17">
        <v>0.95</v>
      </c>
      <c r="G41" s="17">
        <v>5.94</v>
      </c>
      <c r="H41" s="17">
        <v>0.59</v>
      </c>
      <c r="I41" t="s">
        <v>62</v>
      </c>
      <c r="J41" s="21">
        <v>0.05</v>
      </c>
      <c r="L41" t="s">
        <v>46</v>
      </c>
    </row>
    <row r="42" spans="1:16" x14ac:dyDescent="0.3">
      <c r="A42" s="17" t="s">
        <v>37</v>
      </c>
      <c r="B42" s="17">
        <v>1.42</v>
      </c>
      <c r="C42" s="17">
        <v>10.37</v>
      </c>
      <c r="D42" s="17">
        <v>0.39</v>
      </c>
      <c r="E42" s="17">
        <v>1.46</v>
      </c>
      <c r="F42" s="17">
        <v>0.93</v>
      </c>
      <c r="G42" s="17">
        <v>6.15</v>
      </c>
      <c r="H42" s="17">
        <v>0.61</v>
      </c>
    </row>
    <row r="43" spans="1:16" ht="15" thickBot="1" x14ac:dyDescent="0.35">
      <c r="L43" t="s">
        <v>47</v>
      </c>
    </row>
    <row r="44" spans="1:16" x14ac:dyDescent="0.3">
      <c r="A44" s="1"/>
      <c r="B44" s="23" t="s">
        <v>35</v>
      </c>
      <c r="C44" s="1" t="s">
        <v>43</v>
      </c>
      <c r="D44" s="1" t="s">
        <v>44</v>
      </c>
      <c r="E44" s="1" t="s">
        <v>38</v>
      </c>
      <c r="G44" s="1" t="s">
        <v>40</v>
      </c>
      <c r="H44" s="22">
        <f>_xlfn.F.INV.RT(J41/2,B46,B45)</f>
        <v>4.9949092190632376</v>
      </c>
      <c r="L44" s="10" t="s">
        <v>48</v>
      </c>
      <c r="M44" s="10" t="s">
        <v>49</v>
      </c>
      <c r="N44" s="10" t="s">
        <v>50</v>
      </c>
      <c r="O44" s="10" t="s">
        <v>16</v>
      </c>
      <c r="P44" s="10" t="s">
        <v>17</v>
      </c>
    </row>
    <row r="45" spans="1:16" x14ac:dyDescent="0.3">
      <c r="A45" s="24" t="s">
        <v>36</v>
      </c>
      <c r="B45" s="1">
        <v>7</v>
      </c>
      <c r="C45" s="1">
        <f>SUM(B41:H41)/7</f>
        <v>2.9085714285714284</v>
      </c>
      <c r="D45" s="1">
        <f>P45</f>
        <v>12.547447619047619</v>
      </c>
      <c r="E45" s="1">
        <v>6</v>
      </c>
      <c r="G45" s="1" t="s">
        <v>39</v>
      </c>
      <c r="H45" s="22">
        <f>C46/C45</f>
        <v>1.0476424361493124</v>
      </c>
      <c r="L45" s="8" t="s">
        <v>51</v>
      </c>
      <c r="M45" s="8">
        <v>7</v>
      </c>
      <c r="N45" s="8">
        <v>20.36</v>
      </c>
      <c r="O45" s="8">
        <v>2.9085714285714284</v>
      </c>
      <c r="P45" s="8">
        <v>12.547447619047619</v>
      </c>
    </row>
    <row r="46" spans="1:16" ht="15" thickBot="1" x14ac:dyDescent="0.35">
      <c r="A46" s="1" t="s">
        <v>37</v>
      </c>
      <c r="B46" s="1">
        <v>7</v>
      </c>
      <c r="C46" s="1">
        <f>SUM(B42:H42)/7</f>
        <v>3.0471428571428567</v>
      </c>
      <c r="D46" s="1">
        <f>P46</f>
        <v>14.316823809523813</v>
      </c>
      <c r="E46" s="1">
        <v>6</v>
      </c>
      <c r="L46" s="9" t="s">
        <v>52</v>
      </c>
      <c r="M46" s="9">
        <v>7</v>
      </c>
      <c r="N46" s="9">
        <v>21.33</v>
      </c>
      <c r="O46" s="9">
        <v>3.0471428571428567</v>
      </c>
      <c r="P46" s="9">
        <v>14.316823809523813</v>
      </c>
    </row>
    <row r="49" spans="1:18" ht="15" thickBot="1" x14ac:dyDescent="0.35">
      <c r="A49" s="20"/>
      <c r="B49" s="20"/>
      <c r="C49" s="20"/>
      <c r="D49" s="20"/>
      <c r="E49" s="20"/>
      <c r="F49" s="20"/>
      <c r="G49" s="20"/>
      <c r="H49" s="20"/>
      <c r="I49" s="18"/>
      <c r="J49" s="18"/>
      <c r="L49" t="s">
        <v>53</v>
      </c>
    </row>
    <row r="50" spans="1:18" x14ac:dyDescent="0.3">
      <c r="A50" s="20"/>
      <c r="B50" s="20"/>
      <c r="C50" s="20"/>
      <c r="D50" s="20"/>
      <c r="E50" s="20"/>
      <c r="F50" s="20"/>
      <c r="G50" s="20"/>
      <c r="H50" s="20"/>
      <c r="I50" s="18"/>
      <c r="J50" s="18"/>
      <c r="L50" s="10" t="s">
        <v>54</v>
      </c>
      <c r="M50" s="10" t="s">
        <v>55</v>
      </c>
      <c r="N50" s="10" t="s">
        <v>21</v>
      </c>
      <c r="O50" s="10" t="s">
        <v>56</v>
      </c>
      <c r="P50" s="10" t="s">
        <v>45</v>
      </c>
      <c r="Q50" s="10" t="s">
        <v>57</v>
      </c>
      <c r="R50" s="10" t="s">
        <v>58</v>
      </c>
    </row>
    <row r="51" spans="1:18" x14ac:dyDescent="0.3">
      <c r="A51" s="18"/>
      <c r="B51" s="18"/>
      <c r="C51" s="18"/>
      <c r="D51" s="18"/>
      <c r="E51" s="18"/>
      <c r="F51" s="18"/>
      <c r="G51" s="18"/>
      <c r="H51" s="18"/>
      <c r="I51" s="18"/>
      <c r="J51" s="18"/>
      <c r="L51" s="8" t="s">
        <v>59</v>
      </c>
      <c r="M51" s="8">
        <v>6.7207142857142799E-2</v>
      </c>
      <c r="N51" s="8">
        <v>1</v>
      </c>
      <c r="O51" s="8">
        <v>6.7207142857142799E-2</v>
      </c>
      <c r="P51" s="8">
        <v>5.0034591882261005E-3</v>
      </c>
      <c r="Q51" s="8">
        <v>0.94477373465123371</v>
      </c>
      <c r="R51" s="8">
        <v>4.7472253467225149</v>
      </c>
    </row>
    <row r="52" spans="1:18" x14ac:dyDescent="0.3">
      <c r="A52" s="18" t="s">
        <v>63</v>
      </c>
      <c r="B52" s="18">
        <f>(B45 - 1)*D45</f>
        <v>75.284685714285715</v>
      </c>
      <c r="C52" s="18"/>
      <c r="D52" s="18" t="s">
        <v>67</v>
      </c>
      <c r="E52" s="18">
        <f>(C46-C45)/(B58)</f>
        <v>3.8907663886163318E-2</v>
      </c>
      <c r="F52" s="18"/>
      <c r="G52" s="18"/>
      <c r="H52" s="18"/>
      <c r="I52" s="18"/>
      <c r="J52" s="18"/>
      <c r="L52" s="8" t="s">
        <v>60</v>
      </c>
      <c r="M52" s="8">
        <v>161.18562857142854</v>
      </c>
      <c r="N52" s="8">
        <v>12</v>
      </c>
      <c r="O52" s="8">
        <v>13.432135714285712</v>
      </c>
      <c r="P52" s="8"/>
      <c r="Q52" s="8"/>
      <c r="R52" s="8"/>
    </row>
    <row r="53" spans="1:18" x14ac:dyDescent="0.3">
      <c r="A53" s="18" t="s">
        <v>64</v>
      </c>
      <c r="B53" s="18">
        <f>(B46-1)*D46</f>
        <v>85.90094285714288</v>
      </c>
      <c r="C53" s="18"/>
      <c r="D53" s="18"/>
      <c r="E53" s="18"/>
      <c r="F53" s="18"/>
      <c r="G53" s="18"/>
      <c r="H53" s="18"/>
      <c r="I53" s="18"/>
      <c r="J53" s="18"/>
      <c r="L53" s="8"/>
      <c r="M53" s="8"/>
      <c r="N53" s="8"/>
      <c r="O53" s="8"/>
      <c r="P53" s="8"/>
      <c r="Q53" s="8"/>
      <c r="R53" s="8"/>
    </row>
    <row r="54" spans="1:18" ht="15" thickBot="1" x14ac:dyDescent="0.35">
      <c r="A54" s="18"/>
      <c r="B54" s="18"/>
      <c r="C54" s="18"/>
      <c r="D54" s="18" t="s">
        <v>68</v>
      </c>
      <c r="E54" s="18">
        <v>2.14</v>
      </c>
      <c r="F54" s="18"/>
      <c r="G54" s="18"/>
      <c r="H54" s="18"/>
      <c r="I54" s="18"/>
      <c r="J54" s="18"/>
      <c r="L54" s="9" t="s">
        <v>61</v>
      </c>
      <c r="M54" s="9">
        <v>161.25283571428568</v>
      </c>
      <c r="N54" s="9">
        <v>13</v>
      </c>
      <c r="O54" s="9"/>
      <c r="P54" s="9"/>
      <c r="Q54" s="9"/>
      <c r="R54" s="9"/>
    </row>
    <row r="55" spans="1:18" x14ac:dyDescent="0.3">
      <c r="A55" s="18" t="s">
        <v>65</v>
      </c>
      <c r="B55" s="18">
        <f>(B52+B53)/(B45+B46-1)</f>
        <v>12.398894505494507</v>
      </c>
      <c r="C55" s="18"/>
      <c r="D55" s="18"/>
      <c r="E55" s="18"/>
      <c r="F55" s="18"/>
      <c r="G55" s="18"/>
      <c r="H55" s="18"/>
      <c r="I55" s="18"/>
      <c r="J55" s="18"/>
    </row>
    <row r="56" spans="1:18" x14ac:dyDescent="0.3">
      <c r="A56" s="25" t="s">
        <v>66</v>
      </c>
      <c r="B56" s="18">
        <f>B45+B46 -1</f>
        <v>13</v>
      </c>
      <c r="C56" s="18"/>
      <c r="D56" s="18"/>
      <c r="E56" s="18"/>
      <c r="F56" s="18"/>
      <c r="G56" s="18"/>
      <c r="H56" s="18"/>
      <c r="I56" s="18"/>
      <c r="J56" s="18"/>
    </row>
    <row r="57" spans="1:18" x14ac:dyDescent="0.3">
      <c r="A57" s="19"/>
      <c r="B57" s="19"/>
      <c r="C57" s="19"/>
      <c r="D57" s="18"/>
      <c r="E57" s="18"/>
      <c r="F57" s="18"/>
      <c r="G57" s="18"/>
      <c r="H57" s="19"/>
      <c r="I57" s="19"/>
      <c r="J57" s="19"/>
    </row>
    <row r="58" spans="1:18" ht="15" thickBot="1" x14ac:dyDescent="0.35">
      <c r="A58" s="8"/>
      <c r="B58" s="8">
        <f>SQRT(B55+1/7+1/7)</f>
        <v>3.5615458429183233</v>
      </c>
      <c r="C58" s="8"/>
      <c r="H58" s="8"/>
      <c r="I58" s="8"/>
      <c r="J58" s="8"/>
    </row>
    <row r="59" spans="1:18" x14ac:dyDescent="0.3">
      <c r="A59" s="32" t="s">
        <v>42</v>
      </c>
      <c r="B59" s="33" t="s">
        <v>82</v>
      </c>
      <c r="C59" s="33"/>
      <c r="D59" s="34"/>
      <c r="E59" s="34"/>
      <c r="F59" s="34"/>
      <c r="G59" s="34"/>
      <c r="H59" s="33"/>
      <c r="I59" s="33"/>
      <c r="J59" s="33"/>
      <c r="K59" s="34"/>
      <c r="L59" s="34"/>
      <c r="M59" s="35"/>
    </row>
    <row r="60" spans="1:18" x14ac:dyDescent="0.3">
      <c r="A60" s="36" t="s">
        <v>36</v>
      </c>
      <c r="B60" s="17">
        <v>1.38</v>
      </c>
      <c r="C60" s="17">
        <v>9.69</v>
      </c>
      <c r="D60" s="17">
        <v>0.39</v>
      </c>
      <c r="E60" s="17">
        <v>1.42</v>
      </c>
      <c r="F60" s="17">
        <v>0.95</v>
      </c>
      <c r="G60" s="17">
        <v>5.94</v>
      </c>
      <c r="H60" s="17">
        <v>0.59</v>
      </c>
      <c r="I60" s="18" t="s">
        <v>62</v>
      </c>
      <c r="J60" s="21">
        <v>0.05</v>
      </c>
      <c r="K60" s="18"/>
      <c r="L60" s="18"/>
      <c r="M60" s="37"/>
    </row>
    <row r="61" spans="1:18" x14ac:dyDescent="0.3">
      <c r="A61" s="36" t="s">
        <v>37</v>
      </c>
      <c r="B61" s="17">
        <v>1.42</v>
      </c>
      <c r="C61" s="17">
        <v>10.37</v>
      </c>
      <c r="D61" s="17">
        <v>0.39</v>
      </c>
      <c r="E61" s="17">
        <v>1.46</v>
      </c>
      <c r="F61" s="17">
        <v>0.93</v>
      </c>
      <c r="G61" s="17">
        <v>6.15</v>
      </c>
      <c r="H61" s="17">
        <v>0.61</v>
      </c>
      <c r="I61" s="18"/>
      <c r="J61" s="18"/>
      <c r="K61" s="18"/>
      <c r="L61" s="18"/>
      <c r="M61" s="37"/>
    </row>
    <row r="62" spans="1:18" x14ac:dyDescent="0.3">
      <c r="A62" s="38"/>
      <c r="B62" s="8"/>
      <c r="C62" s="8"/>
      <c r="D62" s="18"/>
      <c r="E62" s="18"/>
      <c r="F62" s="18"/>
      <c r="G62" s="18"/>
      <c r="H62" s="8"/>
      <c r="I62" s="8"/>
      <c r="J62" s="8"/>
      <c r="K62" s="18"/>
      <c r="L62" s="18"/>
      <c r="M62" s="37"/>
    </row>
    <row r="63" spans="1:18" x14ac:dyDescent="0.3">
      <c r="A63" s="39" t="s">
        <v>69</v>
      </c>
      <c r="B63" s="26">
        <f>B60-B61</f>
        <v>-4.0000000000000036E-2</v>
      </c>
      <c r="C63" s="26">
        <f t="shared" ref="C63:H63" si="1">C60-C61</f>
        <v>-0.67999999999999972</v>
      </c>
      <c r="D63" s="26">
        <f t="shared" si="1"/>
        <v>0</v>
      </c>
      <c r="E63" s="26">
        <f t="shared" si="1"/>
        <v>-4.0000000000000036E-2</v>
      </c>
      <c r="F63" s="26">
        <f t="shared" si="1"/>
        <v>1.9999999999999907E-2</v>
      </c>
      <c r="G63" s="26">
        <f t="shared" si="1"/>
        <v>-0.20999999999999996</v>
      </c>
      <c r="H63" s="26">
        <f t="shared" si="1"/>
        <v>-2.0000000000000018E-2</v>
      </c>
      <c r="I63" s="8"/>
      <c r="J63" s="8"/>
      <c r="K63" s="18"/>
      <c r="L63" s="18"/>
      <c r="M63" s="37"/>
    </row>
    <row r="64" spans="1:18" x14ac:dyDescent="0.3">
      <c r="A64" s="40" t="s">
        <v>70</v>
      </c>
      <c r="B64" s="27">
        <v>7</v>
      </c>
      <c r="C64" s="28" t="s">
        <v>71</v>
      </c>
      <c r="D64" s="3">
        <f>AVERAGE(B63:H63)</f>
        <v>-0.13857142857142854</v>
      </c>
      <c r="E64" s="29" t="s">
        <v>65</v>
      </c>
      <c r="F64" s="29">
        <f>_xlfn.VAR.S(B63:H63)</f>
        <v>6.2680952380952296E-2</v>
      </c>
      <c r="G64" s="30" t="s">
        <v>66</v>
      </c>
      <c r="H64" s="31">
        <v>6</v>
      </c>
      <c r="I64" s="8"/>
      <c r="J64" s="8"/>
      <c r="K64" s="18"/>
      <c r="L64" s="18"/>
      <c r="M64" s="37"/>
    </row>
    <row r="65" spans="1:13" x14ac:dyDescent="0.3">
      <c r="A65" s="38" t="s">
        <v>72</v>
      </c>
      <c r="B65" s="8">
        <f>ABS(D64)/SQRT(F64/B64)</f>
        <v>1.4643838175333546</v>
      </c>
      <c r="C65" s="8"/>
      <c r="D65" s="18" t="s">
        <v>73</v>
      </c>
      <c r="E65" s="18">
        <f>_xlfn.T.INV.2T(J60,H64)</f>
        <v>2.4469118511449697</v>
      </c>
      <c r="F65" s="18"/>
      <c r="G65" s="18"/>
      <c r="H65" s="18"/>
      <c r="I65" s="18"/>
      <c r="J65" s="18"/>
      <c r="K65" s="18"/>
      <c r="L65" s="18"/>
      <c r="M65" s="37"/>
    </row>
    <row r="66" spans="1:13" x14ac:dyDescent="0.3">
      <c r="A66" s="38"/>
      <c r="B66" s="8"/>
      <c r="C66" s="8"/>
      <c r="D66" s="18"/>
      <c r="E66" s="18"/>
      <c r="F66" s="18"/>
      <c r="G66" s="18"/>
      <c r="H66" s="18"/>
      <c r="I66" s="18"/>
      <c r="J66" s="18"/>
      <c r="K66" s="18"/>
      <c r="L66" s="18"/>
      <c r="M66" s="37"/>
    </row>
    <row r="67" spans="1:13" ht="15" thickBot="1" x14ac:dyDescent="0.35">
      <c r="A67" s="41"/>
      <c r="B67" s="9"/>
      <c r="C67" s="9"/>
      <c r="D67" s="42" t="s">
        <v>74</v>
      </c>
      <c r="E67" s="42"/>
      <c r="F67" s="42"/>
      <c r="G67" s="42"/>
      <c r="H67" s="42"/>
      <c r="I67" s="42"/>
      <c r="J67" s="42"/>
      <c r="K67" s="42"/>
      <c r="L67" s="42"/>
      <c r="M67" s="43"/>
    </row>
    <row r="68" spans="1:13" x14ac:dyDescent="0.3">
      <c r="A68" s="8"/>
      <c r="B68" s="8"/>
      <c r="C68" s="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Святослав Маркович</dc:creator>
  <cp:lastModifiedBy>Святослав Маркович</cp:lastModifiedBy>
  <dcterms:created xsi:type="dcterms:W3CDTF">2023-01-08T15:48:29Z</dcterms:created>
  <dcterms:modified xsi:type="dcterms:W3CDTF">2023-02-25T13:29:13Z</dcterms:modified>
</cp:coreProperties>
</file>