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760" yWindow="1760" windowWidth="23840" windowHeight="142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5" l="1"/>
  <c r="F69" i="5"/>
  <c r="F70" i="5"/>
  <c r="F71" i="5"/>
  <c r="F72" i="5"/>
  <c r="F73" i="5"/>
  <c r="F74" i="5"/>
  <c r="F75" i="5"/>
  <c r="F67" i="5"/>
  <c r="F59" i="5"/>
  <c r="F60" i="5"/>
  <c r="F61" i="5"/>
  <c r="F62" i="5"/>
  <c r="F63" i="5"/>
  <c r="F64" i="5"/>
  <c r="F65" i="5"/>
  <c r="F66" i="5"/>
  <c r="F58" i="5"/>
  <c r="E59" i="5"/>
  <c r="E60" i="5"/>
  <c r="E61" i="5"/>
  <c r="E62" i="5"/>
  <c r="E63" i="5"/>
  <c r="E64" i="5"/>
  <c r="E65" i="5"/>
  <c r="E66" i="5"/>
  <c r="E5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2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4" i="5"/>
  <c r="F76" i="5"/>
  <c r="F77" i="5"/>
  <c r="F78" i="5"/>
  <c r="F79" i="5"/>
  <c r="F80" i="5"/>
  <c r="F81" i="5"/>
  <c r="F82" i="5"/>
  <c r="F83" i="5"/>
  <c r="F84" i="5"/>
  <c r="E77" i="5"/>
  <c r="E78" i="5"/>
  <c r="E79" i="5"/>
  <c r="E80" i="5"/>
  <c r="E81" i="5"/>
  <c r="E82" i="5"/>
  <c r="E83" i="5"/>
  <c r="E84" i="5"/>
  <c r="E76" i="5"/>
  <c r="E68" i="5"/>
  <c r="E69" i="5"/>
  <c r="E70" i="5"/>
  <c r="E71" i="5"/>
  <c r="E72" i="5"/>
  <c r="E73" i="5"/>
  <c r="E74" i="5"/>
  <c r="E75" i="5"/>
  <c r="E67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2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40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23" i="4"/>
  <c r="D24" i="4"/>
  <c r="D25" i="4"/>
  <c r="D26" i="4"/>
  <c r="D27" i="4"/>
  <c r="D28" i="4"/>
  <c r="D29" i="4"/>
  <c r="D30" i="4"/>
  <c r="D22" i="4"/>
  <c r="I3" i="6"/>
  <c r="H3" i="6"/>
  <c r="G3" i="6"/>
</calcChain>
</file>

<file path=xl/sharedStrings.xml><?xml version="1.0" encoding="utf-8"?>
<sst xmlns="http://schemas.openxmlformats.org/spreadsheetml/2006/main" count="2167" uniqueCount="918">
  <si>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</si>
  <si>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</si>
  <si>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</si>
  <si>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</si>
  <si>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</si>
  <si>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</si>
  <si>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</si>
  <si>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</si>
  <si>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</si>
  <si>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</si>
  <si>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</si>
  <si>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</si>
  <si>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</si>
  <si>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</si>
  <si>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</si>
  <si>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</si>
  <si>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</si>
  <si>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</si>
  <si>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</si>
  <si>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</si>
  <si>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</si>
  <si>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</si>
  <si>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</si>
  <si>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</si>
  <si>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</si>
  <si>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</si>
  <si>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</si>
  <si>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</si>
  <si>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</si>
  <si>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</si>
  <si>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</si>
  <si>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</si>
  <si>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</si>
  <si>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</si>
  <si>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</si>
  <si>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</si>
  <si>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</si>
  <si>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</si>
  <si>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</si>
  <si>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</si>
  <si>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</si>
  <si>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</si>
  <si>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</si>
  <si>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</si>
  <si>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</si>
  <si>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</si>
  <si>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</si>
  <si>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</si>
  <si>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</si>
  <si>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</si>
  <si>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</si>
  <si>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</si>
  <si>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</si>
  <si>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</si>
  <si>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</si>
  <si>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</si>
  <si>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</si>
  <si>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</si>
  <si>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</si>
  <si>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</si>
  <si>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</si>
  <si>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</si>
  <si>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</si>
  <si>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</si>
  <si>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</si>
  <si>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</si>
  <si>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</si>
  <si>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</si>
  <si>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</si>
  <si>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</si>
  <si>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</si>
  <si>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</si>
  <si>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</si>
  <si>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</si>
  <si>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</si>
  <si>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</si>
  <si>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</si>
  <si>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</si>
  <si>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</si>
  <si>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</si>
  <si>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</si>
  <si>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</si>
  <si>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</si>
  <si>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</si>
  <si>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</si>
  <si>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</si>
  <si>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</si>
  <si>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</si>
  <si>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</si>
  <si>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</si>
  <si>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</si>
  <si>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</si>
  <si>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</si>
  <si>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</si>
  <si>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</si>
  <si>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</si>
  <si>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</si>
  <si>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</si>
  <si>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</si>
  <si>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</si>
  <si>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</si>
  <si>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</si>
  <si>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</si>
  <si>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</si>
  <si>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</si>
  <si>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</si>
  <si>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</si>
  <si>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</si>
  <si>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</si>
  <si>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</si>
  <si>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</si>
  <si>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</si>
  <si>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</si>
  <si>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</si>
  <si>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</si>
  <si>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</si>
  <si>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</si>
  <si>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</si>
  <si>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</si>
  <si>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</si>
  <si>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</si>
  <si>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</si>
  <si>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</si>
  <si>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</si>
  <si>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</si>
  <si>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</si>
  <si>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</si>
  <si>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</si>
  <si>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</si>
  <si>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</si>
  <si>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</si>
  <si>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</si>
  <si>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</si>
  <si>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</si>
  <si>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</si>
  <si>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</si>
  <si>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</si>
  <si>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</si>
  <si>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</si>
  <si>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</si>
  <si>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</si>
  <si>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</si>
  <si>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</si>
  <si>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</si>
  <si>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</si>
  <si>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</si>
  <si>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</si>
  <si>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</si>
  <si>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</si>
  <si>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</si>
  <si>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</si>
  <si>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</si>
  <si>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</si>
  <si>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</si>
  <si>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</si>
  <si>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</si>
  <si>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</si>
  <si>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</si>
  <si>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</si>
  <si>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</si>
  <si>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</si>
  <si>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</si>
  <si>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</si>
  <si>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</si>
  <si>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</si>
  <si>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</si>
  <si>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</si>
  <si>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</si>
  <si>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</si>
  <si>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</si>
  <si>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</si>
  <si>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</si>
  <si>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</si>
  <si>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</si>
  <si>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</si>
  <si>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</si>
  <si>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</si>
  <si>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</si>
  <si>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</si>
  <si>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</si>
  <si>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</si>
  <si>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</si>
  <si>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</si>
  <si>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</si>
  <si>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</si>
  <si>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</si>
  <si>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</si>
  <si>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</si>
  <si>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</si>
  <si>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</si>
  <si>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</si>
  <si>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</si>
  <si>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</si>
  <si>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</si>
  <si>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</si>
  <si>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</si>
  <si>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</si>
  <si>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</si>
  <si>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</si>
  <si>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</si>
  <si>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</si>
  <si>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</si>
  <si>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</si>
  <si>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</si>
  <si>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</si>
  <si>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</si>
  <si>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</si>
  <si>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</si>
  <si>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</si>
  <si>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</si>
  <si>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</si>
  <si>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</si>
  <si>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</si>
  <si>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</si>
  <si>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</si>
  <si>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</si>
  <si>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</si>
  <si>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</si>
  <si>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</si>
  <si>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</si>
  <si>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</si>
  <si>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</si>
  <si>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</si>
  <si>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</si>
  <si>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</si>
  <si>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</si>
  <si>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</si>
  <si>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</si>
  <si>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</si>
  <si>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</si>
  <si>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</si>
  <si>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</si>
  <si>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</si>
  <si>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</si>
  <si>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</si>
  <si>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</si>
  <si>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</si>
  <si>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</si>
  <si>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</si>
  <si>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</si>
  <si>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</si>
  <si>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</si>
  <si>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</si>
  <si>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</si>
  <si>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</si>
  <si>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</si>
  <si>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</si>
  <si>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</si>
  <si>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</si>
  <si>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</si>
  <si>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</si>
  <si>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</si>
  <si>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</si>
  <si>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</si>
  <si>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</si>
  <si>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</si>
  <si>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</si>
  <si>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</si>
  <si>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</si>
  <si>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</si>
  <si>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</si>
  <si>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</si>
  <si>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</si>
  <si>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</si>
  <si>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</si>
  <si>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</si>
  <si>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</si>
  <si>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</si>
  <si>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</si>
  <si>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</si>
  <si>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</si>
  <si>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</si>
  <si>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</si>
  <si>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</si>
  <si>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</si>
  <si>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</si>
  <si>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</si>
  <si>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</si>
  <si>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</si>
  <si>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</si>
  <si>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</si>
  <si>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</si>
  <si>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</si>
  <si>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</si>
  <si>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</si>
  <si>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</si>
  <si>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</si>
  <si>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</si>
  <si>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</si>
  <si>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</si>
  <si>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</si>
  <si>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</si>
  <si>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</si>
  <si>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</si>
  <si>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</si>
  <si>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</si>
  <si>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</si>
  <si>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</si>
  <si>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</si>
  <si>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</si>
  <si>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</si>
  <si>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</si>
  <si>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</si>
  <si>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</si>
  <si>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</si>
  <si>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</si>
  <si>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</si>
  <si>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</si>
  <si>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</si>
  <si>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</si>
  <si>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</si>
  <si>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</si>
  <si>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</si>
  <si>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</si>
  <si>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</si>
  <si>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</si>
  <si>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</si>
  <si>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</si>
  <si>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</si>
  <si>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</si>
  <si>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</si>
  <si>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</si>
  <si>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</si>
  <si>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</si>
  <si>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</si>
  <si>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</si>
  <si>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</si>
  <si>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</si>
  <si>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</si>
  <si>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</si>
  <si>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</si>
  <si>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</si>
  <si>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</si>
  <si>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</si>
  <si>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</si>
  <si>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</si>
  <si>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</si>
  <si>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</si>
  <si>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</si>
  <si>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</si>
  <si>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</si>
  <si>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</si>
  <si>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</si>
  <si>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</si>
  <si>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</si>
  <si>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</si>
  <si>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</si>
  <si>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</si>
  <si>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</si>
  <si>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</si>
  <si>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</si>
  <si>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</si>
  <si>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</si>
  <si>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</si>
  <si>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</si>
  <si>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</si>
  <si>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</si>
  <si>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</si>
  <si>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</si>
  <si>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</si>
  <si>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</si>
  <si>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</si>
  <si>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</si>
  <si>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</si>
  <si>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</si>
  <si>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</si>
  <si>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</si>
  <si>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</si>
  <si>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</si>
  <si>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</si>
  <si>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</si>
  <si>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</si>
  <si>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</si>
  <si>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</si>
  <si>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</si>
  <si>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</si>
  <si>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</si>
  <si>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</si>
  <si>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</si>
  <si>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</si>
  <si>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</si>
  <si>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</si>
  <si>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</si>
  <si>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</si>
  <si>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</si>
  <si>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</si>
  <si>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</si>
  <si>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</si>
  <si>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</si>
  <si>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</si>
  <si>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</si>
  <si>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</si>
  <si>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</si>
  <si>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</si>
  <si>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</si>
  <si>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</si>
  <si>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</si>
  <si>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</si>
  <si>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</si>
  <si>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</si>
  <si>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</si>
  <si>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</si>
  <si>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</si>
  <si>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</si>
  <si>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</si>
  <si>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</si>
  <si>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</si>
  <si>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</si>
  <si>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</si>
  <si>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</si>
  <si>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</si>
  <si>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</si>
  <si>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</si>
  <si>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</si>
  <si>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</si>
  <si>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</si>
  <si>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</si>
  <si>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</si>
  <si>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</si>
  <si>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</si>
  <si>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</si>
  <si>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</si>
  <si>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</si>
  <si>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</si>
  <si>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</si>
  <si>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</si>
  <si>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</si>
  <si>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</si>
  <si>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</si>
  <si>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</si>
  <si>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</si>
  <si>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</si>
  <si>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</si>
  <si>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</si>
  <si>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</si>
  <si>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</si>
  <si>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</si>
  <si>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</si>
  <si>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</si>
  <si>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</si>
  <si>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</si>
  <si>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</si>
  <si>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</si>
  <si>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</si>
  <si>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</si>
  <si>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</si>
  <si>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</si>
  <si>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</si>
  <si>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</si>
  <si>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</si>
  <si>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</si>
  <si>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</si>
  <si>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</si>
  <si>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</si>
  <si>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</si>
  <si>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</si>
  <si>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</si>
  <si>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</si>
  <si>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</si>
  <si>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</si>
  <si>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</si>
  <si>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</si>
  <si>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</si>
  <si>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</si>
  <si>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</si>
  <si>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</si>
  <si>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</si>
  <si>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</si>
  <si>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</si>
  <si>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</si>
  <si>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</si>
  <si>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</si>
  <si>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</si>
  <si>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</si>
  <si>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</si>
  <si>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</si>
  <si>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</si>
  <si>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</si>
  <si>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</si>
  <si>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</si>
  <si>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</si>
  <si>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</si>
  <si>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</si>
  <si>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</si>
  <si>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</si>
  <si>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</si>
  <si>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</si>
  <si>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</si>
  <si>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</si>
  <si>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</si>
  <si>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</si>
  <si>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</si>
  <si>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</si>
  <si>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</si>
  <si>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</si>
  <si>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</si>
  <si>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</si>
  <si>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</si>
  <si>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</si>
  <si>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</si>
  <si>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</si>
  <si>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</si>
  <si>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</si>
  <si>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</si>
  <si>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</si>
  <si>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</si>
  <si>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</si>
  <si>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</si>
  <si>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</si>
  <si>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</si>
  <si>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</si>
  <si>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</si>
  <si>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</si>
  <si>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</si>
  <si>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</si>
  <si>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</si>
  <si>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</si>
  <si>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</si>
  <si>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</si>
  <si>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</si>
  <si>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</si>
  <si>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</si>
  <si>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</si>
  <si>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</si>
  <si>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</si>
  <si>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</si>
  <si>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</si>
  <si>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</si>
  <si>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</si>
  <si>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</si>
  <si>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</si>
  <si>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</si>
  <si>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</si>
  <si>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</si>
  <si>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</si>
  <si>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</si>
  <si>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</si>
  <si>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</si>
  <si>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</si>
  <si>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</si>
  <si>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</si>
  <si>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</si>
  <si>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</si>
  <si>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</si>
  <si>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</si>
  <si>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</si>
  <si>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</si>
  <si>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</si>
  <si>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</si>
  <si>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</si>
  <si>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</si>
  <si>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</si>
  <si>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</si>
  <si>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</si>
  <si>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</si>
  <si>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</si>
  <si>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</si>
  <si>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</si>
  <si>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</si>
  <si>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</si>
  <si>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</si>
  <si>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</si>
  <si>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</si>
  <si>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</si>
  <si>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</si>
  <si>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</si>
  <si>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</si>
  <si>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</si>
  <si>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</si>
  <si>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</si>
  <si>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</si>
  <si>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</si>
  <si>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</si>
  <si>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</si>
  <si>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</si>
  <si>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</si>
  <si>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</si>
  <si>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</si>
  <si>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</si>
  <si>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</si>
  <si>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</si>
  <si>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</si>
  <si>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</si>
  <si>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</si>
  <si>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</si>
  <si>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</si>
  <si>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</si>
  <si>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</si>
  <si>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</si>
  <si>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</si>
  <si>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</si>
  <si>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</si>
  <si>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</si>
  <si>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</si>
  <si>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</si>
  <si>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</si>
  <si>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</si>
  <si>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</si>
  <si>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</si>
  <si>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</si>
  <si>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</si>
  <si>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</si>
  <si>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</si>
  <si>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</si>
  <si>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</si>
  <si>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</si>
  <si>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</si>
  <si>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</si>
  <si>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</si>
  <si>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</si>
  <si>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</si>
  <si>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</si>
  <si>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</si>
  <si>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</si>
  <si>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</si>
  <si>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</si>
  <si>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</si>
  <si>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</si>
  <si>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</si>
  <si>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</si>
  <si>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</si>
  <si>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</si>
  <si>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</si>
  <si>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</si>
  <si>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</si>
  <si>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</si>
  <si>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</si>
  <si>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</si>
  <si>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</si>
  <si>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</si>
  <si>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</si>
  <si>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</si>
  <si>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</si>
  <si>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</si>
  <si>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</si>
  <si>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</si>
  <si>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</si>
  <si>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</si>
  <si>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</si>
  <si>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</si>
  <si>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</si>
  <si>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</si>
  <si>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</si>
  <si>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</si>
  <si>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</si>
  <si>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</si>
  <si>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</si>
  <si>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</si>
  <si>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</si>
  <si>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</si>
  <si>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</si>
  <si>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</si>
  <si>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</si>
  <si>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</si>
  <si>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</si>
  <si>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</si>
  <si>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</si>
  <si>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</si>
  <si>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</si>
  <si>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</si>
  <si>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</si>
  <si>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</si>
  <si>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</si>
  <si>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</si>
  <si>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</si>
  <si>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</si>
  <si>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</si>
  <si>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</si>
  <si>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</si>
  <si>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</si>
  <si>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</si>
  <si>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</si>
  <si>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</si>
  <si>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</si>
  <si>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</si>
  <si>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</si>
  <si>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</si>
  <si>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</si>
  <si>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</si>
  <si>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</si>
  <si>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</si>
  <si>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</si>
  <si>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</si>
  <si>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</si>
  <si>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</si>
  <si>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</si>
  <si>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</si>
  <si>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</si>
  <si>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</si>
  <si>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</si>
  <si>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</si>
  <si>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</si>
  <si>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</si>
  <si>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</si>
  <si>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</si>
  <si>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</si>
  <si>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</si>
  <si>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</si>
  <si>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</si>
  <si>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</si>
  <si>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</si>
  <si>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</si>
  <si>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</si>
  <si>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</si>
  <si>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</si>
  <si>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</si>
  <si>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</si>
  <si>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</si>
  <si>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</si>
  <si>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</si>
  <si>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</si>
  <si>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</si>
  <si>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</si>
  <si>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</si>
  <si>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</si>
  <si>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</si>
  <si>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</si>
  <si>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</si>
  <si>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</si>
  <si>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</si>
  <si>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</si>
  <si>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</si>
  <si>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</si>
  <si>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</si>
  <si>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</si>
  <si>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</si>
  <si>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</si>
  <si>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</si>
  <si>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</si>
  <si>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</si>
  <si>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</si>
  <si>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</si>
  <si>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</si>
  <si>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</si>
  <si>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</si>
  <si>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</si>
  <si>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</si>
  <si>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</si>
  <si>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</si>
  <si>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</si>
  <si>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</si>
  <si>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</si>
  <si>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</si>
  <si>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</si>
  <si>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</si>
  <si>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</si>
  <si>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</si>
  <si>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</si>
  <si>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</si>
  <si>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</si>
  <si>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</si>
  <si>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</si>
  <si>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</si>
  <si>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</si>
  <si>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</si>
  <si>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</si>
  <si>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</si>
  <si>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</si>
  <si>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</si>
  <si>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</si>
  <si>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</si>
  <si>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</si>
  <si>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</si>
  <si>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</si>
  <si>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</si>
  <si>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</si>
  <si>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</si>
  <si>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</si>
  <si>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</si>
  <si>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</si>
  <si>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</si>
  <si>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</si>
  <si>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</si>
  <si>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</si>
  <si>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</si>
  <si>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</si>
  <si>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</si>
  <si>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</si>
  <si>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</si>
  <si>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</si>
  <si>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</si>
  <si>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</si>
  <si>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</si>
  <si>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</si>
  <si>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</si>
  <si>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</si>
  <si>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</si>
  <si>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</si>
  <si>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</si>
  <si>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</si>
  <si>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</si>
  <si>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</si>
  <si>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</si>
  <si>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</si>
  <si>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</si>
  <si>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</si>
  <si>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</si>
  <si>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</si>
  <si>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</si>
  <si>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</si>
  <si>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</si>
  <si>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</si>
  <si>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</si>
  <si>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</si>
  <si>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</si>
  <si>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</si>
  <si>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</si>
  <si>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</si>
  <si>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</si>
  <si>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</si>
  <si>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</si>
  <si>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</si>
  <si>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</si>
  <si>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</si>
  <si>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</si>
  <si>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</si>
  <si>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</si>
  <si>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</si>
  <si>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Tonneijck_2006</t>
  </si>
  <si>
    <t>10.1017/S0033822200038790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</si>
  <si>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</si>
  <si>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</si>
  <si>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</si>
  <si>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</si>
  <si>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</si>
  <si>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</si>
  <si>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</si>
  <si>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Tonneijck, F. H., van der Plicht, J., Jansen, B., Verstraten, J. M., &amp; Hooghiemstra, H. (2006). Radiocarbon Dating of Soil Organic Matter Fractions in Andosols in Northern Ecuador. Radiocarbon, 48(03), 337–353. doi:10.1017/s0033822200038790
</t>
  </si>
  <si>
    <t>Cordillera</t>
  </si>
  <si>
    <t>A7A</t>
  </si>
  <si>
    <t>tropical forest;Clusia flaviflora Engl., Weinmannia cochensis Hieron.,  Ilex colombiana Cuatrec.;NA</t>
  </si>
  <si>
    <t>A7B</t>
  </si>
  <si>
    <t>savannas;Paramo: Calamagrostis effusa Kunth (Steud.) bunch-grass; Espeletia pycnophylla Cuatrec. stem-rosette.;NA</t>
  </si>
  <si>
    <t>G5a</t>
  </si>
  <si>
    <t>G5b</t>
  </si>
  <si>
    <t>G7</t>
  </si>
  <si>
    <t>G8</t>
  </si>
  <si>
    <t>A11</t>
  </si>
  <si>
    <t>A2</t>
  </si>
  <si>
    <t>Xyris spp.</t>
  </si>
  <si>
    <t>Oreobolus spp.</t>
  </si>
  <si>
    <t>Juncus spp.</t>
  </si>
  <si>
    <t>Andosol</t>
  </si>
  <si>
    <t>Histosol</t>
  </si>
  <si>
    <t>Ah1 - 30-30.5</t>
  </si>
  <si>
    <t>20.21</t>
  </si>
  <si>
    <t>0.4</t>
  </si>
  <si>
    <t>Ah2 - 64.5-65</t>
  </si>
  <si>
    <t>9.45</t>
  </si>
  <si>
    <t>0.3</t>
  </si>
  <si>
    <t>2Ahb - 99.5-100</t>
  </si>
  <si>
    <t>13.9</t>
  </si>
  <si>
    <t>Ah1 - 15-15.5</t>
  </si>
  <si>
    <t>16.97</t>
  </si>
  <si>
    <t>Ah2 - 54.5-55</t>
  </si>
  <si>
    <t>9.21</t>
  </si>
  <si>
    <t>2Ahb - 85-85.5</t>
  </si>
  <si>
    <t>14.61</t>
  </si>
  <si>
    <t>F - 14.5-15</t>
  </si>
  <si>
    <t>50.11</t>
  </si>
  <si>
    <t>0.5</t>
  </si>
  <si>
    <t>F - 34-34.5</t>
  </si>
  <si>
    <t>Ah 45-45.5</t>
  </si>
  <si>
    <t>15.58</t>
  </si>
  <si>
    <t>Bw 84.5 - 85</t>
  </si>
  <si>
    <t>9.51</t>
  </si>
  <si>
    <t>2Ah1b 114.5-115</t>
  </si>
  <si>
    <t>13.34</t>
  </si>
  <si>
    <t>Ah - 14.5-15</t>
  </si>
  <si>
    <t>17.71</t>
  </si>
  <si>
    <t>Ah - 34.5-35</t>
  </si>
  <si>
    <t>Bw2 - 75-75.5</t>
  </si>
  <si>
    <t>8.48</t>
  </si>
  <si>
    <t>2Ah1b - 124.5-124</t>
  </si>
  <si>
    <t>10.92</t>
  </si>
  <si>
    <t>0.2</t>
  </si>
  <si>
    <t>Ah1 - 10-10,5</t>
  </si>
  <si>
    <t>18.2</t>
  </si>
  <si>
    <t>Ah2 - 46.5-47</t>
  </si>
  <si>
    <t>13.07</t>
  </si>
  <si>
    <t>2Ahb - 89.5-90</t>
  </si>
  <si>
    <t>17.62</t>
  </si>
  <si>
    <t>Peat</t>
  </si>
  <si>
    <t>A7A_Ah1 - 30-30.5</t>
  </si>
  <si>
    <t>A7A_Ah2 - 64.5-65</t>
  </si>
  <si>
    <t>A7A_2Ahb - 99.5-100</t>
  </si>
  <si>
    <t>A7B_Ah1 - 15-15.5</t>
  </si>
  <si>
    <t>A7B_Ah2 - 54.5-55</t>
  </si>
  <si>
    <t>A7B_2Ahb - 85-85.5</t>
  </si>
  <si>
    <t>G5a_F - 14.5-15</t>
  </si>
  <si>
    <t>G5a_F - 34-34.5</t>
  </si>
  <si>
    <t>G5a_Ah 45-45.5</t>
  </si>
  <si>
    <t>G5a_Bw 84.5 - 85</t>
  </si>
  <si>
    <t>G5a_2Ah1b 114.5-115</t>
  </si>
  <si>
    <t>G5b_Ah - 14.5-15</t>
  </si>
  <si>
    <t>G5b_Ah - 34.5-35</t>
  </si>
  <si>
    <t>G5b_Bw2 - 75-75.5</t>
  </si>
  <si>
    <t>G5b_2Ah1b - 124.5-124</t>
  </si>
  <si>
    <t>G7_Ah1 - 10-10,5</t>
  </si>
  <si>
    <t>G7_Ah2 - 46.5-47</t>
  </si>
  <si>
    <t>G7_2Ahb - 89.5-90</t>
  </si>
  <si>
    <t>GrA</t>
  </si>
  <si>
    <t>G8_146-147</t>
  </si>
  <si>
    <t>G8_196-197</t>
  </si>
  <si>
    <t>G8_246-247</t>
  </si>
  <si>
    <t>A11_100-101</t>
  </si>
  <si>
    <t>A11_160-161</t>
  </si>
  <si>
    <t>A11_222-222.5</t>
  </si>
  <si>
    <t>A2_66-66.5</t>
  </si>
  <si>
    <t>A2_176.5-177</t>
  </si>
  <si>
    <t>A2_290-290.5</t>
  </si>
  <si>
    <t>Inf</t>
  </si>
  <si>
    <t>-Inf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</si>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</sst>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164" fontId="0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5" fillId="0" borderId="0" xfId="189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5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s="4" customFormat="1" ht="14">
      <c r="A4" s="4" t="s">
        <v>818</v>
      </c>
      <c r="B4" s="4" t="s">
        <v>819</v>
      </c>
      <c r="C4" s="4" t="s">
        <v>820</v>
      </c>
      <c r="D4" s="4" t="s">
        <v>913</v>
      </c>
      <c r="E4" s="4" t="s">
        <v>822</v>
      </c>
      <c r="F4" s="147" t="s">
        <v>914</v>
      </c>
      <c r="G4" s="4" t="s">
        <v>823</v>
      </c>
      <c r="H4" s="4" t="s">
        <v>824</v>
      </c>
      <c r="I4" s="4" t="s">
        <v>825</v>
      </c>
      <c r="J4" s="4" t="s">
        <v>821</v>
      </c>
      <c r="K4" s="4" t="s">
        <v>826</v>
      </c>
      <c r="M4" s="4" t="s">
        <v>827</v>
      </c>
      <c r="P4" s="4" t="s">
        <v>817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818</v>
      </c>
      <c r="B4" s="10" t="s">
        <v>828</v>
      </c>
      <c r="C4" s="10">
        <v>0.62906249999999997</v>
      </c>
      <c r="D4" s="10">
        <v>-77.786249999999995</v>
      </c>
      <c r="E4" s="7" t="s">
        <v>226</v>
      </c>
      <c r="F4" s="19">
        <v>3677.25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818</v>
      </c>
      <c r="B4" s="10" t="s">
        <v>828</v>
      </c>
      <c r="C4" s="10"/>
      <c r="D4" s="10" t="s">
        <v>829</v>
      </c>
      <c r="E4" s="19"/>
      <c r="F4" s="19">
        <v>0.65861111000000006</v>
      </c>
      <c r="G4" s="19">
        <v>-77.875833330000006</v>
      </c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678</v>
      </c>
      <c r="Q4" s="19"/>
      <c r="R4" s="19"/>
      <c r="S4" s="19"/>
      <c r="T4" s="5" t="s">
        <v>190</v>
      </c>
      <c r="U4" s="19" t="s">
        <v>830</v>
      </c>
      <c r="V4" s="19"/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828</v>
      </c>
      <c r="C5" s="10"/>
      <c r="D5" s="10" t="s">
        <v>831</v>
      </c>
      <c r="E5" s="19"/>
      <c r="F5" s="19">
        <v>0.65861111000000006</v>
      </c>
      <c r="G5" s="19">
        <v>-77.876666670000006</v>
      </c>
      <c r="H5" s="19" t="s">
        <v>324</v>
      </c>
      <c r="I5" s="19"/>
      <c r="J5" s="19"/>
      <c r="K5" s="19"/>
      <c r="L5" s="19"/>
      <c r="M5" s="19"/>
      <c r="N5" s="19" t="s">
        <v>842</v>
      </c>
      <c r="O5" s="19"/>
      <c r="P5" s="19" t="s">
        <v>678</v>
      </c>
      <c r="Q5" s="19"/>
      <c r="R5" s="19"/>
      <c r="S5" s="19"/>
      <c r="T5" s="5" t="s">
        <v>209</v>
      </c>
      <c r="U5" s="19" t="s">
        <v>832</v>
      </c>
      <c r="V5" s="19"/>
      <c r="AB5" s="19"/>
      <c r="AC5" s="19"/>
      <c r="AD5" s="19"/>
      <c r="AE5" s="19"/>
      <c r="AF5" s="19"/>
    </row>
    <row r="6" spans="1:36" ht="14">
      <c r="A6" s="20" t="s">
        <v>818</v>
      </c>
      <c r="B6" s="10" t="s">
        <v>828</v>
      </c>
      <c r="C6" s="10"/>
      <c r="D6" s="10" t="s">
        <v>833</v>
      </c>
      <c r="E6" s="19"/>
      <c r="F6" s="19">
        <v>0.59472221999999997</v>
      </c>
      <c r="G6" s="19">
        <v>-77.693333330000002</v>
      </c>
      <c r="H6" s="19" t="s">
        <v>324</v>
      </c>
      <c r="I6" s="19"/>
      <c r="J6" s="19" t="s">
        <v>805</v>
      </c>
      <c r="K6" s="19">
        <v>9</v>
      </c>
      <c r="L6" s="19"/>
      <c r="M6" s="19"/>
      <c r="N6" s="19" t="s">
        <v>842</v>
      </c>
      <c r="O6" s="19"/>
      <c r="P6" s="19" t="s">
        <v>678</v>
      </c>
      <c r="Q6" s="19"/>
      <c r="R6" s="19"/>
      <c r="S6" s="19"/>
      <c r="T6" s="5" t="s">
        <v>190</v>
      </c>
      <c r="U6" s="19" t="s">
        <v>830</v>
      </c>
      <c r="V6" s="19"/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828</v>
      </c>
      <c r="C7" s="10"/>
      <c r="D7" s="10" t="s">
        <v>834</v>
      </c>
      <c r="E7" s="19"/>
      <c r="F7" s="19">
        <v>0.59666666999999995</v>
      </c>
      <c r="G7" s="19">
        <v>-77.693055560000005</v>
      </c>
      <c r="H7" s="19" t="s">
        <v>324</v>
      </c>
      <c r="I7" s="19"/>
      <c r="J7" s="19" t="s">
        <v>805</v>
      </c>
      <c r="K7" s="19">
        <v>9</v>
      </c>
      <c r="L7" s="19"/>
      <c r="M7" s="19"/>
      <c r="N7" s="19" t="s">
        <v>842</v>
      </c>
      <c r="O7" s="19"/>
      <c r="P7" s="19" t="s">
        <v>678</v>
      </c>
      <c r="Q7" s="19"/>
      <c r="R7" s="19"/>
      <c r="S7" s="19"/>
      <c r="T7" s="5" t="s">
        <v>209</v>
      </c>
      <c r="U7" s="19" t="s">
        <v>832</v>
      </c>
      <c r="V7" s="19"/>
      <c r="AB7" s="19"/>
      <c r="AC7" s="19"/>
      <c r="AD7" s="19"/>
      <c r="AE7" s="19"/>
      <c r="AF7" s="19"/>
    </row>
    <row r="8" spans="1:36" ht="14">
      <c r="A8" s="20" t="s">
        <v>818</v>
      </c>
      <c r="B8" s="10" t="s">
        <v>828</v>
      </c>
      <c r="C8" s="10"/>
      <c r="D8" s="10" t="s">
        <v>835</v>
      </c>
      <c r="E8" s="19"/>
      <c r="F8" s="19">
        <v>0.59666666999999995</v>
      </c>
      <c r="G8" s="19">
        <v>-77.690277780000002</v>
      </c>
      <c r="H8" s="19" t="s">
        <v>324</v>
      </c>
      <c r="I8" s="19"/>
      <c r="J8" s="19"/>
      <c r="K8" s="19"/>
      <c r="L8" s="19"/>
      <c r="M8" s="19"/>
      <c r="N8" s="19" t="s">
        <v>842</v>
      </c>
      <c r="O8" s="19"/>
      <c r="P8" s="19" t="s">
        <v>678</v>
      </c>
      <c r="Q8" s="19"/>
      <c r="R8" s="19"/>
      <c r="S8" s="19"/>
      <c r="T8" s="5" t="s">
        <v>209</v>
      </c>
      <c r="U8" s="19" t="s">
        <v>832</v>
      </c>
      <c r="V8" s="19"/>
      <c r="AB8" s="19"/>
      <c r="AC8" s="19"/>
      <c r="AD8" s="19"/>
      <c r="AE8" s="19"/>
      <c r="AF8" s="19"/>
    </row>
    <row r="9" spans="1:36" ht="14">
      <c r="A9" s="20" t="s">
        <v>818</v>
      </c>
      <c r="B9" s="10" t="s">
        <v>828</v>
      </c>
      <c r="C9" s="10"/>
      <c r="D9" s="10" t="s">
        <v>836</v>
      </c>
      <c r="E9" s="19"/>
      <c r="F9" s="19">
        <v>0.59499999999999997</v>
      </c>
      <c r="G9" s="19">
        <v>-77.687222219999995</v>
      </c>
      <c r="H9" s="19" t="s">
        <v>324</v>
      </c>
      <c r="I9" s="19"/>
      <c r="J9" s="19"/>
      <c r="K9" s="19"/>
      <c r="L9" s="19"/>
      <c r="M9" s="19"/>
      <c r="N9" s="19" t="s">
        <v>843</v>
      </c>
      <c r="O9" s="19"/>
      <c r="P9" s="19" t="s">
        <v>678</v>
      </c>
      <c r="Q9" s="19"/>
      <c r="R9" s="19"/>
      <c r="S9" s="19"/>
      <c r="T9" s="5" t="s">
        <v>228</v>
      </c>
      <c r="U9" s="19" t="s">
        <v>839</v>
      </c>
      <c r="V9" s="19"/>
      <c r="AB9" s="19"/>
      <c r="AC9" s="19"/>
      <c r="AD9" s="19"/>
      <c r="AE9" s="19"/>
      <c r="AF9" s="19"/>
    </row>
    <row r="10" spans="1:36" ht="14">
      <c r="A10" s="20" t="s">
        <v>818</v>
      </c>
      <c r="B10" s="10" t="s">
        <v>828</v>
      </c>
      <c r="C10" s="10"/>
      <c r="D10" s="10" t="s">
        <v>837</v>
      </c>
      <c r="E10" s="19"/>
      <c r="F10" s="19">
        <v>0.68777778000000001</v>
      </c>
      <c r="G10" s="19">
        <v>-77.87944444</v>
      </c>
      <c r="H10" s="19" t="s">
        <v>324</v>
      </c>
      <c r="I10" s="19"/>
      <c r="J10" s="19"/>
      <c r="K10" s="19"/>
      <c r="L10" s="19"/>
      <c r="M10" s="19"/>
      <c r="N10" s="19" t="s">
        <v>843</v>
      </c>
      <c r="O10" s="19"/>
      <c r="P10" s="19" t="s">
        <v>678</v>
      </c>
      <c r="Q10" s="19"/>
      <c r="R10" s="19"/>
      <c r="S10" s="19"/>
      <c r="T10" s="5" t="s">
        <v>228</v>
      </c>
      <c r="U10" s="19" t="s">
        <v>840</v>
      </c>
      <c r="V10" s="19"/>
      <c r="AB10" s="19"/>
      <c r="AC10" s="19"/>
      <c r="AD10" s="19"/>
      <c r="AE10" s="19"/>
      <c r="AF10" s="19"/>
    </row>
    <row r="11" spans="1:36" ht="14">
      <c r="A11" s="20" t="s">
        <v>818</v>
      </c>
      <c r="B11" s="10" t="s">
        <v>828</v>
      </c>
      <c r="C11" s="10"/>
      <c r="D11" s="10" t="s">
        <v>838</v>
      </c>
      <c r="E11" s="19"/>
      <c r="F11" s="19">
        <v>0.64444444000000001</v>
      </c>
      <c r="G11" s="19">
        <v>-77.894166670000004</v>
      </c>
      <c r="H11" s="19" t="s">
        <v>324</v>
      </c>
      <c r="I11" s="19"/>
      <c r="J11" s="19"/>
      <c r="K11" s="19"/>
      <c r="L11" s="19"/>
      <c r="M11" s="19"/>
      <c r="N11" s="19" t="s">
        <v>843</v>
      </c>
      <c r="O11" s="19"/>
      <c r="P11" s="19" t="s">
        <v>678</v>
      </c>
      <c r="Q11" s="19"/>
      <c r="R11" s="19"/>
      <c r="S11" s="19"/>
      <c r="T11" s="5" t="s">
        <v>228</v>
      </c>
      <c r="U11" s="19" t="s">
        <v>841</v>
      </c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3"/>
  <sheetViews>
    <sheetView topLeftCell="A3" workbookViewId="0">
      <selection activeCell="H22" sqref="H22:H3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15" style="5" bestFit="1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4">
      <c r="A4" s="20" t="s">
        <v>818</v>
      </c>
      <c r="B4" s="10" t="s">
        <v>828</v>
      </c>
      <c r="C4" s="11" t="s">
        <v>829</v>
      </c>
      <c r="D4" s="11" t="str">
        <f>C4&amp;"_"&amp;K4</f>
        <v>A7A_Ah1 - 30-30.5</v>
      </c>
      <c r="E4" s="143">
        <v>2000</v>
      </c>
      <c r="F4" s="132"/>
      <c r="G4" s="132"/>
      <c r="H4" s="23"/>
      <c r="I4" s="11">
        <v>25</v>
      </c>
      <c r="J4" s="11">
        <v>25.5</v>
      </c>
      <c r="K4" s="8" t="s">
        <v>844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845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">
      <c r="A5" s="20" t="s">
        <v>818</v>
      </c>
      <c r="B5" s="10" t="s">
        <v>828</v>
      </c>
      <c r="C5" s="11" t="s">
        <v>829</v>
      </c>
      <c r="D5" s="11" t="str">
        <f t="shared" ref="D5:D21" si="0">C5&amp;"_"&amp;K5</f>
        <v>A7A_Ah2 - 64.5-65</v>
      </c>
      <c r="E5" s="143">
        <v>2000</v>
      </c>
      <c r="F5" s="132"/>
      <c r="G5" s="132"/>
      <c r="H5" s="23"/>
      <c r="I5" s="11">
        <v>59.5</v>
      </c>
      <c r="J5" s="11">
        <v>60</v>
      </c>
      <c r="K5" s="8" t="s">
        <v>847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848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">
      <c r="A6" s="20" t="s">
        <v>818</v>
      </c>
      <c r="B6" s="10" t="s">
        <v>828</v>
      </c>
      <c r="C6" s="11" t="s">
        <v>829</v>
      </c>
      <c r="D6" s="11" t="str">
        <f t="shared" si="0"/>
        <v>A7A_2Ahb - 99.5-100</v>
      </c>
      <c r="E6" s="143">
        <v>2000</v>
      </c>
      <c r="F6" s="132"/>
      <c r="G6" s="132"/>
      <c r="H6" s="23"/>
      <c r="I6" s="11">
        <v>94.5</v>
      </c>
      <c r="J6" s="11">
        <v>95</v>
      </c>
      <c r="K6" s="8" t="s">
        <v>850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851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4">
      <c r="A7" s="14" t="s">
        <v>818</v>
      </c>
      <c r="B7" s="10" t="s">
        <v>828</v>
      </c>
      <c r="C7" s="11" t="s">
        <v>831</v>
      </c>
      <c r="D7" s="11" t="str">
        <f t="shared" si="0"/>
        <v>A7B_Ah1 - 15-15.5</v>
      </c>
      <c r="E7" s="143">
        <v>2000</v>
      </c>
      <c r="F7" s="132"/>
      <c r="G7" s="132"/>
      <c r="H7" s="23"/>
      <c r="I7" s="11">
        <v>14</v>
      </c>
      <c r="J7" s="11">
        <v>14.5</v>
      </c>
      <c r="K7" s="8" t="s">
        <v>852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853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">
      <c r="A8" s="14" t="s">
        <v>818</v>
      </c>
      <c r="B8" s="10" t="s">
        <v>828</v>
      </c>
      <c r="C8" s="11" t="s">
        <v>831</v>
      </c>
      <c r="D8" s="11" t="str">
        <f t="shared" si="0"/>
        <v>A7B_Ah2 - 54.5-55</v>
      </c>
      <c r="E8" s="143">
        <v>2000</v>
      </c>
      <c r="F8" s="132"/>
      <c r="G8" s="132"/>
      <c r="H8" s="23"/>
      <c r="I8" s="11">
        <v>53.5</v>
      </c>
      <c r="J8" s="11">
        <v>54</v>
      </c>
      <c r="K8" s="8" t="s">
        <v>854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855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">
      <c r="A9" s="14" t="s">
        <v>818</v>
      </c>
      <c r="B9" s="10" t="s">
        <v>828</v>
      </c>
      <c r="C9" s="11" t="s">
        <v>831</v>
      </c>
      <c r="D9" s="11" t="str">
        <f t="shared" si="0"/>
        <v>A7B_2Ahb - 85-85.5</v>
      </c>
      <c r="E9" s="143">
        <v>2000</v>
      </c>
      <c r="F9" s="132"/>
      <c r="G9" s="132"/>
      <c r="H9" s="23"/>
      <c r="I9" s="11">
        <v>84</v>
      </c>
      <c r="J9" s="11">
        <v>84.5</v>
      </c>
      <c r="K9" s="8" t="s">
        <v>856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857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">
      <c r="A10" s="14" t="s">
        <v>818</v>
      </c>
      <c r="B10" s="10" t="s">
        <v>828</v>
      </c>
      <c r="C10" s="11" t="s">
        <v>833</v>
      </c>
      <c r="D10" s="11" t="str">
        <f t="shared" si="0"/>
        <v>G5a_F - 14.5-15</v>
      </c>
      <c r="E10" s="143">
        <v>2000</v>
      </c>
      <c r="F10" s="132"/>
      <c r="G10" s="132"/>
      <c r="H10" s="23"/>
      <c r="I10" s="143">
        <v>-21</v>
      </c>
      <c r="J10" s="143">
        <v>-20</v>
      </c>
      <c r="K10" s="8" t="s">
        <v>858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859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">
      <c r="A11" s="14" t="s">
        <v>818</v>
      </c>
      <c r="B11" s="10" t="s">
        <v>828</v>
      </c>
      <c r="C11" s="11" t="s">
        <v>833</v>
      </c>
      <c r="D11" s="11" t="str">
        <f t="shared" si="0"/>
        <v>G5a_F - 34-34.5</v>
      </c>
      <c r="E11" s="143">
        <v>2000</v>
      </c>
      <c r="F11" s="132"/>
      <c r="G11" s="132"/>
      <c r="H11" s="23"/>
      <c r="I11" s="143">
        <v>-1</v>
      </c>
      <c r="J11" s="143">
        <v>0</v>
      </c>
      <c r="K11" s="8" t="s">
        <v>861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859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818</v>
      </c>
      <c r="B12" s="10" t="s">
        <v>828</v>
      </c>
      <c r="C12" s="11" t="s">
        <v>833</v>
      </c>
      <c r="D12" s="11" t="str">
        <f t="shared" si="0"/>
        <v>G5a_Ah 45-45.5</v>
      </c>
      <c r="E12" s="143">
        <v>2000</v>
      </c>
      <c r="F12" s="132"/>
      <c r="G12" s="132"/>
      <c r="H12" s="23"/>
      <c r="I12" s="143">
        <v>10</v>
      </c>
      <c r="J12" s="143">
        <v>10.5</v>
      </c>
      <c r="K12" s="8" t="s">
        <v>862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 t="s">
        <v>863</v>
      </c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818</v>
      </c>
      <c r="B13" s="10" t="s">
        <v>828</v>
      </c>
      <c r="C13" s="11" t="s">
        <v>833</v>
      </c>
      <c r="D13" s="11" t="str">
        <f t="shared" si="0"/>
        <v>G5a_Bw 84.5 - 85</v>
      </c>
      <c r="E13" s="143">
        <v>2000</v>
      </c>
      <c r="F13" s="132"/>
      <c r="G13" s="132"/>
      <c r="H13" s="23"/>
      <c r="I13" s="143">
        <v>49.5</v>
      </c>
      <c r="J13" s="143">
        <v>50</v>
      </c>
      <c r="K13" s="8" t="s">
        <v>864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 t="s">
        <v>865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818</v>
      </c>
      <c r="B14" s="10" t="s">
        <v>828</v>
      </c>
      <c r="C14" s="11" t="s">
        <v>833</v>
      </c>
      <c r="D14" s="11" t="str">
        <f t="shared" si="0"/>
        <v>G5a_2Ah1b 114.5-115</v>
      </c>
      <c r="E14" s="143">
        <v>2000</v>
      </c>
      <c r="F14" s="132"/>
      <c r="G14" s="132"/>
      <c r="H14" s="23"/>
      <c r="I14" s="143">
        <v>79.5</v>
      </c>
      <c r="J14" s="143">
        <v>80</v>
      </c>
      <c r="K14" s="8" t="s">
        <v>866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 t="s">
        <v>867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818</v>
      </c>
      <c r="B15" s="10" t="s">
        <v>828</v>
      </c>
      <c r="C15" s="12" t="s">
        <v>834</v>
      </c>
      <c r="D15" s="11" t="str">
        <f t="shared" si="0"/>
        <v>G5b_Ah - 14.5-15</v>
      </c>
      <c r="E15" s="144">
        <v>2000</v>
      </c>
      <c r="F15" s="133"/>
      <c r="G15" s="133"/>
      <c r="H15" s="23"/>
      <c r="I15" s="144">
        <v>13.5</v>
      </c>
      <c r="J15" s="144">
        <v>14</v>
      </c>
      <c r="K15" s="14" t="s">
        <v>868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 t="s">
        <v>869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4">
      <c r="A16" s="14" t="s">
        <v>818</v>
      </c>
      <c r="B16" s="10" t="s">
        <v>828</v>
      </c>
      <c r="C16" s="12" t="s">
        <v>834</v>
      </c>
      <c r="D16" s="11" t="str">
        <f t="shared" si="0"/>
        <v>G5b_Ah - 34.5-35</v>
      </c>
      <c r="E16" s="144">
        <v>2000</v>
      </c>
      <c r="F16" s="133"/>
      <c r="G16" s="133"/>
      <c r="H16" s="23"/>
      <c r="I16" s="144">
        <v>33.5</v>
      </c>
      <c r="J16" s="144">
        <v>34</v>
      </c>
      <c r="K16" s="14" t="s">
        <v>870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8" t="s">
        <v>869</v>
      </c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818</v>
      </c>
      <c r="B17" s="10" t="s">
        <v>828</v>
      </c>
      <c r="C17" s="12" t="s">
        <v>834</v>
      </c>
      <c r="D17" s="11" t="str">
        <f t="shared" si="0"/>
        <v>G5b_Bw2 - 75-75.5</v>
      </c>
      <c r="E17" s="144">
        <v>2000</v>
      </c>
      <c r="F17" s="133"/>
      <c r="G17" s="133"/>
      <c r="H17" s="23"/>
      <c r="I17" s="144">
        <v>74</v>
      </c>
      <c r="J17" s="144">
        <v>74.5</v>
      </c>
      <c r="K17" s="14" t="s">
        <v>871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 t="s">
        <v>872</v>
      </c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818</v>
      </c>
      <c r="B18" s="10" t="s">
        <v>828</v>
      </c>
      <c r="C18" s="12" t="s">
        <v>834</v>
      </c>
      <c r="D18" s="11" t="str">
        <f t="shared" si="0"/>
        <v>G5b_2Ah1b - 124.5-124</v>
      </c>
      <c r="E18" s="144">
        <v>2000</v>
      </c>
      <c r="F18" s="133"/>
      <c r="G18" s="133"/>
      <c r="H18" s="23"/>
      <c r="I18" s="144">
        <v>123.5</v>
      </c>
      <c r="J18" s="144">
        <v>124</v>
      </c>
      <c r="K18" s="14" t="s">
        <v>873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 t="s">
        <v>874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818</v>
      </c>
      <c r="B19" s="10" t="s">
        <v>828</v>
      </c>
      <c r="C19" s="12" t="s">
        <v>835</v>
      </c>
      <c r="D19" s="11" t="str">
        <f t="shared" si="0"/>
        <v>G7_Ah1 - 10-10,5</v>
      </c>
      <c r="E19" s="144">
        <v>2000</v>
      </c>
      <c r="F19" s="133"/>
      <c r="G19" s="133"/>
      <c r="H19" s="23"/>
      <c r="I19" s="12">
        <v>9</v>
      </c>
      <c r="J19" s="12">
        <v>9.5</v>
      </c>
      <c r="K19" s="14" t="s">
        <v>876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 t="s">
        <v>877</v>
      </c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818</v>
      </c>
      <c r="B20" s="10" t="s">
        <v>828</v>
      </c>
      <c r="C20" s="12" t="s">
        <v>835</v>
      </c>
      <c r="D20" s="11" t="str">
        <f t="shared" si="0"/>
        <v>G7_Ah2 - 46.5-47</v>
      </c>
      <c r="E20" s="144">
        <v>2000</v>
      </c>
      <c r="F20" s="133"/>
      <c r="G20" s="133"/>
      <c r="H20" s="23"/>
      <c r="I20" s="12">
        <v>45.5</v>
      </c>
      <c r="J20" s="12">
        <v>46</v>
      </c>
      <c r="K20" s="14" t="s">
        <v>878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 t="s">
        <v>879</v>
      </c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818</v>
      </c>
      <c r="B21" s="10" t="s">
        <v>828</v>
      </c>
      <c r="C21" s="12" t="s">
        <v>835</v>
      </c>
      <c r="D21" s="11" t="str">
        <f t="shared" si="0"/>
        <v>G7_2Ahb - 89.5-90</v>
      </c>
      <c r="E21" s="144">
        <v>2000</v>
      </c>
      <c r="F21" s="133"/>
      <c r="G21" s="133"/>
      <c r="H21" s="23"/>
      <c r="I21" s="12">
        <v>88.5</v>
      </c>
      <c r="J21" s="12">
        <v>89</v>
      </c>
      <c r="K21" s="14" t="s">
        <v>880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 t="s">
        <v>881</v>
      </c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818</v>
      </c>
      <c r="B22" s="10" t="s">
        <v>828</v>
      </c>
      <c r="C22" s="12" t="s">
        <v>836</v>
      </c>
      <c r="D22" s="12" t="str">
        <f>C22&amp;"_"&amp;I22&amp;"-"&amp;J22</f>
        <v>G8_146-147</v>
      </c>
      <c r="E22" s="144">
        <v>2000</v>
      </c>
      <c r="F22" s="133"/>
      <c r="G22" s="133"/>
      <c r="H22" s="23" t="s">
        <v>805</v>
      </c>
      <c r="I22" s="12">
        <v>146</v>
      </c>
      <c r="J22" s="12">
        <v>147</v>
      </c>
      <c r="K22" s="14" t="s">
        <v>882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818</v>
      </c>
      <c r="B23" s="10" t="s">
        <v>828</v>
      </c>
      <c r="C23" s="12" t="s">
        <v>836</v>
      </c>
      <c r="D23" s="12" t="str">
        <f t="shared" ref="D23:D30" si="1">C23&amp;"_"&amp;I23&amp;"-"&amp;J23</f>
        <v>G8_196-197</v>
      </c>
      <c r="E23" s="144">
        <v>2000</v>
      </c>
      <c r="F23" s="133"/>
      <c r="G23" s="133"/>
      <c r="H23" s="23" t="s">
        <v>805</v>
      </c>
      <c r="I23" s="12">
        <v>196</v>
      </c>
      <c r="J23" s="12">
        <v>197</v>
      </c>
      <c r="K23" s="14" t="s">
        <v>882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818</v>
      </c>
      <c r="B24" s="10" t="s">
        <v>828</v>
      </c>
      <c r="C24" s="12" t="s">
        <v>836</v>
      </c>
      <c r="D24" s="12" t="str">
        <f t="shared" si="1"/>
        <v>G8_246-247</v>
      </c>
      <c r="E24" s="144">
        <v>2000</v>
      </c>
      <c r="F24" s="133"/>
      <c r="G24" s="133"/>
      <c r="H24" s="23" t="s">
        <v>805</v>
      </c>
      <c r="I24" s="12">
        <v>246</v>
      </c>
      <c r="J24" s="12">
        <v>247</v>
      </c>
      <c r="K24" s="14" t="s">
        <v>882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818</v>
      </c>
      <c r="B25" s="10" t="s">
        <v>828</v>
      </c>
      <c r="C25" s="12" t="s">
        <v>837</v>
      </c>
      <c r="D25" s="12" t="str">
        <f t="shared" si="1"/>
        <v>A11_100-101</v>
      </c>
      <c r="E25" s="144">
        <v>2000</v>
      </c>
      <c r="F25" s="133"/>
      <c r="G25" s="133"/>
      <c r="H25" s="23" t="s">
        <v>805</v>
      </c>
      <c r="I25" s="12">
        <v>100</v>
      </c>
      <c r="J25" s="12">
        <v>101</v>
      </c>
      <c r="K25" s="14" t="s">
        <v>882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818</v>
      </c>
      <c r="B26" s="10" t="s">
        <v>828</v>
      </c>
      <c r="C26" s="12" t="s">
        <v>837</v>
      </c>
      <c r="D26" s="12" t="str">
        <f t="shared" si="1"/>
        <v>A11_160-161</v>
      </c>
      <c r="E26" s="144">
        <v>2000</v>
      </c>
      <c r="F26" s="133"/>
      <c r="G26" s="133"/>
      <c r="H26" s="23" t="s">
        <v>805</v>
      </c>
      <c r="I26" s="12">
        <v>160</v>
      </c>
      <c r="J26" s="12">
        <v>161</v>
      </c>
      <c r="K26" s="14" t="s">
        <v>882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818</v>
      </c>
      <c r="B27" s="10" t="s">
        <v>828</v>
      </c>
      <c r="C27" s="12" t="s">
        <v>837</v>
      </c>
      <c r="D27" s="12" t="str">
        <f t="shared" si="1"/>
        <v>A11_222-222.5</v>
      </c>
      <c r="E27" s="144">
        <v>2000</v>
      </c>
      <c r="F27" s="133"/>
      <c r="G27" s="133"/>
      <c r="H27" s="23" t="s">
        <v>805</v>
      </c>
      <c r="I27" s="12">
        <v>222</v>
      </c>
      <c r="J27" s="12">
        <v>222.5</v>
      </c>
      <c r="K27" s="14" t="s">
        <v>882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818</v>
      </c>
      <c r="B28" s="10" t="s">
        <v>828</v>
      </c>
      <c r="C28" s="12" t="s">
        <v>838</v>
      </c>
      <c r="D28" s="12" t="str">
        <f t="shared" si="1"/>
        <v>A2_66-66.5</v>
      </c>
      <c r="E28" s="144">
        <v>2000</v>
      </c>
      <c r="F28" s="133"/>
      <c r="G28" s="133"/>
      <c r="H28" s="23" t="s">
        <v>805</v>
      </c>
      <c r="I28" s="12">
        <v>66</v>
      </c>
      <c r="J28" s="12">
        <v>66.5</v>
      </c>
      <c r="K28" s="14" t="s">
        <v>882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818</v>
      </c>
      <c r="B29" s="10" t="s">
        <v>828</v>
      </c>
      <c r="C29" s="12" t="s">
        <v>838</v>
      </c>
      <c r="D29" s="12" t="str">
        <f t="shared" si="1"/>
        <v>A2_176.5-177</v>
      </c>
      <c r="E29" s="144">
        <v>2000</v>
      </c>
      <c r="F29" s="133"/>
      <c r="G29" s="133"/>
      <c r="H29" s="23" t="s">
        <v>805</v>
      </c>
      <c r="I29" s="12">
        <v>176.5</v>
      </c>
      <c r="J29" s="12">
        <v>177</v>
      </c>
      <c r="K29" s="14" t="s">
        <v>882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818</v>
      </c>
      <c r="B30" s="10" t="s">
        <v>828</v>
      </c>
      <c r="C30" s="12" t="s">
        <v>838</v>
      </c>
      <c r="D30" s="12" t="str">
        <f t="shared" si="1"/>
        <v>A2_290-290.5</v>
      </c>
      <c r="E30" s="144">
        <v>2000</v>
      </c>
      <c r="F30" s="133"/>
      <c r="G30" s="133"/>
      <c r="H30" s="23" t="s">
        <v>805</v>
      </c>
      <c r="I30" s="12">
        <v>290</v>
      </c>
      <c r="J30" s="12">
        <v>290.5</v>
      </c>
      <c r="K30" s="14" t="s">
        <v>882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2:96" ht="14"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2:96" ht="14"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2:96" ht="14"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2:96" ht="14"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2:96" ht="14"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2:96" ht="14"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2:96" ht="14"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2:96" ht="14"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2:96" ht="14"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2:96" ht="14"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2:96" ht="14"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2:96" ht="14"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2:96" ht="14"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</sheetData>
  <dataValidations count="1">
    <dataValidation type="list" allowBlank="1" showInputMessage="1" showErrorMessage="1" sqref="X84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X4:X83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7"/>
  <sheetViews>
    <sheetView tabSelected="1"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7.5" style="15" bestFit="1" customWidth="1"/>
    <col min="5" max="5" width="30.83203125" style="15" bestFit="1" customWidth="1"/>
    <col min="6" max="6" width="29.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0" width="16.6640625" style="15" customWidth="1"/>
    <col min="11" max="11" width="14.1640625" style="15" bestFit="1" customWidth="1"/>
    <col min="12" max="12" width="21.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8" t="s">
        <v>915</v>
      </c>
      <c r="AJ1" s="149" t="s">
        <v>916</v>
      </c>
      <c r="AK1" s="150" t="s">
        <v>917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40" customFormat="1" ht="14" customHeight="1">
      <c r="A4" s="20" t="s">
        <v>818</v>
      </c>
      <c r="B4" s="10" t="s">
        <v>828</v>
      </c>
      <c r="C4" s="11" t="s">
        <v>829</v>
      </c>
      <c r="D4" s="11" t="s">
        <v>883</v>
      </c>
      <c r="E4" s="33" t="str">
        <f>D4&amp;"_base_soluble"</f>
        <v>A7A_Ah1 - 30-30.5_base_soluble</v>
      </c>
      <c r="F4" s="33" t="str">
        <f>D4</f>
        <v>A7A_Ah1 - 30-30.5</v>
      </c>
      <c r="G4" s="33" t="s">
        <v>272</v>
      </c>
      <c r="H4" s="33" t="s">
        <v>253</v>
      </c>
      <c r="I4" s="11" t="s">
        <v>198</v>
      </c>
      <c r="J4" s="33">
        <v>10</v>
      </c>
      <c r="K4" s="33" t="s">
        <v>911</v>
      </c>
      <c r="L4" s="77" t="s">
        <v>260</v>
      </c>
      <c r="M4" s="34"/>
      <c r="N4" s="34"/>
      <c r="O4" s="34"/>
      <c r="P4" s="34"/>
      <c r="Q4" s="125"/>
      <c r="R4" s="125"/>
      <c r="S4" s="125"/>
      <c r="T4" s="65"/>
      <c r="U4" s="65"/>
      <c r="V4" s="65"/>
      <c r="W4" s="65"/>
      <c r="X4" s="65"/>
      <c r="Y4" s="65"/>
      <c r="Z4" s="65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/>
      <c r="AM4" s="67"/>
      <c r="AN4" s="67"/>
      <c r="AO4" s="115"/>
      <c r="AP4" s="115"/>
      <c r="AQ4" s="115"/>
      <c r="AR4" s="115"/>
      <c r="AS4" s="114"/>
      <c r="AT4" s="115"/>
      <c r="AU4" s="115"/>
      <c r="AV4" s="115"/>
      <c r="AW4" s="115"/>
      <c r="AX4" s="68"/>
      <c r="AY4" s="115"/>
      <c r="AZ4" s="115"/>
      <c r="BA4" s="115"/>
      <c r="BB4" s="115"/>
      <c r="BC4" s="68"/>
      <c r="BD4" s="115"/>
      <c r="BE4" s="115"/>
      <c r="BF4" s="115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</row>
    <row r="5" spans="1:73" s="40" customFormat="1" ht="14" customHeight="1">
      <c r="A5" s="20" t="s">
        <v>818</v>
      </c>
      <c r="B5" s="10" t="s">
        <v>828</v>
      </c>
      <c r="C5" s="11" t="s">
        <v>829</v>
      </c>
      <c r="D5" s="11" t="s">
        <v>884</v>
      </c>
      <c r="E5" s="33" t="str">
        <f t="shared" ref="E5:E21" si="0">D5&amp;"_base_soluble"</f>
        <v>A7A_Ah2 - 64.5-65_base_soluble</v>
      </c>
      <c r="F5" s="33" t="str">
        <f t="shared" ref="F5:F21" si="1">D5</f>
        <v>A7A_Ah2 - 64.5-65</v>
      </c>
      <c r="G5" s="33" t="s">
        <v>272</v>
      </c>
      <c r="H5" s="33" t="s">
        <v>253</v>
      </c>
      <c r="I5" s="11" t="s">
        <v>198</v>
      </c>
      <c r="J5" s="33">
        <v>10</v>
      </c>
      <c r="K5" s="33" t="s">
        <v>911</v>
      </c>
      <c r="L5" s="77" t="s">
        <v>260</v>
      </c>
      <c r="M5" s="34"/>
      <c r="N5" s="34"/>
      <c r="O5" s="34"/>
      <c r="P5" s="34"/>
      <c r="Q5" s="125"/>
      <c r="R5" s="125"/>
      <c r="S5" s="125"/>
      <c r="T5" s="65"/>
      <c r="U5" s="65"/>
      <c r="V5" s="65"/>
      <c r="W5" s="65"/>
      <c r="X5" s="65"/>
      <c r="Y5" s="65"/>
      <c r="Z5" s="65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/>
      <c r="AM5" s="67"/>
      <c r="AN5" s="67"/>
      <c r="AO5" s="115"/>
      <c r="AP5" s="115"/>
      <c r="AQ5" s="115"/>
      <c r="AR5" s="115"/>
      <c r="AS5" s="114"/>
      <c r="AT5" s="115"/>
      <c r="AU5" s="115"/>
      <c r="AV5" s="115"/>
      <c r="AW5" s="115"/>
      <c r="AX5" s="68"/>
      <c r="AY5" s="115"/>
      <c r="AZ5" s="115"/>
      <c r="BA5" s="115"/>
      <c r="BB5" s="115"/>
      <c r="BC5" s="68"/>
      <c r="BD5" s="115"/>
      <c r="BE5" s="115"/>
      <c r="BF5" s="115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</row>
    <row r="6" spans="1:73" s="40" customFormat="1" ht="14" customHeight="1">
      <c r="A6" s="20" t="s">
        <v>818</v>
      </c>
      <c r="B6" s="10" t="s">
        <v>828</v>
      </c>
      <c r="C6" s="11" t="s">
        <v>829</v>
      </c>
      <c r="D6" s="11" t="s">
        <v>885</v>
      </c>
      <c r="E6" s="33" t="str">
        <f t="shared" si="0"/>
        <v>A7A_2Ahb - 99.5-100_base_soluble</v>
      </c>
      <c r="F6" s="33" t="str">
        <f t="shared" si="1"/>
        <v>A7A_2Ahb - 99.5-100</v>
      </c>
      <c r="G6" s="33" t="s">
        <v>272</v>
      </c>
      <c r="H6" s="33" t="s">
        <v>253</v>
      </c>
      <c r="I6" s="11" t="s">
        <v>198</v>
      </c>
      <c r="J6" s="33">
        <v>10</v>
      </c>
      <c r="K6" s="33" t="s">
        <v>911</v>
      </c>
      <c r="L6" s="77" t="s">
        <v>260</v>
      </c>
      <c r="M6" s="34"/>
      <c r="N6" s="34"/>
      <c r="O6" s="34"/>
      <c r="P6" s="34"/>
      <c r="Q6" s="125"/>
      <c r="R6" s="125"/>
      <c r="S6" s="125"/>
      <c r="T6" s="65"/>
      <c r="U6" s="65"/>
      <c r="V6" s="65"/>
      <c r="W6" s="65"/>
      <c r="X6" s="65"/>
      <c r="Y6" s="65"/>
      <c r="Z6" s="65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7"/>
      <c r="AM6" s="67"/>
      <c r="AN6" s="67"/>
      <c r="AO6" s="115"/>
      <c r="AP6" s="115"/>
      <c r="AQ6" s="115"/>
      <c r="AR6" s="115"/>
      <c r="AS6" s="114"/>
      <c r="AT6" s="115"/>
      <c r="AU6" s="115"/>
      <c r="AV6" s="115"/>
      <c r="AW6" s="115"/>
      <c r="AX6" s="68"/>
      <c r="AY6" s="115"/>
      <c r="AZ6" s="115"/>
      <c r="BA6" s="115"/>
      <c r="BB6" s="115"/>
      <c r="BC6" s="68"/>
      <c r="BD6" s="115"/>
      <c r="BE6" s="115"/>
      <c r="BF6" s="115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</row>
    <row r="7" spans="1:73" s="40" customFormat="1" ht="14" customHeight="1">
      <c r="A7" s="20" t="s">
        <v>818</v>
      </c>
      <c r="B7" s="10" t="s">
        <v>828</v>
      </c>
      <c r="C7" s="11" t="s">
        <v>831</v>
      </c>
      <c r="D7" s="11" t="s">
        <v>886</v>
      </c>
      <c r="E7" s="33" t="str">
        <f t="shared" si="0"/>
        <v>A7B_Ah1 - 15-15.5_base_soluble</v>
      </c>
      <c r="F7" s="33" t="str">
        <f t="shared" si="1"/>
        <v>A7B_Ah1 - 15-15.5</v>
      </c>
      <c r="G7" s="33" t="s">
        <v>272</v>
      </c>
      <c r="H7" s="33" t="s">
        <v>253</v>
      </c>
      <c r="I7" s="11" t="s">
        <v>198</v>
      </c>
      <c r="J7" s="33">
        <v>10</v>
      </c>
      <c r="K7" s="33" t="s">
        <v>911</v>
      </c>
      <c r="L7" s="77" t="s">
        <v>260</v>
      </c>
      <c r="M7" s="34"/>
      <c r="N7" s="34"/>
      <c r="O7" s="34"/>
      <c r="P7" s="34"/>
      <c r="Q7" s="125"/>
      <c r="R7" s="125"/>
      <c r="S7" s="125"/>
      <c r="T7" s="65"/>
      <c r="U7" s="65"/>
      <c r="V7" s="65"/>
      <c r="W7" s="65"/>
      <c r="X7" s="65"/>
      <c r="Y7" s="65"/>
      <c r="Z7" s="65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/>
      <c r="AM7" s="67"/>
      <c r="AN7" s="67"/>
      <c r="AO7" s="115"/>
      <c r="AP7" s="115"/>
      <c r="AQ7" s="115"/>
      <c r="AR7" s="115"/>
      <c r="AS7" s="114"/>
      <c r="AT7" s="115"/>
      <c r="AU7" s="115"/>
      <c r="AV7" s="115"/>
      <c r="AW7" s="115"/>
      <c r="AX7" s="68"/>
      <c r="AY7" s="115"/>
      <c r="AZ7" s="115"/>
      <c r="BA7" s="115"/>
      <c r="BB7" s="115"/>
      <c r="BC7" s="68"/>
      <c r="BD7" s="115"/>
      <c r="BE7" s="115"/>
      <c r="BF7" s="115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</row>
    <row r="8" spans="1:73" s="40" customFormat="1" ht="14" customHeight="1">
      <c r="A8" s="14" t="s">
        <v>818</v>
      </c>
      <c r="B8" s="10" t="s">
        <v>828</v>
      </c>
      <c r="C8" s="11" t="s">
        <v>831</v>
      </c>
      <c r="D8" s="11" t="s">
        <v>887</v>
      </c>
      <c r="E8" s="33" t="str">
        <f t="shared" si="0"/>
        <v>A7B_Ah2 - 54.5-55_base_soluble</v>
      </c>
      <c r="F8" s="33" t="str">
        <f t="shared" si="1"/>
        <v>A7B_Ah2 - 54.5-55</v>
      </c>
      <c r="G8" s="33" t="s">
        <v>272</v>
      </c>
      <c r="H8" s="33" t="s">
        <v>253</v>
      </c>
      <c r="I8" s="11" t="s">
        <v>198</v>
      </c>
      <c r="J8" s="33">
        <v>10</v>
      </c>
      <c r="K8" s="33" t="s">
        <v>911</v>
      </c>
      <c r="L8" s="77" t="s">
        <v>260</v>
      </c>
      <c r="M8" s="34"/>
      <c r="N8" s="34"/>
      <c r="O8" s="34"/>
      <c r="P8" s="34"/>
      <c r="Q8" s="125"/>
      <c r="R8" s="125"/>
      <c r="S8" s="125"/>
      <c r="T8" s="65"/>
      <c r="U8" s="65"/>
      <c r="V8" s="65"/>
      <c r="W8" s="65"/>
      <c r="X8" s="65"/>
      <c r="Y8" s="65"/>
      <c r="Z8" s="65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7"/>
      <c r="AM8" s="67"/>
      <c r="AN8" s="67"/>
      <c r="AO8" s="115"/>
      <c r="AP8" s="115"/>
      <c r="AQ8" s="115"/>
      <c r="AR8" s="115"/>
      <c r="AS8" s="114"/>
      <c r="AT8" s="115"/>
      <c r="AU8" s="115"/>
      <c r="AV8" s="115"/>
      <c r="AW8" s="115"/>
      <c r="AX8" s="68"/>
      <c r="AY8" s="115"/>
      <c r="AZ8" s="115"/>
      <c r="BA8" s="115"/>
      <c r="BB8" s="115"/>
      <c r="BC8" s="68"/>
      <c r="BD8" s="115"/>
      <c r="BE8" s="115"/>
      <c r="BF8" s="115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</row>
    <row r="9" spans="1:73" s="40" customFormat="1" ht="14" customHeight="1">
      <c r="A9" s="14" t="s">
        <v>818</v>
      </c>
      <c r="B9" s="10" t="s">
        <v>828</v>
      </c>
      <c r="C9" s="11" t="s">
        <v>831</v>
      </c>
      <c r="D9" s="11" t="s">
        <v>888</v>
      </c>
      <c r="E9" s="33" t="str">
        <f t="shared" si="0"/>
        <v>A7B_2Ahb - 85-85.5_base_soluble</v>
      </c>
      <c r="F9" s="33" t="str">
        <f t="shared" si="1"/>
        <v>A7B_2Ahb - 85-85.5</v>
      </c>
      <c r="G9" s="33" t="s">
        <v>272</v>
      </c>
      <c r="H9" s="33" t="s">
        <v>253</v>
      </c>
      <c r="I9" s="11" t="s">
        <v>198</v>
      </c>
      <c r="J9" s="33">
        <v>10</v>
      </c>
      <c r="K9" s="33" t="s">
        <v>911</v>
      </c>
      <c r="L9" s="77" t="s">
        <v>260</v>
      </c>
      <c r="M9" s="34"/>
      <c r="N9" s="34"/>
      <c r="O9" s="34"/>
      <c r="P9" s="34"/>
      <c r="Q9" s="125"/>
      <c r="R9" s="125"/>
      <c r="S9" s="125"/>
      <c r="T9" s="65"/>
      <c r="U9" s="65"/>
      <c r="V9" s="65"/>
      <c r="W9" s="65"/>
      <c r="X9" s="65"/>
      <c r="Y9" s="65"/>
      <c r="Z9" s="65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/>
      <c r="AM9" s="67"/>
      <c r="AN9" s="67"/>
      <c r="AO9" s="115"/>
      <c r="AP9" s="115"/>
      <c r="AQ9" s="115"/>
      <c r="AR9" s="115"/>
      <c r="AS9" s="114"/>
      <c r="AT9" s="115"/>
      <c r="AU9" s="115"/>
      <c r="AV9" s="115"/>
      <c r="AW9" s="115"/>
      <c r="AX9" s="68"/>
      <c r="AY9" s="115"/>
      <c r="AZ9" s="115"/>
      <c r="BA9" s="115"/>
      <c r="BB9" s="115"/>
      <c r="BC9" s="68"/>
      <c r="BD9" s="115"/>
      <c r="BE9" s="115"/>
      <c r="BF9" s="115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</row>
    <row r="10" spans="1:73" s="40" customFormat="1" ht="14" customHeight="1">
      <c r="A10" s="14" t="s">
        <v>818</v>
      </c>
      <c r="B10" s="10" t="s">
        <v>828</v>
      </c>
      <c r="C10" s="11" t="s">
        <v>833</v>
      </c>
      <c r="D10" s="11" t="s">
        <v>889</v>
      </c>
      <c r="E10" s="33" t="str">
        <f t="shared" si="0"/>
        <v>G5a_F - 14.5-15_base_soluble</v>
      </c>
      <c r="F10" s="33" t="str">
        <f t="shared" si="1"/>
        <v>G5a_F - 14.5-15</v>
      </c>
      <c r="G10" s="33" t="s">
        <v>272</v>
      </c>
      <c r="H10" s="33" t="s">
        <v>253</v>
      </c>
      <c r="I10" s="11" t="s">
        <v>198</v>
      </c>
      <c r="J10" s="33">
        <v>10</v>
      </c>
      <c r="K10" s="33" t="s">
        <v>911</v>
      </c>
      <c r="L10" s="77" t="s">
        <v>260</v>
      </c>
      <c r="M10" s="34"/>
      <c r="N10" s="34"/>
      <c r="O10" s="34"/>
      <c r="P10" s="34"/>
      <c r="Q10" s="125"/>
      <c r="R10" s="125"/>
      <c r="S10" s="125"/>
      <c r="T10" s="65"/>
      <c r="U10" s="65"/>
      <c r="V10" s="65"/>
      <c r="W10" s="65"/>
      <c r="X10" s="65"/>
      <c r="Y10" s="65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/>
      <c r="AM10" s="67"/>
      <c r="AN10" s="67"/>
      <c r="AO10" s="115"/>
      <c r="AP10" s="115"/>
      <c r="AQ10" s="115"/>
      <c r="AR10" s="115"/>
      <c r="AS10" s="114"/>
      <c r="AT10" s="115"/>
      <c r="AU10" s="115"/>
      <c r="AV10" s="115"/>
      <c r="AW10" s="115"/>
      <c r="AX10" s="68"/>
      <c r="AY10" s="115"/>
      <c r="AZ10" s="115"/>
      <c r="BA10" s="115"/>
      <c r="BB10" s="115"/>
      <c r="BC10" s="68"/>
      <c r="BD10" s="115"/>
      <c r="BE10" s="115"/>
      <c r="BF10" s="115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</row>
    <row r="11" spans="1:73" s="40" customFormat="1" ht="14" customHeight="1">
      <c r="A11" s="14" t="s">
        <v>818</v>
      </c>
      <c r="B11" s="10" t="s">
        <v>828</v>
      </c>
      <c r="C11" s="11" t="s">
        <v>833</v>
      </c>
      <c r="D11" s="11" t="s">
        <v>890</v>
      </c>
      <c r="E11" s="33" t="str">
        <f t="shared" si="0"/>
        <v>G5a_F - 34-34.5_base_soluble</v>
      </c>
      <c r="F11" s="33" t="str">
        <f t="shared" si="1"/>
        <v>G5a_F - 34-34.5</v>
      </c>
      <c r="G11" s="33" t="s">
        <v>272</v>
      </c>
      <c r="H11" s="33" t="s">
        <v>253</v>
      </c>
      <c r="I11" s="11" t="s">
        <v>198</v>
      </c>
      <c r="J11" s="33">
        <v>10</v>
      </c>
      <c r="K11" s="33" t="s">
        <v>911</v>
      </c>
      <c r="L11" s="77" t="s">
        <v>260</v>
      </c>
      <c r="M11" s="34"/>
      <c r="N11" s="34"/>
      <c r="O11" s="34"/>
      <c r="P11" s="34"/>
      <c r="Q11" s="125"/>
      <c r="R11" s="125"/>
      <c r="S11" s="125"/>
      <c r="T11" s="65"/>
      <c r="U11" s="65"/>
      <c r="V11" s="65"/>
      <c r="W11" s="65"/>
      <c r="X11" s="65"/>
      <c r="Y11" s="65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67"/>
      <c r="AN11" s="67"/>
      <c r="AO11" s="115"/>
      <c r="AP11" s="115"/>
      <c r="AQ11" s="115"/>
      <c r="AR11" s="115"/>
      <c r="AS11" s="114"/>
      <c r="AT11" s="115"/>
      <c r="AU11" s="115"/>
      <c r="AV11" s="115"/>
      <c r="AW11" s="115"/>
      <c r="AX11" s="68"/>
      <c r="AY11" s="115"/>
      <c r="AZ11" s="115"/>
      <c r="BA11" s="115"/>
      <c r="BB11" s="115"/>
      <c r="BC11" s="68"/>
      <c r="BD11" s="115"/>
      <c r="BE11" s="115"/>
      <c r="BF11" s="115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</row>
    <row r="12" spans="1:73" s="40" customFormat="1" ht="14" customHeight="1">
      <c r="A12" s="14" t="s">
        <v>818</v>
      </c>
      <c r="B12" s="10" t="s">
        <v>828</v>
      </c>
      <c r="C12" s="11" t="s">
        <v>833</v>
      </c>
      <c r="D12" s="11" t="s">
        <v>891</v>
      </c>
      <c r="E12" s="33" t="str">
        <f t="shared" si="0"/>
        <v>G5a_Ah 45-45.5_base_soluble</v>
      </c>
      <c r="F12" s="33" t="str">
        <f t="shared" si="1"/>
        <v>G5a_Ah 45-45.5</v>
      </c>
      <c r="G12" s="33" t="s">
        <v>272</v>
      </c>
      <c r="H12" s="33" t="s">
        <v>253</v>
      </c>
      <c r="I12" s="11" t="s">
        <v>198</v>
      </c>
      <c r="J12" s="33">
        <v>10</v>
      </c>
      <c r="K12" s="33" t="s">
        <v>911</v>
      </c>
      <c r="L12" s="77" t="s">
        <v>260</v>
      </c>
      <c r="M12" s="34"/>
      <c r="N12" s="34"/>
      <c r="O12" s="34"/>
      <c r="P12" s="34"/>
      <c r="Q12" s="125"/>
      <c r="R12" s="125"/>
      <c r="S12" s="125"/>
      <c r="T12" s="65"/>
      <c r="U12" s="65"/>
      <c r="V12" s="65"/>
      <c r="W12" s="65"/>
      <c r="X12" s="65"/>
      <c r="Y12" s="65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67"/>
      <c r="AN12" s="67"/>
      <c r="AO12" s="115"/>
      <c r="AP12" s="115"/>
      <c r="AQ12" s="115"/>
      <c r="AR12" s="115"/>
      <c r="AS12" s="114"/>
      <c r="AT12" s="115"/>
      <c r="AU12" s="115"/>
      <c r="AV12" s="115"/>
      <c r="AW12" s="115"/>
      <c r="AX12" s="68"/>
      <c r="AY12" s="115"/>
      <c r="AZ12" s="115"/>
      <c r="BA12" s="115"/>
      <c r="BB12" s="115"/>
      <c r="BC12" s="68"/>
      <c r="BD12" s="115"/>
      <c r="BE12" s="115"/>
      <c r="BF12" s="115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</row>
    <row r="13" spans="1:73" s="40" customFormat="1" ht="14" customHeight="1">
      <c r="A13" s="14" t="s">
        <v>818</v>
      </c>
      <c r="B13" s="10" t="s">
        <v>828</v>
      </c>
      <c r="C13" s="11" t="s">
        <v>833</v>
      </c>
      <c r="D13" s="11" t="s">
        <v>892</v>
      </c>
      <c r="E13" s="33" t="str">
        <f t="shared" si="0"/>
        <v>G5a_Bw 84.5 - 85_base_soluble</v>
      </c>
      <c r="F13" s="33" t="str">
        <f t="shared" si="1"/>
        <v>G5a_Bw 84.5 - 85</v>
      </c>
      <c r="G13" s="33" t="s">
        <v>272</v>
      </c>
      <c r="H13" s="33" t="s">
        <v>253</v>
      </c>
      <c r="I13" s="11" t="s">
        <v>198</v>
      </c>
      <c r="J13" s="33">
        <v>10</v>
      </c>
      <c r="K13" s="33" t="s">
        <v>911</v>
      </c>
      <c r="L13" s="77" t="s">
        <v>260</v>
      </c>
      <c r="M13" s="34"/>
      <c r="N13" s="34"/>
      <c r="O13" s="34"/>
      <c r="P13" s="34"/>
      <c r="Q13" s="125"/>
      <c r="R13" s="125"/>
      <c r="S13" s="125"/>
      <c r="T13" s="65"/>
      <c r="U13" s="65"/>
      <c r="V13" s="65"/>
      <c r="W13" s="65"/>
      <c r="X13" s="65"/>
      <c r="Y13" s="65"/>
      <c r="Z13" s="65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7"/>
      <c r="AM13" s="67"/>
      <c r="AN13" s="67"/>
      <c r="AO13" s="115"/>
      <c r="AP13" s="115"/>
      <c r="AQ13" s="115"/>
      <c r="AR13" s="115"/>
      <c r="AS13" s="114"/>
      <c r="AT13" s="115"/>
      <c r="AU13" s="115"/>
      <c r="AV13" s="115"/>
      <c r="AW13" s="115"/>
      <c r="AX13" s="68"/>
      <c r="AY13" s="115"/>
      <c r="AZ13" s="115"/>
      <c r="BA13" s="115"/>
      <c r="BB13" s="115"/>
      <c r="BC13" s="68"/>
      <c r="BD13" s="115"/>
      <c r="BE13" s="115"/>
      <c r="BF13" s="115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</row>
    <row r="14" spans="1:73" s="40" customFormat="1" ht="14" customHeight="1">
      <c r="A14" s="14" t="s">
        <v>818</v>
      </c>
      <c r="B14" s="10" t="s">
        <v>828</v>
      </c>
      <c r="C14" s="11" t="s">
        <v>833</v>
      </c>
      <c r="D14" s="11" t="s">
        <v>893</v>
      </c>
      <c r="E14" s="33" t="str">
        <f t="shared" si="0"/>
        <v>G5a_2Ah1b 114.5-115_base_soluble</v>
      </c>
      <c r="F14" s="33" t="str">
        <f t="shared" si="1"/>
        <v>G5a_2Ah1b 114.5-115</v>
      </c>
      <c r="G14" s="33" t="s">
        <v>272</v>
      </c>
      <c r="H14" s="33" t="s">
        <v>253</v>
      </c>
      <c r="I14" s="11" t="s">
        <v>198</v>
      </c>
      <c r="J14" s="33">
        <v>10</v>
      </c>
      <c r="K14" s="33" t="s">
        <v>911</v>
      </c>
      <c r="L14" s="77" t="s">
        <v>260</v>
      </c>
      <c r="M14" s="34"/>
      <c r="N14" s="34"/>
      <c r="O14" s="34"/>
      <c r="P14" s="34"/>
      <c r="Q14" s="125"/>
      <c r="R14" s="125"/>
      <c r="S14" s="125"/>
      <c r="T14" s="65"/>
      <c r="U14" s="65"/>
      <c r="V14" s="65"/>
      <c r="W14" s="65"/>
      <c r="X14" s="65"/>
      <c r="Y14" s="65"/>
      <c r="Z14" s="65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7"/>
      <c r="AM14" s="67"/>
      <c r="AN14" s="67"/>
      <c r="AO14" s="115"/>
      <c r="AP14" s="115"/>
      <c r="AQ14" s="115"/>
      <c r="AR14" s="115"/>
      <c r="AS14" s="114"/>
      <c r="AT14" s="115"/>
      <c r="AU14" s="115"/>
      <c r="AV14" s="115"/>
      <c r="AW14" s="115"/>
      <c r="AX14" s="68"/>
      <c r="AY14" s="115"/>
      <c r="AZ14" s="115"/>
      <c r="BA14" s="115"/>
      <c r="BB14" s="115"/>
      <c r="BC14" s="68"/>
      <c r="BD14" s="115"/>
      <c r="BE14" s="115"/>
      <c r="BF14" s="115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</row>
    <row r="15" spans="1:73" s="40" customFormat="1" ht="14" customHeight="1">
      <c r="A15" s="14" t="s">
        <v>818</v>
      </c>
      <c r="B15" s="10" t="s">
        <v>828</v>
      </c>
      <c r="C15" s="11" t="s">
        <v>834</v>
      </c>
      <c r="D15" s="11" t="s">
        <v>894</v>
      </c>
      <c r="E15" s="33" t="str">
        <f t="shared" si="0"/>
        <v>G5b_Ah - 14.5-15_base_soluble</v>
      </c>
      <c r="F15" s="33" t="str">
        <f t="shared" si="1"/>
        <v>G5b_Ah - 14.5-15</v>
      </c>
      <c r="G15" s="33" t="s">
        <v>272</v>
      </c>
      <c r="H15" s="33" t="s">
        <v>253</v>
      </c>
      <c r="I15" s="11" t="s">
        <v>198</v>
      </c>
      <c r="J15" s="33">
        <v>10</v>
      </c>
      <c r="K15" s="33" t="s">
        <v>911</v>
      </c>
      <c r="L15" s="77" t="s">
        <v>260</v>
      </c>
      <c r="M15" s="34"/>
      <c r="N15" s="34"/>
      <c r="O15" s="34"/>
      <c r="P15" s="34"/>
      <c r="Q15" s="125"/>
      <c r="R15" s="125"/>
      <c r="S15" s="125"/>
      <c r="T15" s="65"/>
      <c r="U15" s="65"/>
      <c r="V15" s="65"/>
      <c r="W15" s="65"/>
      <c r="X15" s="65"/>
      <c r="Y15" s="65"/>
      <c r="Z15" s="65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7"/>
      <c r="AM15" s="67"/>
      <c r="AN15" s="67"/>
      <c r="AO15" s="115"/>
      <c r="AP15" s="115"/>
      <c r="AQ15" s="115"/>
      <c r="AR15" s="115"/>
      <c r="AS15" s="114"/>
      <c r="AT15" s="115"/>
      <c r="AU15" s="115"/>
      <c r="AV15" s="115"/>
      <c r="AW15" s="115"/>
      <c r="AX15" s="68"/>
      <c r="AY15" s="115"/>
      <c r="AZ15" s="115"/>
      <c r="BA15" s="115"/>
      <c r="BB15" s="115"/>
      <c r="BC15" s="68"/>
      <c r="BD15" s="115"/>
      <c r="BE15" s="115"/>
      <c r="BF15" s="115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</row>
    <row r="16" spans="1:73" s="40" customFormat="1" ht="14" customHeight="1">
      <c r="A16" s="14" t="s">
        <v>818</v>
      </c>
      <c r="B16" s="10" t="s">
        <v>828</v>
      </c>
      <c r="C16" s="11" t="s">
        <v>834</v>
      </c>
      <c r="D16" s="11" t="s">
        <v>895</v>
      </c>
      <c r="E16" s="33" t="str">
        <f t="shared" si="0"/>
        <v>G5b_Ah - 34.5-35_base_soluble</v>
      </c>
      <c r="F16" s="33" t="str">
        <f t="shared" si="1"/>
        <v>G5b_Ah - 34.5-35</v>
      </c>
      <c r="G16" s="33" t="s">
        <v>272</v>
      </c>
      <c r="H16" s="33" t="s">
        <v>253</v>
      </c>
      <c r="I16" s="11" t="s">
        <v>198</v>
      </c>
      <c r="J16" s="33">
        <v>10</v>
      </c>
      <c r="K16" s="33" t="s">
        <v>911</v>
      </c>
      <c r="L16" s="77" t="s">
        <v>260</v>
      </c>
      <c r="M16" s="34"/>
      <c r="N16" s="34"/>
      <c r="O16" s="34"/>
      <c r="P16" s="34"/>
      <c r="Q16" s="125"/>
      <c r="R16" s="125"/>
      <c r="S16" s="125"/>
      <c r="T16" s="65"/>
      <c r="U16" s="65"/>
      <c r="V16" s="65"/>
      <c r="W16" s="65"/>
      <c r="X16" s="65"/>
      <c r="Y16" s="65"/>
      <c r="Z16" s="65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7"/>
      <c r="AM16" s="67"/>
      <c r="AN16" s="67"/>
      <c r="AO16" s="115"/>
      <c r="AP16" s="115"/>
      <c r="AQ16" s="115"/>
      <c r="AR16" s="115"/>
      <c r="AS16" s="114"/>
      <c r="AT16" s="115"/>
      <c r="AU16" s="115"/>
      <c r="AV16" s="115"/>
      <c r="AW16" s="115"/>
      <c r="AX16" s="68"/>
      <c r="AY16" s="115"/>
      <c r="AZ16" s="115"/>
      <c r="BA16" s="115"/>
      <c r="BB16" s="115"/>
      <c r="BC16" s="68"/>
      <c r="BD16" s="115"/>
      <c r="BE16" s="115"/>
      <c r="BF16" s="115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</row>
    <row r="17" spans="1:73" s="40" customFormat="1" ht="14" customHeight="1">
      <c r="A17" s="14" t="s">
        <v>818</v>
      </c>
      <c r="B17" s="10" t="s">
        <v>828</v>
      </c>
      <c r="C17" s="11" t="s">
        <v>834</v>
      </c>
      <c r="D17" s="11" t="s">
        <v>896</v>
      </c>
      <c r="E17" s="33" t="str">
        <f t="shared" si="0"/>
        <v>G5b_Bw2 - 75-75.5_base_soluble</v>
      </c>
      <c r="F17" s="33" t="str">
        <f t="shared" si="1"/>
        <v>G5b_Bw2 - 75-75.5</v>
      </c>
      <c r="G17" s="33" t="s">
        <v>272</v>
      </c>
      <c r="H17" s="33" t="s">
        <v>253</v>
      </c>
      <c r="I17" s="11" t="s">
        <v>198</v>
      </c>
      <c r="J17" s="33">
        <v>10</v>
      </c>
      <c r="K17" s="33" t="s">
        <v>911</v>
      </c>
      <c r="L17" s="77" t="s">
        <v>260</v>
      </c>
      <c r="M17" s="34"/>
      <c r="N17" s="34"/>
      <c r="O17" s="34"/>
      <c r="P17" s="34"/>
      <c r="Q17" s="125"/>
      <c r="R17" s="125"/>
      <c r="S17" s="125"/>
      <c r="T17" s="65"/>
      <c r="U17" s="65"/>
      <c r="V17" s="65"/>
      <c r="W17" s="65"/>
      <c r="X17" s="65"/>
      <c r="Y17" s="65"/>
      <c r="Z17" s="65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67"/>
      <c r="AN17" s="67"/>
      <c r="AO17" s="115"/>
      <c r="AP17" s="115"/>
      <c r="AQ17" s="115"/>
      <c r="AR17" s="115"/>
      <c r="AS17" s="114"/>
      <c r="AT17" s="115"/>
      <c r="AU17" s="115"/>
      <c r="AV17" s="115"/>
      <c r="AW17" s="115"/>
      <c r="AX17" s="68"/>
      <c r="AY17" s="115"/>
      <c r="AZ17" s="115"/>
      <c r="BA17" s="115"/>
      <c r="BB17" s="115"/>
      <c r="BC17" s="68"/>
      <c r="BD17" s="115"/>
      <c r="BE17" s="115"/>
      <c r="BF17" s="115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</row>
    <row r="18" spans="1:73" s="40" customFormat="1" ht="14" customHeight="1">
      <c r="A18" s="14" t="s">
        <v>818</v>
      </c>
      <c r="B18" s="10" t="s">
        <v>828</v>
      </c>
      <c r="C18" s="11" t="s">
        <v>834</v>
      </c>
      <c r="D18" s="11" t="s">
        <v>897</v>
      </c>
      <c r="E18" s="33" t="str">
        <f t="shared" si="0"/>
        <v>G5b_2Ah1b - 124.5-124_base_soluble</v>
      </c>
      <c r="F18" s="33" t="str">
        <f t="shared" si="1"/>
        <v>G5b_2Ah1b - 124.5-124</v>
      </c>
      <c r="G18" s="33" t="s">
        <v>272</v>
      </c>
      <c r="H18" s="33" t="s">
        <v>253</v>
      </c>
      <c r="I18" s="11" t="s">
        <v>198</v>
      </c>
      <c r="J18" s="33">
        <v>10</v>
      </c>
      <c r="K18" s="33" t="s">
        <v>911</v>
      </c>
      <c r="L18" s="77" t="s">
        <v>260</v>
      </c>
      <c r="M18" s="34"/>
      <c r="N18" s="34"/>
      <c r="O18" s="34"/>
      <c r="P18" s="34"/>
      <c r="Q18" s="125"/>
      <c r="R18" s="125"/>
      <c r="S18" s="125"/>
      <c r="T18" s="65"/>
      <c r="U18" s="65"/>
      <c r="V18" s="65"/>
      <c r="W18" s="65"/>
      <c r="X18" s="65"/>
      <c r="Y18" s="65"/>
      <c r="Z18" s="65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7"/>
      <c r="AM18" s="67"/>
      <c r="AN18" s="67"/>
      <c r="AO18" s="115"/>
      <c r="AP18" s="115"/>
      <c r="AQ18" s="115"/>
      <c r="AR18" s="115"/>
      <c r="AS18" s="114"/>
      <c r="AT18" s="115"/>
      <c r="AU18" s="115"/>
      <c r="AV18" s="115"/>
      <c r="AW18" s="115"/>
      <c r="AX18" s="68"/>
      <c r="AY18" s="115"/>
      <c r="AZ18" s="115"/>
      <c r="BA18" s="115"/>
      <c r="BB18" s="115"/>
      <c r="BC18" s="68"/>
      <c r="BD18" s="115"/>
      <c r="BE18" s="115"/>
      <c r="BF18" s="115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</row>
    <row r="19" spans="1:73" s="40" customFormat="1" ht="14" customHeight="1">
      <c r="A19" s="14" t="s">
        <v>818</v>
      </c>
      <c r="B19" s="10" t="s">
        <v>828</v>
      </c>
      <c r="C19" s="11" t="s">
        <v>835</v>
      </c>
      <c r="D19" s="11" t="s">
        <v>898</v>
      </c>
      <c r="E19" s="33" t="str">
        <f t="shared" si="0"/>
        <v>G7_Ah1 - 10-10,5_base_soluble</v>
      </c>
      <c r="F19" s="33" t="str">
        <f t="shared" si="1"/>
        <v>G7_Ah1 - 10-10,5</v>
      </c>
      <c r="G19" s="33" t="s">
        <v>272</v>
      </c>
      <c r="H19" s="33" t="s">
        <v>253</v>
      </c>
      <c r="I19" s="11" t="s">
        <v>198</v>
      </c>
      <c r="J19" s="33">
        <v>10</v>
      </c>
      <c r="K19" s="33" t="s">
        <v>911</v>
      </c>
      <c r="L19" s="77" t="s">
        <v>260</v>
      </c>
      <c r="M19" s="34"/>
      <c r="N19" s="34"/>
      <c r="O19" s="34"/>
      <c r="P19" s="34"/>
      <c r="Q19" s="125"/>
      <c r="R19" s="125"/>
      <c r="S19" s="125"/>
      <c r="T19" s="65"/>
      <c r="U19" s="65"/>
      <c r="V19" s="65"/>
      <c r="W19" s="65"/>
      <c r="X19" s="65"/>
      <c r="Y19" s="65"/>
      <c r="Z19" s="65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7"/>
      <c r="AM19" s="67"/>
      <c r="AN19" s="67"/>
      <c r="AO19" s="115"/>
      <c r="AP19" s="115"/>
      <c r="AQ19" s="115"/>
      <c r="AR19" s="115"/>
      <c r="AS19" s="114"/>
      <c r="AT19" s="115"/>
      <c r="AU19" s="115"/>
      <c r="AV19" s="115"/>
      <c r="AW19" s="115"/>
      <c r="AX19" s="68"/>
      <c r="AY19" s="115"/>
      <c r="AZ19" s="115"/>
      <c r="BA19" s="115"/>
      <c r="BB19" s="115"/>
      <c r="BC19" s="68"/>
      <c r="BD19" s="115"/>
      <c r="BE19" s="115"/>
      <c r="BF19" s="115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</row>
    <row r="20" spans="1:73" s="40" customFormat="1" ht="14" customHeight="1">
      <c r="A20" s="14" t="s">
        <v>818</v>
      </c>
      <c r="B20" s="10" t="s">
        <v>828</v>
      </c>
      <c r="C20" s="11" t="s">
        <v>835</v>
      </c>
      <c r="D20" s="11" t="s">
        <v>899</v>
      </c>
      <c r="E20" s="33" t="str">
        <f t="shared" si="0"/>
        <v>G7_Ah2 - 46.5-47_base_soluble</v>
      </c>
      <c r="F20" s="33" t="str">
        <f t="shared" si="1"/>
        <v>G7_Ah2 - 46.5-47</v>
      </c>
      <c r="G20" s="33" t="s">
        <v>272</v>
      </c>
      <c r="H20" s="33" t="s">
        <v>253</v>
      </c>
      <c r="I20" s="11" t="s">
        <v>198</v>
      </c>
      <c r="J20" s="33">
        <v>10</v>
      </c>
      <c r="K20" s="33" t="s">
        <v>911</v>
      </c>
      <c r="L20" s="77" t="s">
        <v>260</v>
      </c>
      <c r="M20" s="34"/>
      <c r="N20" s="34"/>
      <c r="O20" s="34"/>
      <c r="P20" s="34"/>
      <c r="Q20" s="125"/>
      <c r="R20" s="125"/>
      <c r="S20" s="125"/>
      <c r="T20" s="65"/>
      <c r="U20" s="65"/>
      <c r="V20" s="65"/>
      <c r="W20" s="65"/>
      <c r="X20" s="65"/>
      <c r="Y20" s="65"/>
      <c r="Z20" s="65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7"/>
      <c r="AN20" s="67"/>
      <c r="AO20" s="115"/>
      <c r="AP20" s="115"/>
      <c r="AQ20" s="115"/>
      <c r="AR20" s="115"/>
      <c r="AS20" s="114"/>
      <c r="AT20" s="115"/>
      <c r="AU20" s="115"/>
      <c r="AV20" s="115"/>
      <c r="AW20" s="115"/>
      <c r="AX20" s="68"/>
      <c r="AY20" s="115"/>
      <c r="AZ20" s="115"/>
      <c r="BA20" s="115"/>
      <c r="BB20" s="115"/>
      <c r="BC20" s="68"/>
      <c r="BD20" s="115"/>
      <c r="BE20" s="115"/>
      <c r="BF20" s="115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</row>
    <row r="21" spans="1:73" s="40" customFormat="1" ht="14" customHeight="1">
      <c r="A21" s="14" t="s">
        <v>818</v>
      </c>
      <c r="B21" s="10" t="s">
        <v>828</v>
      </c>
      <c r="C21" s="11" t="s">
        <v>835</v>
      </c>
      <c r="D21" s="11" t="s">
        <v>900</v>
      </c>
      <c r="E21" s="33" t="str">
        <f t="shared" si="0"/>
        <v>G7_2Ahb - 89.5-90_base_soluble</v>
      </c>
      <c r="F21" s="33" t="str">
        <f t="shared" si="1"/>
        <v>G7_2Ahb - 89.5-90</v>
      </c>
      <c r="G21" s="33" t="s">
        <v>272</v>
      </c>
      <c r="H21" s="33" t="s">
        <v>253</v>
      </c>
      <c r="I21" s="11" t="s">
        <v>198</v>
      </c>
      <c r="J21" s="33">
        <v>10</v>
      </c>
      <c r="K21" s="33" t="s">
        <v>911</v>
      </c>
      <c r="L21" s="77" t="s">
        <v>260</v>
      </c>
      <c r="M21" s="34"/>
      <c r="N21" s="34"/>
      <c r="O21" s="34"/>
      <c r="P21" s="34"/>
      <c r="Q21" s="125"/>
      <c r="R21" s="125"/>
      <c r="S21" s="125"/>
      <c r="T21" s="65"/>
      <c r="U21" s="65"/>
      <c r="V21" s="65"/>
      <c r="W21" s="65"/>
      <c r="X21" s="65"/>
      <c r="Y21" s="65"/>
      <c r="Z21" s="65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7"/>
      <c r="AM21" s="67"/>
      <c r="AN21" s="67"/>
      <c r="AO21" s="115"/>
      <c r="AP21" s="115"/>
      <c r="AQ21" s="115"/>
      <c r="AR21" s="115"/>
      <c r="AS21" s="114"/>
      <c r="AT21" s="115"/>
      <c r="AU21" s="115"/>
      <c r="AV21" s="115"/>
      <c r="AW21" s="115"/>
      <c r="AX21" s="68"/>
      <c r="AY21" s="115"/>
      <c r="AZ21" s="115"/>
      <c r="BA21" s="115"/>
      <c r="BB21" s="115"/>
      <c r="BC21" s="68"/>
      <c r="BD21" s="115"/>
      <c r="BE21" s="115"/>
      <c r="BF21" s="115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</row>
    <row r="22" spans="1:73" ht="15" customHeight="1">
      <c r="A22" s="20" t="s">
        <v>818</v>
      </c>
      <c r="B22" s="10" t="s">
        <v>828</v>
      </c>
      <c r="C22" s="11" t="s">
        <v>829</v>
      </c>
      <c r="D22" s="11" t="s">
        <v>883</v>
      </c>
      <c r="E22" s="11" t="str">
        <f>D22&amp;"_Humic_Acid"</f>
        <v>A7A_Ah1 - 30-30.5_Humic_Acid</v>
      </c>
      <c r="F22" s="11" t="str">
        <f>E4</f>
        <v>A7A_Ah1 - 30-30.5_base_soluble</v>
      </c>
      <c r="G22" s="11" t="s">
        <v>264</v>
      </c>
      <c r="H22" s="11" t="s">
        <v>251</v>
      </c>
      <c r="I22" s="11" t="s">
        <v>198</v>
      </c>
      <c r="J22" s="146" t="s">
        <v>912</v>
      </c>
      <c r="K22" s="11">
        <v>3</v>
      </c>
      <c r="L22" s="6" t="s">
        <v>256</v>
      </c>
      <c r="M22" s="8"/>
      <c r="N22" s="8"/>
      <c r="O22" s="8"/>
      <c r="P22" s="8"/>
      <c r="Q22" s="127"/>
      <c r="R22" s="127"/>
      <c r="S22" s="128"/>
      <c r="T22" s="19"/>
      <c r="U22" s="8"/>
      <c r="V22" s="8"/>
      <c r="W22" s="8"/>
      <c r="X22" s="8"/>
      <c r="Y22" s="8"/>
      <c r="Z22" s="8"/>
      <c r="AA22" s="8"/>
      <c r="AB22" s="5">
        <v>-26.08</v>
      </c>
      <c r="AC22" s="5" t="s">
        <v>901</v>
      </c>
      <c r="AF22" s="9"/>
      <c r="AG22" s="9"/>
      <c r="AH22" s="9"/>
      <c r="AI22" s="9">
        <v>0.94</v>
      </c>
      <c r="AJ22" s="9" t="s">
        <v>846</v>
      </c>
      <c r="AK22" s="9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3" ht="15" customHeight="1">
      <c r="A23" s="20" t="s">
        <v>818</v>
      </c>
      <c r="B23" s="10" t="s">
        <v>828</v>
      </c>
      <c r="C23" s="11" t="s">
        <v>829</v>
      </c>
      <c r="D23" s="11" t="s">
        <v>884</v>
      </c>
      <c r="E23" s="11" t="str">
        <f t="shared" ref="E23:E39" si="2">D23&amp;"_Humic_Acid"</f>
        <v>A7A_Ah2 - 64.5-65_Humic_Acid</v>
      </c>
      <c r="F23" s="11" t="str">
        <f t="shared" ref="F23:F39" si="3">E5</f>
        <v>A7A_Ah2 - 64.5-65_base_soluble</v>
      </c>
      <c r="G23" s="11" t="s">
        <v>264</v>
      </c>
      <c r="H23" s="11" t="s">
        <v>251</v>
      </c>
      <c r="I23" s="11" t="s">
        <v>198</v>
      </c>
      <c r="J23" s="146" t="s">
        <v>912</v>
      </c>
      <c r="K23" s="11">
        <v>3</v>
      </c>
      <c r="L23" s="6" t="s">
        <v>256</v>
      </c>
      <c r="M23" s="8"/>
      <c r="N23" s="8"/>
      <c r="O23" s="8"/>
      <c r="P23" s="8"/>
      <c r="Q23" s="127"/>
      <c r="R23" s="127"/>
      <c r="S23" s="128"/>
      <c r="T23" s="19"/>
      <c r="U23" s="8"/>
      <c r="V23" s="8"/>
      <c r="W23" s="8"/>
      <c r="X23" s="8"/>
      <c r="Y23" s="8"/>
      <c r="Z23" s="8"/>
      <c r="AA23" s="8"/>
      <c r="AB23" s="5">
        <v>-25.24</v>
      </c>
      <c r="AC23" s="5" t="s">
        <v>901</v>
      </c>
      <c r="AF23" s="9"/>
      <c r="AG23" s="9"/>
      <c r="AH23" s="9"/>
      <c r="AI23" s="9">
        <v>0.77</v>
      </c>
      <c r="AJ23" s="9" t="s">
        <v>849</v>
      </c>
      <c r="AK23" s="9"/>
      <c r="AL23" s="8"/>
      <c r="AM23" s="8"/>
      <c r="AN23" s="8"/>
      <c r="AO23" s="8"/>
      <c r="AP23" s="8"/>
      <c r="AQ23" s="8"/>
      <c r="AR23" s="8"/>
      <c r="AS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3" ht="15" customHeight="1">
      <c r="A24" s="20" t="s">
        <v>818</v>
      </c>
      <c r="B24" s="10" t="s">
        <v>828</v>
      </c>
      <c r="C24" s="11" t="s">
        <v>829</v>
      </c>
      <c r="D24" s="11" t="s">
        <v>885</v>
      </c>
      <c r="E24" s="11" t="str">
        <f t="shared" si="2"/>
        <v>A7A_2Ahb - 99.5-100_Humic_Acid</v>
      </c>
      <c r="F24" s="11" t="str">
        <f t="shared" si="3"/>
        <v>A7A_2Ahb - 99.5-100_base_soluble</v>
      </c>
      <c r="G24" s="11" t="s">
        <v>264</v>
      </c>
      <c r="H24" s="11" t="s">
        <v>251</v>
      </c>
      <c r="I24" s="11" t="s">
        <v>198</v>
      </c>
      <c r="J24" s="146" t="s">
        <v>912</v>
      </c>
      <c r="K24" s="11">
        <v>3</v>
      </c>
      <c r="L24" s="6" t="s">
        <v>256</v>
      </c>
      <c r="M24" s="8"/>
      <c r="N24" s="8"/>
      <c r="O24" s="8"/>
      <c r="P24" s="8"/>
      <c r="Q24" s="127"/>
      <c r="R24" s="127"/>
      <c r="S24" s="128"/>
      <c r="T24" s="19"/>
      <c r="U24" s="8"/>
      <c r="V24" s="8"/>
      <c r="W24" s="8"/>
      <c r="X24" s="8"/>
      <c r="Y24" s="8"/>
      <c r="Z24" s="8"/>
      <c r="AA24" s="8"/>
      <c r="AB24" s="5">
        <v>-24.17</v>
      </c>
      <c r="AC24" s="5" t="s">
        <v>901</v>
      </c>
      <c r="AF24" s="9"/>
      <c r="AG24" s="9"/>
      <c r="AH24" s="9"/>
      <c r="AI24" s="9">
        <v>0.55299999999999994</v>
      </c>
      <c r="AJ24" s="9" t="s">
        <v>849</v>
      </c>
      <c r="AK24" s="9"/>
      <c r="AL24" s="8"/>
      <c r="AM24" s="8"/>
      <c r="AN24" s="8"/>
      <c r="AO24" s="8"/>
      <c r="AP24" s="8"/>
      <c r="AQ24" s="8"/>
      <c r="AR24" s="8"/>
      <c r="AS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3" ht="15" customHeight="1">
      <c r="A25" s="20" t="s">
        <v>818</v>
      </c>
      <c r="B25" s="10" t="s">
        <v>828</v>
      </c>
      <c r="C25" s="11" t="s">
        <v>831</v>
      </c>
      <c r="D25" s="11" t="s">
        <v>886</v>
      </c>
      <c r="E25" s="11" t="str">
        <f t="shared" si="2"/>
        <v>A7B_Ah1 - 15-15.5_Humic_Acid</v>
      </c>
      <c r="F25" s="11" t="str">
        <f t="shared" si="3"/>
        <v>A7B_Ah1 - 15-15.5_base_soluble</v>
      </c>
      <c r="G25" s="11" t="s">
        <v>264</v>
      </c>
      <c r="H25" s="11" t="s">
        <v>251</v>
      </c>
      <c r="I25" s="11" t="s">
        <v>198</v>
      </c>
      <c r="J25" s="146" t="s">
        <v>912</v>
      </c>
      <c r="K25" s="11">
        <v>3</v>
      </c>
      <c r="L25" s="6" t="s">
        <v>256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5">
        <v>-24.68</v>
      </c>
      <c r="AC25" s="5" t="s">
        <v>901</v>
      </c>
      <c r="AF25" s="9"/>
      <c r="AG25" s="9"/>
      <c r="AH25" s="9"/>
      <c r="AI25" s="9">
        <v>0.92299999999999993</v>
      </c>
      <c r="AJ25" s="9" t="s">
        <v>846</v>
      </c>
      <c r="AK25" s="9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3" ht="14">
      <c r="A26" s="14" t="s">
        <v>818</v>
      </c>
      <c r="B26" s="10" t="s">
        <v>828</v>
      </c>
      <c r="C26" s="11" t="s">
        <v>831</v>
      </c>
      <c r="D26" s="11" t="s">
        <v>887</v>
      </c>
      <c r="E26" s="11" t="str">
        <f t="shared" si="2"/>
        <v>A7B_Ah2 - 54.5-55_Humic_Acid</v>
      </c>
      <c r="F26" s="11" t="str">
        <f t="shared" si="3"/>
        <v>A7B_Ah2 - 54.5-55_base_soluble</v>
      </c>
      <c r="G26" s="11" t="s">
        <v>264</v>
      </c>
      <c r="H26" s="11" t="s">
        <v>251</v>
      </c>
      <c r="I26" s="11" t="s">
        <v>198</v>
      </c>
      <c r="J26" s="146" t="s">
        <v>912</v>
      </c>
      <c r="K26" s="11">
        <v>3</v>
      </c>
      <c r="L26" s="6" t="s">
        <v>256</v>
      </c>
      <c r="M26" s="8"/>
      <c r="N26" s="8"/>
      <c r="O26" s="8"/>
      <c r="P26" s="8"/>
      <c r="Q26" s="127"/>
      <c r="R26" s="127"/>
      <c r="S26" s="128"/>
      <c r="T26" s="19"/>
      <c r="U26" s="8"/>
      <c r="V26" s="8"/>
      <c r="W26" s="8"/>
      <c r="X26" s="8"/>
      <c r="Y26" s="8"/>
      <c r="Z26" s="8"/>
      <c r="AA26" s="8"/>
      <c r="AB26" s="5">
        <v>-25.15</v>
      </c>
      <c r="AC26" s="5" t="s">
        <v>901</v>
      </c>
      <c r="AF26" s="9"/>
      <c r="AG26" s="9"/>
      <c r="AH26" s="9"/>
      <c r="AI26" s="9">
        <v>0.72499999999999998</v>
      </c>
      <c r="AJ26" s="9" t="s">
        <v>846</v>
      </c>
      <c r="AK26" s="9"/>
      <c r="AL26" s="8"/>
      <c r="AM26" s="8"/>
      <c r="AN26" s="8"/>
      <c r="AO26" s="8"/>
      <c r="AP26" s="8"/>
      <c r="AQ26" s="8"/>
      <c r="AR26" s="8"/>
      <c r="AS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spans="1:73" ht="14">
      <c r="A27" s="14" t="s">
        <v>818</v>
      </c>
      <c r="B27" s="10" t="s">
        <v>828</v>
      </c>
      <c r="C27" s="11" t="s">
        <v>831</v>
      </c>
      <c r="D27" s="11" t="s">
        <v>888</v>
      </c>
      <c r="E27" s="11" t="str">
        <f t="shared" si="2"/>
        <v>A7B_2Ahb - 85-85.5_Humic_Acid</v>
      </c>
      <c r="F27" s="11" t="str">
        <f t="shared" si="3"/>
        <v>A7B_2Ahb - 85-85.5_base_soluble</v>
      </c>
      <c r="G27" s="11" t="s">
        <v>264</v>
      </c>
      <c r="H27" s="11" t="s">
        <v>251</v>
      </c>
      <c r="I27" s="11" t="s">
        <v>198</v>
      </c>
      <c r="J27" s="146" t="s">
        <v>912</v>
      </c>
      <c r="K27" s="11">
        <v>3</v>
      </c>
      <c r="L27" s="6" t="s">
        <v>256</v>
      </c>
      <c r="M27" s="8"/>
      <c r="N27" s="8"/>
      <c r="O27" s="8"/>
      <c r="P27" s="8"/>
      <c r="Q27" s="127"/>
      <c r="R27" s="127"/>
      <c r="S27" s="128"/>
      <c r="T27" s="19"/>
      <c r="U27" s="8"/>
      <c r="V27" s="8"/>
      <c r="W27" s="8"/>
      <c r="X27" s="8"/>
      <c r="Y27" s="8"/>
      <c r="Z27" s="8"/>
      <c r="AA27" s="8"/>
      <c r="AB27" s="5">
        <v>-24.55</v>
      </c>
      <c r="AC27" s="5" t="s">
        <v>901</v>
      </c>
      <c r="AF27" s="9"/>
      <c r="AG27" s="9"/>
      <c r="AH27" s="9"/>
      <c r="AI27" s="9">
        <v>0.6</v>
      </c>
      <c r="AJ27" s="9" t="s">
        <v>849</v>
      </c>
      <c r="AK27" s="9"/>
      <c r="AL27" s="8"/>
      <c r="AM27" s="8"/>
      <c r="AN27" s="8"/>
      <c r="AO27" s="8"/>
      <c r="AP27" s="8"/>
      <c r="AQ27" s="8"/>
      <c r="AR27" s="8"/>
      <c r="AS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spans="1:73" ht="14">
      <c r="A28" s="14" t="s">
        <v>818</v>
      </c>
      <c r="B28" s="10" t="s">
        <v>828</v>
      </c>
      <c r="C28" s="11" t="s">
        <v>833</v>
      </c>
      <c r="D28" s="11" t="s">
        <v>889</v>
      </c>
      <c r="E28" s="11" t="str">
        <f t="shared" si="2"/>
        <v>G5a_F - 14.5-15_Humic_Acid</v>
      </c>
      <c r="F28" s="11" t="str">
        <f t="shared" si="3"/>
        <v>G5a_F - 14.5-15_base_soluble</v>
      </c>
      <c r="G28" s="11" t="s">
        <v>264</v>
      </c>
      <c r="H28" s="11" t="s">
        <v>251</v>
      </c>
      <c r="I28" s="11" t="s">
        <v>198</v>
      </c>
      <c r="J28" s="146" t="s">
        <v>912</v>
      </c>
      <c r="K28" s="11">
        <v>3</v>
      </c>
      <c r="L28" s="6" t="s">
        <v>256</v>
      </c>
      <c r="M28" s="8"/>
      <c r="N28" s="8"/>
      <c r="O28" s="8"/>
      <c r="P28" s="8"/>
      <c r="Q28" s="127"/>
      <c r="R28" s="127"/>
      <c r="S28" s="128"/>
      <c r="T28" s="19"/>
      <c r="U28" s="8"/>
      <c r="V28" s="8"/>
      <c r="W28" s="8"/>
      <c r="X28" s="8"/>
      <c r="Y28" s="8"/>
      <c r="Z28" s="8"/>
      <c r="AA28" s="8"/>
      <c r="AB28" s="5">
        <v>-27.46</v>
      </c>
      <c r="AC28" s="5" t="s">
        <v>901</v>
      </c>
      <c r="AF28" s="9"/>
      <c r="AG28" s="9"/>
      <c r="AH28" s="9"/>
      <c r="AI28" s="9">
        <v>1.081</v>
      </c>
      <c r="AJ28" s="9" t="s">
        <v>860</v>
      </c>
      <c r="AK28" s="9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3" ht="14">
      <c r="A29" s="14" t="s">
        <v>818</v>
      </c>
      <c r="B29" s="10" t="s">
        <v>828</v>
      </c>
      <c r="C29" s="11" t="s">
        <v>833</v>
      </c>
      <c r="D29" s="11" t="s">
        <v>890</v>
      </c>
      <c r="E29" s="11" t="str">
        <f t="shared" si="2"/>
        <v>G5a_F - 34-34.5_Humic_Acid</v>
      </c>
      <c r="F29" s="11" t="str">
        <f t="shared" si="3"/>
        <v>G5a_F - 34-34.5_base_soluble</v>
      </c>
      <c r="G29" s="11" t="s">
        <v>264</v>
      </c>
      <c r="H29" s="11" t="s">
        <v>251</v>
      </c>
      <c r="I29" s="11" t="s">
        <v>198</v>
      </c>
      <c r="J29" s="146" t="s">
        <v>912</v>
      </c>
      <c r="K29" s="11">
        <v>3</v>
      </c>
      <c r="L29" s="6" t="s">
        <v>256</v>
      </c>
      <c r="M29" s="8"/>
      <c r="N29" s="8"/>
      <c r="O29" s="8"/>
      <c r="P29" s="8"/>
      <c r="Q29" s="127"/>
      <c r="R29" s="127"/>
      <c r="S29" s="128"/>
      <c r="T29" s="19"/>
      <c r="U29" s="8"/>
      <c r="V29" s="8"/>
      <c r="W29" s="8"/>
      <c r="X29" s="8"/>
      <c r="Y29" s="8"/>
      <c r="Z29" s="8"/>
      <c r="AA29" s="8"/>
      <c r="AB29" s="5">
        <v>-26.39</v>
      </c>
      <c r="AC29" s="5" t="s">
        <v>901</v>
      </c>
      <c r="AF29" s="9"/>
      <c r="AG29" s="9"/>
      <c r="AH29" s="9"/>
      <c r="AI29" s="9">
        <v>1.0029999999999999</v>
      </c>
      <c r="AJ29" s="9" t="s">
        <v>846</v>
      </c>
      <c r="AK29" s="9"/>
      <c r="AL29" s="8"/>
      <c r="AM29" s="8"/>
      <c r="AN29" s="8"/>
      <c r="AO29" s="8"/>
      <c r="AP29" s="8"/>
      <c r="AQ29" s="8"/>
      <c r="AR29" s="8"/>
      <c r="AS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spans="1:73" ht="14">
      <c r="A30" s="14" t="s">
        <v>818</v>
      </c>
      <c r="B30" s="10" t="s">
        <v>828</v>
      </c>
      <c r="C30" s="11" t="s">
        <v>833</v>
      </c>
      <c r="D30" s="11" t="s">
        <v>891</v>
      </c>
      <c r="E30" s="11" t="str">
        <f t="shared" si="2"/>
        <v>G5a_Ah 45-45.5_Humic_Acid</v>
      </c>
      <c r="F30" s="11" t="str">
        <f t="shared" si="3"/>
        <v>G5a_Ah 45-45.5_base_soluble</v>
      </c>
      <c r="G30" s="11" t="s">
        <v>264</v>
      </c>
      <c r="H30" s="11" t="s">
        <v>251</v>
      </c>
      <c r="I30" s="11" t="s">
        <v>198</v>
      </c>
      <c r="J30" s="146" t="s">
        <v>912</v>
      </c>
      <c r="K30" s="11">
        <v>3</v>
      </c>
      <c r="L30" s="6" t="s">
        <v>256</v>
      </c>
      <c r="M30" s="8"/>
      <c r="N30" s="8"/>
      <c r="O30" s="8"/>
      <c r="P30" s="8"/>
      <c r="Q30" s="127"/>
      <c r="R30" s="127"/>
      <c r="S30" s="128"/>
      <c r="T30" s="19"/>
      <c r="U30" s="8"/>
      <c r="V30" s="8"/>
      <c r="W30" s="8"/>
      <c r="X30" s="8"/>
      <c r="Y30" s="8"/>
      <c r="Z30" s="8"/>
      <c r="AA30" s="8"/>
      <c r="AB30" s="5">
        <v>-25.67</v>
      </c>
      <c r="AC30" s="5" t="s">
        <v>901</v>
      </c>
      <c r="AF30" s="9"/>
      <c r="AG30" s="9"/>
      <c r="AH30" s="9"/>
      <c r="AI30" s="9">
        <v>0.93500000000000005</v>
      </c>
      <c r="AJ30" s="9" t="s">
        <v>846</v>
      </c>
      <c r="AK30" s="9"/>
      <c r="AL30" s="8"/>
      <c r="AM30" s="8"/>
      <c r="AN30" s="8"/>
      <c r="AO30" s="8"/>
      <c r="AP30" s="8"/>
      <c r="AQ30" s="8"/>
      <c r="AR30" s="8"/>
      <c r="AS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spans="1:73" ht="14">
      <c r="A31" s="14" t="s">
        <v>818</v>
      </c>
      <c r="B31" s="10" t="s">
        <v>828</v>
      </c>
      <c r="C31" s="11" t="s">
        <v>833</v>
      </c>
      <c r="D31" s="11" t="s">
        <v>892</v>
      </c>
      <c r="E31" s="11" t="str">
        <f t="shared" si="2"/>
        <v>G5a_Bw 84.5 - 85_Humic_Acid</v>
      </c>
      <c r="F31" s="11" t="str">
        <f t="shared" si="3"/>
        <v>G5a_Bw 84.5 - 85_base_soluble</v>
      </c>
      <c r="G31" s="11" t="s">
        <v>264</v>
      </c>
      <c r="H31" s="11" t="s">
        <v>251</v>
      </c>
      <c r="I31" s="11" t="s">
        <v>198</v>
      </c>
      <c r="J31" s="146" t="s">
        <v>912</v>
      </c>
      <c r="K31" s="11">
        <v>3</v>
      </c>
      <c r="L31" s="6" t="s">
        <v>256</v>
      </c>
      <c r="M31" s="8"/>
      <c r="N31" s="8"/>
      <c r="O31" s="8"/>
      <c r="P31" s="8"/>
      <c r="Q31" s="127"/>
      <c r="R31" s="127"/>
      <c r="S31" s="128"/>
      <c r="T31" s="19"/>
      <c r="U31" s="8"/>
      <c r="V31" s="8"/>
      <c r="W31" s="8"/>
      <c r="X31" s="8"/>
      <c r="Y31" s="8"/>
      <c r="Z31" s="8"/>
      <c r="AA31" s="8"/>
      <c r="AB31" s="5">
        <v>-24.92</v>
      </c>
      <c r="AC31" s="5" t="s">
        <v>901</v>
      </c>
      <c r="AF31" s="9"/>
      <c r="AG31" s="9"/>
      <c r="AH31" s="9"/>
      <c r="AI31" s="9">
        <v>0.75900000000000001</v>
      </c>
      <c r="AJ31" s="9" t="s">
        <v>849</v>
      </c>
      <c r="AK31" s="9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3" ht="14">
      <c r="A32" s="14" t="s">
        <v>818</v>
      </c>
      <c r="B32" s="10" t="s">
        <v>828</v>
      </c>
      <c r="C32" s="11" t="s">
        <v>833</v>
      </c>
      <c r="D32" s="11" t="s">
        <v>893</v>
      </c>
      <c r="E32" s="11" t="str">
        <f t="shared" si="2"/>
        <v>G5a_2Ah1b 114.5-115_Humic_Acid</v>
      </c>
      <c r="F32" s="11" t="str">
        <f t="shared" si="3"/>
        <v>G5a_2Ah1b 114.5-115_base_soluble</v>
      </c>
      <c r="G32" s="11" t="s">
        <v>264</v>
      </c>
      <c r="H32" s="11" t="s">
        <v>251</v>
      </c>
      <c r="I32" s="11" t="s">
        <v>198</v>
      </c>
      <c r="J32" s="146" t="s">
        <v>912</v>
      </c>
      <c r="K32" s="11">
        <v>3</v>
      </c>
      <c r="L32" s="6" t="s">
        <v>256</v>
      </c>
      <c r="M32" s="8"/>
      <c r="N32" s="8"/>
      <c r="O32" s="8"/>
      <c r="P32" s="8"/>
      <c r="Q32" s="127"/>
      <c r="R32" s="127"/>
      <c r="S32" s="128"/>
      <c r="T32" s="19"/>
      <c r="U32" s="8"/>
      <c r="V32" s="8"/>
      <c r="W32" s="8"/>
      <c r="X32" s="8"/>
      <c r="Y32" s="8"/>
      <c r="Z32" s="8"/>
      <c r="AA32" s="8"/>
      <c r="AB32" s="5">
        <v>-25.1</v>
      </c>
      <c r="AC32" s="5" t="s">
        <v>901</v>
      </c>
      <c r="AF32" s="9"/>
      <c r="AG32" s="9"/>
      <c r="AH32" s="9"/>
      <c r="AI32" s="9">
        <v>0.57799999999999996</v>
      </c>
      <c r="AJ32" s="9" t="s">
        <v>849</v>
      </c>
      <c r="AK32" s="9"/>
      <c r="AL32" s="8"/>
      <c r="AM32" s="8"/>
      <c r="AN32" s="8"/>
      <c r="AO32" s="8"/>
      <c r="AP32" s="8"/>
      <c r="AQ32" s="8"/>
      <c r="AR32" s="8"/>
      <c r="AS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spans="1:72" ht="14">
      <c r="A33" s="14" t="s">
        <v>818</v>
      </c>
      <c r="B33" s="10" t="s">
        <v>828</v>
      </c>
      <c r="C33" s="11" t="s">
        <v>834</v>
      </c>
      <c r="D33" s="11" t="s">
        <v>894</v>
      </c>
      <c r="E33" s="11" t="str">
        <f t="shared" si="2"/>
        <v>G5b_Ah - 14.5-15_Humic_Acid</v>
      </c>
      <c r="F33" s="11" t="str">
        <f t="shared" si="3"/>
        <v>G5b_Ah - 14.5-15_base_soluble</v>
      </c>
      <c r="G33" s="11" t="s">
        <v>264</v>
      </c>
      <c r="H33" s="11" t="s">
        <v>251</v>
      </c>
      <c r="I33" s="11" t="s">
        <v>198</v>
      </c>
      <c r="J33" s="146" t="s">
        <v>912</v>
      </c>
      <c r="K33" s="11">
        <v>3</v>
      </c>
      <c r="L33" s="6" t="s">
        <v>256</v>
      </c>
      <c r="M33" s="8"/>
      <c r="N33" s="8"/>
      <c r="O33" s="8"/>
      <c r="P33" s="8"/>
      <c r="Q33" s="127"/>
      <c r="R33" s="127"/>
      <c r="S33" s="128"/>
      <c r="T33" s="19"/>
      <c r="U33" s="8"/>
      <c r="V33" s="8"/>
      <c r="W33" s="8"/>
      <c r="X33" s="8"/>
      <c r="Y33" s="8"/>
      <c r="Z33" s="8"/>
      <c r="AA33" s="8"/>
      <c r="AB33" s="5">
        <v>-25.33</v>
      </c>
      <c r="AC33" s="5" t="s">
        <v>901</v>
      </c>
      <c r="AF33" s="9"/>
      <c r="AG33" s="9"/>
      <c r="AH33" s="9"/>
      <c r="AI33" s="9">
        <v>0.92400000000000004</v>
      </c>
      <c r="AJ33" s="9" t="s">
        <v>846</v>
      </c>
      <c r="AK33" s="9"/>
      <c r="AL33" s="8"/>
      <c r="AM33" s="8"/>
      <c r="AN33" s="8"/>
      <c r="AO33" s="8"/>
      <c r="AP33" s="8"/>
      <c r="AQ33" s="8"/>
      <c r="AR33" s="8"/>
      <c r="AS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spans="1:72" ht="14">
      <c r="A34" s="14" t="s">
        <v>818</v>
      </c>
      <c r="B34" s="10" t="s">
        <v>828</v>
      </c>
      <c r="C34" s="11" t="s">
        <v>834</v>
      </c>
      <c r="D34" s="11" t="s">
        <v>895</v>
      </c>
      <c r="E34" s="11" t="str">
        <f t="shared" si="2"/>
        <v>G5b_Ah - 34.5-35_Humic_Acid</v>
      </c>
      <c r="F34" s="11" t="str">
        <f t="shared" si="3"/>
        <v>G5b_Ah - 34.5-35_base_soluble</v>
      </c>
      <c r="G34" s="11" t="s">
        <v>264</v>
      </c>
      <c r="H34" s="11" t="s">
        <v>251</v>
      </c>
      <c r="I34" s="11" t="s">
        <v>198</v>
      </c>
      <c r="J34" s="146" t="s">
        <v>912</v>
      </c>
      <c r="K34" s="11">
        <v>3</v>
      </c>
      <c r="L34" s="6" t="s">
        <v>256</v>
      </c>
      <c r="M34" s="8"/>
      <c r="N34" s="8"/>
      <c r="O34" s="8"/>
      <c r="P34" s="8"/>
      <c r="Q34" s="127"/>
      <c r="R34" s="127"/>
      <c r="S34" s="128"/>
      <c r="T34" s="19"/>
      <c r="U34" s="8"/>
      <c r="V34" s="8"/>
      <c r="W34" s="8"/>
      <c r="X34" s="8"/>
      <c r="Y34" s="8"/>
      <c r="Z34" s="8"/>
      <c r="AA34" s="8"/>
      <c r="AB34" s="5">
        <v>-25.45</v>
      </c>
      <c r="AC34" s="5" t="s">
        <v>901</v>
      </c>
      <c r="AF34" s="9"/>
      <c r="AG34" s="9"/>
      <c r="AH34" s="9"/>
      <c r="AI34" s="9">
        <v>0.84</v>
      </c>
      <c r="AJ34" s="9" t="s">
        <v>846</v>
      </c>
      <c r="AK34" s="9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ht="14">
      <c r="A35" s="14" t="s">
        <v>818</v>
      </c>
      <c r="B35" s="10" t="s">
        <v>828</v>
      </c>
      <c r="C35" s="11" t="s">
        <v>834</v>
      </c>
      <c r="D35" s="11" t="s">
        <v>896</v>
      </c>
      <c r="E35" s="11" t="str">
        <f t="shared" si="2"/>
        <v>G5b_Bw2 - 75-75.5_Humic_Acid</v>
      </c>
      <c r="F35" s="11" t="str">
        <f t="shared" si="3"/>
        <v>G5b_Bw2 - 75-75.5_base_soluble</v>
      </c>
      <c r="G35" s="11" t="s">
        <v>264</v>
      </c>
      <c r="H35" s="11" t="s">
        <v>251</v>
      </c>
      <c r="I35" s="11" t="s">
        <v>198</v>
      </c>
      <c r="J35" s="146" t="s">
        <v>912</v>
      </c>
      <c r="K35" s="11">
        <v>3</v>
      </c>
      <c r="L35" s="6" t="s">
        <v>256</v>
      </c>
      <c r="M35" s="8"/>
      <c r="N35" s="8"/>
      <c r="O35" s="8"/>
      <c r="P35" s="8"/>
      <c r="Q35" s="127"/>
      <c r="R35" s="127"/>
      <c r="S35" s="128"/>
      <c r="T35" s="19"/>
      <c r="U35" s="8"/>
      <c r="V35" s="8"/>
      <c r="W35" s="8"/>
      <c r="X35" s="8"/>
      <c r="Y35" s="8"/>
      <c r="Z35" s="8"/>
      <c r="AA35" s="8"/>
      <c r="AB35" s="5">
        <v>-25.51</v>
      </c>
      <c r="AC35" s="5" t="s">
        <v>901</v>
      </c>
      <c r="AF35" s="9"/>
      <c r="AG35" s="9"/>
      <c r="AH35" s="9"/>
      <c r="AI35" s="9">
        <v>0.64599999999999991</v>
      </c>
      <c r="AJ35" s="9" t="s">
        <v>849</v>
      </c>
      <c r="AK35" s="9"/>
      <c r="AL35" s="8"/>
      <c r="AM35" s="8"/>
      <c r="AN35" s="8"/>
      <c r="AO35" s="8"/>
      <c r="AP35" s="8"/>
      <c r="AQ35" s="8"/>
      <c r="AR35" s="8"/>
      <c r="AS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</row>
    <row r="36" spans="1:72" ht="14">
      <c r="A36" s="14" t="s">
        <v>818</v>
      </c>
      <c r="B36" s="10" t="s">
        <v>828</v>
      </c>
      <c r="C36" s="11" t="s">
        <v>834</v>
      </c>
      <c r="D36" s="11" t="s">
        <v>897</v>
      </c>
      <c r="E36" s="11" t="str">
        <f t="shared" si="2"/>
        <v>G5b_2Ah1b - 124.5-124_Humic_Acid</v>
      </c>
      <c r="F36" s="11" t="str">
        <f t="shared" si="3"/>
        <v>G5b_2Ah1b - 124.5-124_base_soluble</v>
      </c>
      <c r="G36" s="11" t="s">
        <v>264</v>
      </c>
      <c r="H36" s="11" t="s">
        <v>251</v>
      </c>
      <c r="I36" s="11" t="s">
        <v>198</v>
      </c>
      <c r="J36" s="146" t="s">
        <v>912</v>
      </c>
      <c r="K36" s="11">
        <v>3</v>
      </c>
      <c r="L36" s="6" t="s">
        <v>256</v>
      </c>
      <c r="M36" s="8"/>
      <c r="N36" s="8"/>
      <c r="O36" s="8"/>
      <c r="P36" s="8"/>
      <c r="Q36" s="127"/>
      <c r="R36" s="127"/>
      <c r="S36" s="128"/>
      <c r="T36" s="19"/>
      <c r="U36" s="8"/>
      <c r="V36" s="8"/>
      <c r="W36" s="8"/>
      <c r="X36" s="8"/>
      <c r="Y36" s="8"/>
      <c r="Z36" s="8"/>
      <c r="AA36" s="8"/>
      <c r="AB36" s="5">
        <v>-24.91</v>
      </c>
      <c r="AC36" s="5" t="s">
        <v>901</v>
      </c>
      <c r="AF36" s="9"/>
      <c r="AG36" s="9"/>
      <c r="AH36" s="9"/>
      <c r="AI36" s="9">
        <v>0.48700000000000004</v>
      </c>
      <c r="AJ36" s="9" t="s">
        <v>875</v>
      </c>
      <c r="AK36" s="9"/>
      <c r="AL36" s="8"/>
      <c r="AM36" s="8"/>
      <c r="AN36" s="8"/>
      <c r="AO36" s="8"/>
      <c r="AP36" s="8"/>
      <c r="AQ36" s="8"/>
      <c r="AR36" s="8"/>
      <c r="AS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r="37" spans="1:72" ht="14">
      <c r="A37" s="14" t="s">
        <v>818</v>
      </c>
      <c r="B37" s="10" t="s">
        <v>828</v>
      </c>
      <c r="C37" s="11" t="s">
        <v>835</v>
      </c>
      <c r="D37" s="11" t="s">
        <v>898</v>
      </c>
      <c r="E37" s="11" t="str">
        <f t="shared" si="2"/>
        <v>G7_Ah1 - 10-10,5_Humic_Acid</v>
      </c>
      <c r="F37" s="11" t="str">
        <f t="shared" si="3"/>
        <v>G7_Ah1 - 10-10,5_base_soluble</v>
      </c>
      <c r="G37" s="11" t="s">
        <v>264</v>
      </c>
      <c r="H37" s="11" t="s">
        <v>251</v>
      </c>
      <c r="I37" s="11" t="s">
        <v>198</v>
      </c>
      <c r="J37" s="146" t="s">
        <v>912</v>
      </c>
      <c r="K37" s="11">
        <v>3</v>
      </c>
      <c r="L37" s="6" t="s">
        <v>256</v>
      </c>
      <c r="M37" s="8"/>
      <c r="N37" s="8"/>
      <c r="O37" s="8"/>
      <c r="P37" s="8"/>
      <c r="Q37" s="127"/>
      <c r="R37" s="127"/>
      <c r="S37" s="128"/>
      <c r="T37" s="19"/>
      <c r="U37" s="8"/>
      <c r="V37" s="8"/>
      <c r="W37" s="8"/>
      <c r="X37" s="8"/>
      <c r="Y37" s="8"/>
      <c r="Z37" s="8"/>
      <c r="AA37" s="8"/>
      <c r="AB37" s="5">
        <v>-25.24</v>
      </c>
      <c r="AC37" s="5" t="s">
        <v>901</v>
      </c>
      <c r="AD37" s="5">
        <v>28130</v>
      </c>
      <c r="AF37" s="9"/>
      <c r="AG37" s="9"/>
      <c r="AH37" s="9"/>
      <c r="AI37" s="9">
        <v>0.98799999999999999</v>
      </c>
      <c r="AJ37" s="9" t="s">
        <v>846</v>
      </c>
      <c r="AK37" s="9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" t="s">
        <v>818</v>
      </c>
      <c r="B38" s="10" t="s">
        <v>828</v>
      </c>
      <c r="C38" s="11" t="s">
        <v>835</v>
      </c>
      <c r="D38" s="11" t="s">
        <v>899</v>
      </c>
      <c r="E38" s="11" t="str">
        <f t="shared" si="2"/>
        <v>G7_Ah2 - 46.5-47_Humic_Acid</v>
      </c>
      <c r="F38" s="11" t="str">
        <f t="shared" si="3"/>
        <v>G7_Ah2 - 46.5-47_base_soluble</v>
      </c>
      <c r="G38" s="11" t="s">
        <v>264</v>
      </c>
      <c r="H38" s="11" t="s">
        <v>251</v>
      </c>
      <c r="I38" s="11" t="s">
        <v>198</v>
      </c>
      <c r="J38" s="146" t="s">
        <v>912</v>
      </c>
      <c r="K38" s="11">
        <v>3</v>
      </c>
      <c r="L38" s="6" t="s">
        <v>256</v>
      </c>
      <c r="M38" s="8"/>
      <c r="N38" s="8"/>
      <c r="O38" s="8"/>
      <c r="P38" s="8"/>
      <c r="Q38" s="127"/>
      <c r="R38" s="127"/>
      <c r="S38" s="128"/>
      <c r="T38" s="19"/>
      <c r="U38" s="8"/>
      <c r="V38" s="8"/>
      <c r="W38" s="8"/>
      <c r="X38" s="8"/>
      <c r="Y38" s="8"/>
      <c r="Z38" s="8"/>
      <c r="AA38" s="8"/>
      <c r="AB38" s="5">
        <v>-25.22</v>
      </c>
      <c r="AC38" s="5" t="s">
        <v>901</v>
      </c>
      <c r="AD38" s="5">
        <v>28134</v>
      </c>
      <c r="AF38" s="9"/>
      <c r="AG38" s="9"/>
      <c r="AH38" s="9"/>
      <c r="AI38" s="9">
        <v>0.83400000000000007</v>
      </c>
      <c r="AJ38" s="9" t="s">
        <v>846</v>
      </c>
      <c r="AK38" s="9"/>
      <c r="AL38" s="8"/>
      <c r="AM38" s="8"/>
      <c r="AN38" s="8"/>
      <c r="AO38" s="8"/>
      <c r="AP38" s="8"/>
      <c r="AQ38" s="8"/>
      <c r="AR38" s="8"/>
      <c r="AS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spans="1:72" ht="14">
      <c r="A39" s="14" t="s">
        <v>818</v>
      </c>
      <c r="B39" s="10" t="s">
        <v>828</v>
      </c>
      <c r="C39" s="11" t="s">
        <v>835</v>
      </c>
      <c r="D39" s="11" t="s">
        <v>900</v>
      </c>
      <c r="E39" s="11" t="str">
        <f t="shared" si="2"/>
        <v>G7_2Ahb - 89.5-90_Humic_Acid</v>
      </c>
      <c r="F39" s="11" t="str">
        <f t="shared" si="3"/>
        <v>G7_2Ahb - 89.5-90_base_soluble</v>
      </c>
      <c r="G39" s="11" t="s">
        <v>264</v>
      </c>
      <c r="H39" s="11" t="s">
        <v>251</v>
      </c>
      <c r="I39" s="11" t="s">
        <v>198</v>
      </c>
      <c r="J39" s="146" t="s">
        <v>912</v>
      </c>
      <c r="K39" s="11">
        <v>3</v>
      </c>
      <c r="L39" s="6" t="s">
        <v>256</v>
      </c>
      <c r="M39" s="8"/>
      <c r="N39" s="8"/>
      <c r="O39" s="8"/>
      <c r="P39" s="8"/>
      <c r="Q39" s="127"/>
      <c r="R39" s="127"/>
      <c r="S39" s="128"/>
      <c r="T39" s="19"/>
      <c r="U39" s="8"/>
      <c r="V39" s="8"/>
      <c r="W39" s="8"/>
      <c r="X39" s="8"/>
      <c r="Y39" s="8"/>
      <c r="Z39" s="8"/>
      <c r="AA39" s="8"/>
      <c r="AB39" s="5">
        <v>-24.98</v>
      </c>
      <c r="AC39" s="5" t="s">
        <v>901</v>
      </c>
      <c r="AD39" s="5">
        <v>28126</v>
      </c>
      <c r="AF39" s="9"/>
      <c r="AG39" s="9"/>
      <c r="AH39" s="9"/>
      <c r="AI39" s="9">
        <v>0.59399999999999997</v>
      </c>
      <c r="AJ39" s="9" t="s">
        <v>849</v>
      </c>
      <c r="AK39" s="9"/>
      <c r="AL39" s="8"/>
      <c r="AM39" s="8"/>
      <c r="AN39" s="8"/>
      <c r="AO39" s="8"/>
      <c r="AP39" s="8"/>
      <c r="AQ39" s="8"/>
      <c r="AR39" s="8"/>
      <c r="AS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r="40" spans="1:72" ht="14">
      <c r="A40" s="14" t="s">
        <v>818</v>
      </c>
      <c r="B40" s="10" t="s">
        <v>828</v>
      </c>
      <c r="C40" s="11" t="s">
        <v>835</v>
      </c>
      <c r="D40" s="11" t="s">
        <v>883</v>
      </c>
      <c r="E40" s="12" t="str">
        <f>D40&amp;"_Humin"</f>
        <v>A7A_Ah1 - 30-30.5_Humin</v>
      </c>
      <c r="F40" s="11" t="str">
        <f t="shared" ref="F40:F57" si="4">D40</f>
        <v>A7A_Ah1 - 30-30.5</v>
      </c>
      <c r="G40" s="12" t="s">
        <v>813</v>
      </c>
      <c r="H40" s="12" t="s">
        <v>254</v>
      </c>
      <c r="I40" s="11" t="s">
        <v>198</v>
      </c>
      <c r="J40" s="12">
        <v>3</v>
      </c>
      <c r="K40" s="12">
        <v>10</v>
      </c>
      <c r="L40" s="6" t="s">
        <v>814</v>
      </c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>
        <v>-25.95</v>
      </c>
      <c r="AC40" s="5" t="s">
        <v>901</v>
      </c>
      <c r="AD40" s="14"/>
      <c r="AE40" s="14"/>
      <c r="AF40" s="4"/>
      <c r="AG40" s="4"/>
      <c r="AH40" s="4"/>
      <c r="AI40" s="4">
        <v>0.92799999999999994</v>
      </c>
      <c r="AJ40" s="4" t="s">
        <v>846</v>
      </c>
      <c r="AK40" s="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818</v>
      </c>
      <c r="B41" s="10" t="s">
        <v>828</v>
      </c>
      <c r="C41" s="11" t="s">
        <v>835</v>
      </c>
      <c r="D41" s="11" t="s">
        <v>884</v>
      </c>
      <c r="E41" s="12" t="str">
        <f t="shared" ref="E41:E57" si="5">D41&amp;"_Humin"</f>
        <v>A7A_Ah2 - 64.5-65_Humin</v>
      </c>
      <c r="F41" s="11" t="str">
        <f t="shared" si="4"/>
        <v>A7A_Ah2 - 64.5-65</v>
      </c>
      <c r="G41" s="12" t="s">
        <v>813</v>
      </c>
      <c r="H41" s="12" t="s">
        <v>254</v>
      </c>
      <c r="I41" s="11" t="s">
        <v>198</v>
      </c>
      <c r="J41" s="12">
        <v>3</v>
      </c>
      <c r="K41" s="12">
        <v>10</v>
      </c>
      <c r="L41" s="6" t="s">
        <v>814</v>
      </c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>
        <v>-24.94</v>
      </c>
      <c r="AC41" s="5" t="s">
        <v>901</v>
      </c>
      <c r="AD41" s="14"/>
      <c r="AE41" s="14"/>
      <c r="AF41" s="4"/>
      <c r="AG41" s="4"/>
      <c r="AH41" s="4"/>
      <c r="AI41" s="4">
        <v>0.82400000000000007</v>
      </c>
      <c r="AJ41" s="4" t="s">
        <v>846</v>
      </c>
      <c r="AK41" s="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818</v>
      </c>
      <c r="B42" s="10" t="s">
        <v>828</v>
      </c>
      <c r="C42" s="11" t="s">
        <v>835</v>
      </c>
      <c r="D42" s="11" t="s">
        <v>885</v>
      </c>
      <c r="E42" s="12" t="str">
        <f t="shared" si="5"/>
        <v>A7A_2Ahb - 99.5-100_Humin</v>
      </c>
      <c r="F42" s="11" t="str">
        <f t="shared" si="4"/>
        <v>A7A_2Ahb - 99.5-100</v>
      </c>
      <c r="G42" s="12" t="s">
        <v>813</v>
      </c>
      <c r="H42" s="12" t="s">
        <v>254</v>
      </c>
      <c r="I42" s="11" t="s">
        <v>198</v>
      </c>
      <c r="J42" s="12">
        <v>3</v>
      </c>
      <c r="K42" s="12">
        <v>10</v>
      </c>
      <c r="L42" s="6" t="s">
        <v>814</v>
      </c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>
        <v>-24.56</v>
      </c>
      <c r="AC42" s="5" t="s">
        <v>901</v>
      </c>
      <c r="AD42" s="14"/>
      <c r="AE42" s="14"/>
      <c r="AF42" s="4"/>
      <c r="AG42" s="4"/>
      <c r="AH42" s="4"/>
      <c r="AI42" s="4">
        <v>0.60899999999999999</v>
      </c>
      <c r="AJ42" s="4" t="s">
        <v>849</v>
      </c>
      <c r="AK42" s="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818</v>
      </c>
      <c r="B43" s="10" t="s">
        <v>828</v>
      </c>
      <c r="C43" s="11" t="s">
        <v>835</v>
      </c>
      <c r="D43" s="11" t="s">
        <v>886</v>
      </c>
      <c r="E43" s="12" t="str">
        <f t="shared" si="5"/>
        <v>A7B_Ah1 - 15-15.5_Humin</v>
      </c>
      <c r="F43" s="11" t="str">
        <f t="shared" si="4"/>
        <v>A7B_Ah1 - 15-15.5</v>
      </c>
      <c r="G43" s="12" t="s">
        <v>813</v>
      </c>
      <c r="H43" s="12" t="s">
        <v>254</v>
      </c>
      <c r="I43" s="11" t="s">
        <v>198</v>
      </c>
      <c r="J43" s="12">
        <v>3</v>
      </c>
      <c r="K43" s="12">
        <v>10</v>
      </c>
      <c r="L43" s="6" t="s">
        <v>814</v>
      </c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>
        <v>-25.02</v>
      </c>
      <c r="AC43" s="5" t="s">
        <v>901</v>
      </c>
      <c r="AD43" s="14"/>
      <c r="AE43" s="14"/>
      <c r="AF43" s="4"/>
      <c r="AG43" s="4"/>
      <c r="AH43" s="4"/>
      <c r="AI43" s="4">
        <v>0.95599999999999996</v>
      </c>
      <c r="AJ43" s="4" t="s">
        <v>846</v>
      </c>
      <c r="AK43" s="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818</v>
      </c>
      <c r="B44" s="10" t="s">
        <v>828</v>
      </c>
      <c r="C44" s="11" t="s">
        <v>835</v>
      </c>
      <c r="D44" s="11" t="s">
        <v>887</v>
      </c>
      <c r="E44" s="12" t="str">
        <f t="shared" si="5"/>
        <v>A7B_Ah2 - 54.5-55_Humin</v>
      </c>
      <c r="F44" s="11" t="str">
        <f t="shared" si="4"/>
        <v>A7B_Ah2 - 54.5-55</v>
      </c>
      <c r="G44" s="12" t="s">
        <v>813</v>
      </c>
      <c r="H44" s="12" t="s">
        <v>254</v>
      </c>
      <c r="I44" s="11" t="s">
        <v>198</v>
      </c>
      <c r="J44" s="12">
        <v>3</v>
      </c>
      <c r="K44" s="12">
        <v>10</v>
      </c>
      <c r="L44" s="6" t="s">
        <v>814</v>
      </c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>
        <v>-25.6</v>
      </c>
      <c r="AC44" s="5" t="s">
        <v>901</v>
      </c>
      <c r="AD44" s="14"/>
      <c r="AE44" s="14"/>
      <c r="AF44" s="4"/>
      <c r="AG44" s="4"/>
      <c r="AH44" s="4"/>
      <c r="AI44" s="4">
        <v>0.745</v>
      </c>
      <c r="AJ44" s="4" t="s">
        <v>849</v>
      </c>
      <c r="AK44" s="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818</v>
      </c>
      <c r="B45" s="10" t="s">
        <v>828</v>
      </c>
      <c r="C45" s="11" t="s">
        <v>835</v>
      </c>
      <c r="D45" s="11" t="s">
        <v>888</v>
      </c>
      <c r="E45" s="12" t="str">
        <f t="shared" si="5"/>
        <v>A7B_2Ahb - 85-85.5_Humin</v>
      </c>
      <c r="F45" s="11" t="str">
        <f t="shared" si="4"/>
        <v>A7B_2Ahb - 85-85.5</v>
      </c>
      <c r="G45" s="12" t="s">
        <v>813</v>
      </c>
      <c r="H45" s="12" t="s">
        <v>254</v>
      </c>
      <c r="I45" s="11" t="s">
        <v>198</v>
      </c>
      <c r="J45" s="12">
        <v>3</v>
      </c>
      <c r="K45" s="12">
        <v>10</v>
      </c>
      <c r="L45" s="6" t="s">
        <v>814</v>
      </c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>
        <v>-24.95</v>
      </c>
      <c r="AC45" s="5" t="s">
        <v>901</v>
      </c>
      <c r="AD45" s="14"/>
      <c r="AE45" s="14"/>
      <c r="AF45" s="4"/>
      <c r="AG45" s="4"/>
      <c r="AH45" s="4"/>
      <c r="AI45" s="4">
        <v>0.64500000000000002</v>
      </c>
      <c r="AJ45" s="4" t="s">
        <v>849</v>
      </c>
      <c r="AK45" s="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818</v>
      </c>
      <c r="B46" s="10" t="s">
        <v>828</v>
      </c>
      <c r="C46" s="11" t="s">
        <v>835</v>
      </c>
      <c r="D46" s="11" t="s">
        <v>889</v>
      </c>
      <c r="E46" s="12" t="str">
        <f t="shared" si="5"/>
        <v>G5a_F - 14.5-15_Humin</v>
      </c>
      <c r="F46" s="11" t="str">
        <f t="shared" si="4"/>
        <v>G5a_F - 14.5-15</v>
      </c>
      <c r="G46" s="12" t="s">
        <v>813</v>
      </c>
      <c r="H46" s="12" t="s">
        <v>254</v>
      </c>
      <c r="I46" s="11" t="s">
        <v>198</v>
      </c>
      <c r="J46" s="12">
        <v>3</v>
      </c>
      <c r="K46" s="12">
        <v>10</v>
      </c>
      <c r="L46" s="6" t="s">
        <v>814</v>
      </c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>
        <v>-28.83</v>
      </c>
      <c r="AC46" s="5" t="s">
        <v>901</v>
      </c>
      <c r="AD46" s="14"/>
      <c r="AE46" s="14"/>
      <c r="AF46" s="4"/>
      <c r="AG46" s="4"/>
      <c r="AH46" s="4"/>
      <c r="AI46" s="4">
        <v>1.085</v>
      </c>
      <c r="AJ46" s="4" t="s">
        <v>860</v>
      </c>
      <c r="AK46" s="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818</v>
      </c>
      <c r="B47" s="10" t="s">
        <v>828</v>
      </c>
      <c r="C47" s="11" t="s">
        <v>835</v>
      </c>
      <c r="D47" s="11" t="s">
        <v>890</v>
      </c>
      <c r="E47" s="12" t="str">
        <f t="shared" si="5"/>
        <v>G5a_F - 34-34.5_Humin</v>
      </c>
      <c r="F47" s="11" t="str">
        <f t="shared" si="4"/>
        <v>G5a_F - 34-34.5</v>
      </c>
      <c r="G47" s="12" t="s">
        <v>813</v>
      </c>
      <c r="H47" s="12" t="s">
        <v>254</v>
      </c>
      <c r="I47" s="11" t="s">
        <v>198</v>
      </c>
      <c r="J47" s="12">
        <v>3</v>
      </c>
      <c r="K47" s="12">
        <v>10</v>
      </c>
      <c r="L47" s="6" t="s">
        <v>814</v>
      </c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>
        <v>-26.93</v>
      </c>
      <c r="AC47" s="5" t="s">
        <v>901</v>
      </c>
      <c r="AD47" s="14"/>
      <c r="AE47" s="14"/>
      <c r="AF47" s="4"/>
      <c r="AG47" s="4"/>
      <c r="AH47" s="4"/>
      <c r="AI47" s="4">
        <v>1.028</v>
      </c>
      <c r="AJ47" s="4" t="s">
        <v>846</v>
      </c>
      <c r="AK47" s="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818</v>
      </c>
      <c r="B48" s="10" t="s">
        <v>828</v>
      </c>
      <c r="C48" s="11" t="s">
        <v>835</v>
      </c>
      <c r="D48" s="11" t="s">
        <v>891</v>
      </c>
      <c r="E48" s="12" t="str">
        <f t="shared" si="5"/>
        <v>G5a_Ah 45-45.5_Humin</v>
      </c>
      <c r="F48" s="11" t="str">
        <f t="shared" si="4"/>
        <v>G5a_Ah 45-45.5</v>
      </c>
      <c r="G48" s="12" t="s">
        <v>813</v>
      </c>
      <c r="H48" s="12" t="s">
        <v>254</v>
      </c>
      <c r="I48" s="11" t="s">
        <v>198</v>
      </c>
      <c r="J48" s="12">
        <v>3</v>
      </c>
      <c r="K48" s="12">
        <v>10</v>
      </c>
      <c r="L48" s="6" t="s">
        <v>814</v>
      </c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>
        <v>-25.93</v>
      </c>
      <c r="AC48" s="5" t="s">
        <v>901</v>
      </c>
      <c r="AD48" s="14"/>
      <c r="AE48" s="14"/>
      <c r="AF48" s="4"/>
      <c r="AG48" s="4"/>
      <c r="AH48" s="4"/>
      <c r="AI48" s="4">
        <v>0.90300000000000002</v>
      </c>
      <c r="AJ48" s="4" t="s">
        <v>846</v>
      </c>
      <c r="AK48" s="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818</v>
      </c>
      <c r="B49" s="10" t="s">
        <v>828</v>
      </c>
      <c r="C49" s="11" t="s">
        <v>835</v>
      </c>
      <c r="D49" s="11" t="s">
        <v>892</v>
      </c>
      <c r="E49" s="12" t="str">
        <f t="shared" si="5"/>
        <v>G5a_Bw 84.5 - 85_Humin</v>
      </c>
      <c r="F49" s="11" t="str">
        <f t="shared" si="4"/>
        <v>G5a_Bw 84.5 - 85</v>
      </c>
      <c r="G49" s="12" t="s">
        <v>813</v>
      </c>
      <c r="H49" s="12" t="s">
        <v>254</v>
      </c>
      <c r="I49" s="11" t="s">
        <v>198</v>
      </c>
      <c r="J49" s="12">
        <v>3</v>
      </c>
      <c r="K49" s="12">
        <v>10</v>
      </c>
      <c r="L49" s="6" t="s">
        <v>814</v>
      </c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>
        <v>-26.56</v>
      </c>
      <c r="AC49" s="5" t="s">
        <v>901</v>
      </c>
      <c r="AD49" s="14"/>
      <c r="AE49" s="14"/>
      <c r="AF49" s="4"/>
      <c r="AG49" s="4"/>
      <c r="AH49" s="4"/>
      <c r="AI49" s="4">
        <v>0.77400000000000002</v>
      </c>
      <c r="AJ49" s="4" t="s">
        <v>849</v>
      </c>
      <c r="AK49" s="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818</v>
      </c>
      <c r="B50" s="10" t="s">
        <v>828</v>
      </c>
      <c r="C50" s="11" t="s">
        <v>835</v>
      </c>
      <c r="D50" s="11" t="s">
        <v>893</v>
      </c>
      <c r="E50" s="12" t="str">
        <f t="shared" si="5"/>
        <v>G5a_2Ah1b 114.5-115_Humin</v>
      </c>
      <c r="F50" s="11" t="str">
        <f t="shared" si="4"/>
        <v>G5a_2Ah1b 114.5-115</v>
      </c>
      <c r="G50" s="12" t="s">
        <v>813</v>
      </c>
      <c r="H50" s="12" t="s">
        <v>254</v>
      </c>
      <c r="I50" s="11" t="s">
        <v>198</v>
      </c>
      <c r="J50" s="12">
        <v>3</v>
      </c>
      <c r="K50" s="12">
        <v>10</v>
      </c>
      <c r="L50" s="6" t="s">
        <v>814</v>
      </c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>
        <v>-26.13</v>
      </c>
      <c r="AC50" s="5" t="s">
        <v>901</v>
      </c>
      <c r="AD50" s="14"/>
      <c r="AE50" s="14"/>
      <c r="AF50" s="4"/>
      <c r="AG50" s="4"/>
      <c r="AH50" s="4"/>
      <c r="AI50" s="4">
        <v>0.65400000000000003</v>
      </c>
      <c r="AJ50" s="4" t="s">
        <v>849</v>
      </c>
      <c r="AK50" s="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818</v>
      </c>
      <c r="B51" s="10" t="s">
        <v>828</v>
      </c>
      <c r="C51" s="11" t="s">
        <v>835</v>
      </c>
      <c r="D51" s="11" t="s">
        <v>894</v>
      </c>
      <c r="E51" s="12" t="str">
        <f t="shared" si="5"/>
        <v>G5b_Ah - 14.5-15_Humin</v>
      </c>
      <c r="F51" s="11" t="str">
        <f t="shared" si="4"/>
        <v>G5b_Ah - 14.5-15</v>
      </c>
      <c r="G51" s="12" t="s">
        <v>813</v>
      </c>
      <c r="H51" s="12" t="s">
        <v>254</v>
      </c>
      <c r="I51" s="11" t="s">
        <v>198</v>
      </c>
      <c r="J51" s="12">
        <v>3</v>
      </c>
      <c r="K51" s="12">
        <v>10</v>
      </c>
      <c r="L51" s="6" t="s">
        <v>814</v>
      </c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>
        <v>-25.69</v>
      </c>
      <c r="AC51" s="5" t="s">
        <v>901</v>
      </c>
      <c r="AD51" s="14"/>
      <c r="AE51" s="14"/>
      <c r="AF51" s="4"/>
      <c r="AG51" s="4"/>
      <c r="AH51" s="4"/>
      <c r="AI51" s="4">
        <v>0.94299999999999995</v>
      </c>
      <c r="AJ51" s="4" t="s">
        <v>846</v>
      </c>
      <c r="AK51" s="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818</v>
      </c>
      <c r="B52" s="10" t="s">
        <v>828</v>
      </c>
      <c r="C52" s="11" t="s">
        <v>835</v>
      </c>
      <c r="D52" s="11" t="s">
        <v>895</v>
      </c>
      <c r="E52" s="12" t="str">
        <f t="shared" si="5"/>
        <v>G5b_Ah - 34.5-35_Humin</v>
      </c>
      <c r="F52" s="11" t="str">
        <f t="shared" si="4"/>
        <v>G5b_Ah - 34.5-35</v>
      </c>
      <c r="G52" s="12" t="s">
        <v>813</v>
      </c>
      <c r="H52" s="12" t="s">
        <v>254</v>
      </c>
      <c r="I52" s="11" t="s">
        <v>198</v>
      </c>
      <c r="J52" s="12">
        <v>3</v>
      </c>
      <c r="K52" s="12">
        <v>10</v>
      </c>
      <c r="L52" s="6" t="s">
        <v>814</v>
      </c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>
        <v>-26.08</v>
      </c>
      <c r="AC52" s="5" t="s">
        <v>901</v>
      </c>
      <c r="AD52" s="14"/>
      <c r="AE52" s="14"/>
      <c r="AF52" s="4"/>
      <c r="AG52" s="4"/>
      <c r="AH52" s="4"/>
      <c r="AI52" s="4">
        <v>0.84900000000000009</v>
      </c>
      <c r="AJ52" s="4" t="s">
        <v>846</v>
      </c>
      <c r="AK52" s="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818</v>
      </c>
      <c r="B53" s="10" t="s">
        <v>828</v>
      </c>
      <c r="C53" s="11" t="s">
        <v>835</v>
      </c>
      <c r="D53" s="11" t="s">
        <v>896</v>
      </c>
      <c r="E53" s="12" t="str">
        <f t="shared" si="5"/>
        <v>G5b_Bw2 - 75-75.5_Humin</v>
      </c>
      <c r="F53" s="11" t="str">
        <f t="shared" si="4"/>
        <v>G5b_Bw2 - 75-75.5</v>
      </c>
      <c r="G53" s="12" t="s">
        <v>813</v>
      </c>
      <c r="H53" s="12" t="s">
        <v>254</v>
      </c>
      <c r="I53" s="11" t="s">
        <v>198</v>
      </c>
      <c r="J53" s="12">
        <v>3</v>
      </c>
      <c r="K53" s="12">
        <v>10</v>
      </c>
      <c r="L53" s="6" t="s">
        <v>814</v>
      </c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>
        <v>-26.09</v>
      </c>
      <c r="AC53" s="5" t="s">
        <v>901</v>
      </c>
      <c r="AD53" s="14"/>
      <c r="AE53" s="14"/>
      <c r="AF53" s="4"/>
      <c r="AG53" s="4"/>
      <c r="AH53" s="4"/>
      <c r="AI53" s="4">
        <v>0.71799999999999997</v>
      </c>
      <c r="AJ53" s="4" t="s">
        <v>849</v>
      </c>
      <c r="AK53" s="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818</v>
      </c>
      <c r="B54" s="10" t="s">
        <v>828</v>
      </c>
      <c r="C54" s="11" t="s">
        <v>835</v>
      </c>
      <c r="D54" s="11" t="s">
        <v>897</v>
      </c>
      <c r="E54" s="12" t="str">
        <f t="shared" si="5"/>
        <v>G5b_2Ah1b - 124.5-124_Humin</v>
      </c>
      <c r="F54" s="11" t="str">
        <f t="shared" si="4"/>
        <v>G5b_2Ah1b - 124.5-124</v>
      </c>
      <c r="G54" s="12" t="s">
        <v>813</v>
      </c>
      <c r="H54" s="12" t="s">
        <v>254</v>
      </c>
      <c r="I54" s="11" t="s">
        <v>198</v>
      </c>
      <c r="J54" s="12">
        <v>3</v>
      </c>
      <c r="K54" s="12">
        <v>10</v>
      </c>
      <c r="L54" s="6" t="s">
        <v>814</v>
      </c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>
        <v>-25.16</v>
      </c>
      <c r="AC54" s="5" t="s">
        <v>901</v>
      </c>
      <c r="AD54" s="14"/>
      <c r="AE54" s="14"/>
      <c r="AF54" s="4"/>
      <c r="AG54" s="4"/>
      <c r="AH54" s="4"/>
      <c r="AI54" s="4">
        <v>0.53700000000000003</v>
      </c>
      <c r="AJ54" s="4" t="s">
        <v>849</v>
      </c>
      <c r="AK54" s="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818</v>
      </c>
      <c r="B55" s="10" t="s">
        <v>828</v>
      </c>
      <c r="C55" s="11" t="s">
        <v>835</v>
      </c>
      <c r="D55" s="11" t="s">
        <v>898</v>
      </c>
      <c r="E55" s="12" t="str">
        <f t="shared" si="5"/>
        <v>G7_Ah1 - 10-10,5_Humin</v>
      </c>
      <c r="F55" s="11" t="str">
        <f t="shared" si="4"/>
        <v>G7_Ah1 - 10-10,5</v>
      </c>
      <c r="G55" s="12" t="s">
        <v>813</v>
      </c>
      <c r="H55" s="12" t="s">
        <v>254</v>
      </c>
      <c r="I55" s="11" t="s">
        <v>198</v>
      </c>
      <c r="J55" s="12">
        <v>3</v>
      </c>
      <c r="K55" s="12">
        <v>10</v>
      </c>
      <c r="L55" s="6" t="s">
        <v>814</v>
      </c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>
        <v>-25.67</v>
      </c>
      <c r="AC55" s="5" t="s">
        <v>901</v>
      </c>
      <c r="AD55" s="14"/>
      <c r="AE55" s="14"/>
      <c r="AF55" s="4"/>
      <c r="AG55" s="4"/>
      <c r="AH55" s="4"/>
      <c r="AI55" s="4">
        <v>0.98799999999999999</v>
      </c>
      <c r="AJ55" s="4" t="s">
        <v>846</v>
      </c>
      <c r="AK55" s="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818</v>
      </c>
      <c r="B56" s="10" t="s">
        <v>828</v>
      </c>
      <c r="C56" s="11" t="s">
        <v>835</v>
      </c>
      <c r="D56" s="11" t="s">
        <v>899</v>
      </c>
      <c r="E56" s="12" t="str">
        <f t="shared" si="5"/>
        <v>G7_Ah2 - 46.5-47_Humin</v>
      </c>
      <c r="F56" s="11" t="str">
        <f t="shared" si="4"/>
        <v>G7_Ah2 - 46.5-47</v>
      </c>
      <c r="G56" s="12" t="s">
        <v>813</v>
      </c>
      <c r="H56" s="12" t="s">
        <v>254</v>
      </c>
      <c r="I56" s="11" t="s">
        <v>198</v>
      </c>
      <c r="J56" s="12">
        <v>3</v>
      </c>
      <c r="K56" s="12">
        <v>10</v>
      </c>
      <c r="L56" s="6" t="s">
        <v>814</v>
      </c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>
        <v>-25.66</v>
      </c>
      <c r="AC56" s="5" t="s">
        <v>901</v>
      </c>
      <c r="AD56" s="14"/>
      <c r="AE56" s="14"/>
      <c r="AF56" s="4"/>
      <c r="AG56" s="4"/>
      <c r="AH56" s="4"/>
      <c r="AI56" s="4">
        <v>0.83400000000000007</v>
      </c>
      <c r="AJ56" s="4" t="s">
        <v>846</v>
      </c>
      <c r="AK56" s="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818</v>
      </c>
      <c r="B57" s="10" t="s">
        <v>828</v>
      </c>
      <c r="C57" s="11" t="s">
        <v>835</v>
      </c>
      <c r="D57" s="11" t="s">
        <v>900</v>
      </c>
      <c r="E57" s="12" t="str">
        <f t="shared" si="5"/>
        <v>G7_2Ahb - 89.5-90_Humin</v>
      </c>
      <c r="F57" s="11" t="str">
        <f t="shared" si="4"/>
        <v>G7_2Ahb - 89.5-90</v>
      </c>
      <c r="G57" s="12" t="s">
        <v>813</v>
      </c>
      <c r="H57" s="12" t="s">
        <v>254</v>
      </c>
      <c r="I57" s="11" t="s">
        <v>198</v>
      </c>
      <c r="J57" s="12">
        <v>3</v>
      </c>
      <c r="K57" s="12">
        <v>10</v>
      </c>
      <c r="L57" s="6" t="s">
        <v>814</v>
      </c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>
        <v>-25.47</v>
      </c>
      <c r="AC57" s="5" t="s">
        <v>901</v>
      </c>
      <c r="AD57" s="14"/>
      <c r="AE57" s="14"/>
      <c r="AF57" s="4"/>
      <c r="AG57" s="4"/>
      <c r="AH57" s="4"/>
      <c r="AI57" s="4">
        <v>0.59399999999999997</v>
      </c>
      <c r="AJ57" s="4" t="s">
        <v>849</v>
      </c>
      <c r="AK57" s="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818</v>
      </c>
      <c r="B58" s="10" t="s">
        <v>828</v>
      </c>
      <c r="C58" s="12" t="s">
        <v>836</v>
      </c>
      <c r="D58" s="12" t="s">
        <v>902</v>
      </c>
      <c r="E58" s="11" t="str">
        <f>D58&amp;"_Base_soluble"</f>
        <v>G8_146-147_Base_soluble</v>
      </c>
      <c r="F58" s="11" t="str">
        <f>D58</f>
        <v>G8_146-147</v>
      </c>
      <c r="G58" s="12" t="s">
        <v>272</v>
      </c>
      <c r="H58" s="12" t="s">
        <v>253</v>
      </c>
      <c r="I58" s="11" t="s">
        <v>198</v>
      </c>
      <c r="J58" s="33">
        <v>10</v>
      </c>
      <c r="K58" s="33" t="s">
        <v>911</v>
      </c>
      <c r="L58" s="77" t="s">
        <v>260</v>
      </c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D58" s="14"/>
      <c r="AE58" s="14"/>
      <c r="AF58" s="4"/>
      <c r="AG58" s="4"/>
      <c r="AH58" s="4"/>
      <c r="AI58" s="4"/>
      <c r="AJ58" s="4"/>
      <c r="AK58" s="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818</v>
      </c>
      <c r="B59" s="10" t="s">
        <v>828</v>
      </c>
      <c r="C59" s="12" t="s">
        <v>836</v>
      </c>
      <c r="D59" s="12" t="s">
        <v>903</v>
      </c>
      <c r="E59" s="11" t="str">
        <f t="shared" ref="E59:E66" si="6">D59&amp;"_Base_soluble"</f>
        <v>G8_196-197_Base_soluble</v>
      </c>
      <c r="F59" s="11" t="str">
        <f t="shared" ref="F59:F66" si="7">D59</f>
        <v>G8_196-197</v>
      </c>
      <c r="G59" s="12" t="s">
        <v>272</v>
      </c>
      <c r="H59" s="12" t="s">
        <v>253</v>
      </c>
      <c r="I59" s="11" t="s">
        <v>198</v>
      </c>
      <c r="J59" s="33">
        <v>10</v>
      </c>
      <c r="K59" s="33" t="s">
        <v>911</v>
      </c>
      <c r="L59" s="77" t="s">
        <v>260</v>
      </c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D59" s="14"/>
      <c r="AE59" s="14"/>
      <c r="AF59" s="4"/>
      <c r="AG59" s="4"/>
      <c r="AH59" s="4"/>
      <c r="AI59" s="4"/>
      <c r="AJ59" s="4"/>
      <c r="AK59" s="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818</v>
      </c>
      <c r="B60" s="10" t="s">
        <v>828</v>
      </c>
      <c r="C60" s="12" t="s">
        <v>836</v>
      </c>
      <c r="D60" s="12" t="s">
        <v>904</v>
      </c>
      <c r="E60" s="11" t="str">
        <f t="shared" si="6"/>
        <v>G8_246-247_Base_soluble</v>
      </c>
      <c r="F60" s="11" t="str">
        <f t="shared" si="7"/>
        <v>G8_246-247</v>
      </c>
      <c r="G60" s="12" t="s">
        <v>272</v>
      </c>
      <c r="H60" s="12" t="s">
        <v>253</v>
      </c>
      <c r="I60" s="11" t="s">
        <v>198</v>
      </c>
      <c r="J60" s="33">
        <v>10</v>
      </c>
      <c r="K60" s="33" t="s">
        <v>911</v>
      </c>
      <c r="L60" s="77" t="s">
        <v>260</v>
      </c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D60" s="14"/>
      <c r="AE60" s="14"/>
      <c r="AF60" s="4"/>
      <c r="AG60" s="4"/>
      <c r="AH60" s="4"/>
      <c r="AI60" s="4"/>
      <c r="AJ60" s="4"/>
      <c r="AK60" s="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818</v>
      </c>
      <c r="B61" s="10" t="s">
        <v>828</v>
      </c>
      <c r="C61" s="12" t="s">
        <v>837</v>
      </c>
      <c r="D61" s="12" t="s">
        <v>905</v>
      </c>
      <c r="E61" s="11" t="str">
        <f t="shared" si="6"/>
        <v>A11_100-101_Base_soluble</v>
      </c>
      <c r="F61" s="11" t="str">
        <f t="shared" si="7"/>
        <v>A11_100-101</v>
      </c>
      <c r="G61" s="12" t="s">
        <v>272</v>
      </c>
      <c r="H61" s="12" t="s">
        <v>253</v>
      </c>
      <c r="I61" s="11" t="s">
        <v>198</v>
      </c>
      <c r="J61" s="33">
        <v>10</v>
      </c>
      <c r="K61" s="33" t="s">
        <v>911</v>
      </c>
      <c r="L61" s="77" t="s">
        <v>260</v>
      </c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D61" s="14"/>
      <c r="AE61" s="14"/>
      <c r="AF61" s="4"/>
      <c r="AG61" s="4"/>
      <c r="AH61" s="4"/>
      <c r="AI61" s="4"/>
      <c r="AJ61" s="4"/>
      <c r="AK61" s="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818</v>
      </c>
      <c r="B62" s="10" t="s">
        <v>828</v>
      </c>
      <c r="C62" s="12" t="s">
        <v>837</v>
      </c>
      <c r="D62" s="12" t="s">
        <v>906</v>
      </c>
      <c r="E62" s="11" t="str">
        <f t="shared" si="6"/>
        <v>A11_160-161_Base_soluble</v>
      </c>
      <c r="F62" s="11" t="str">
        <f t="shared" si="7"/>
        <v>A11_160-161</v>
      </c>
      <c r="G62" s="12" t="s">
        <v>272</v>
      </c>
      <c r="H62" s="12" t="s">
        <v>253</v>
      </c>
      <c r="I62" s="11" t="s">
        <v>198</v>
      </c>
      <c r="J62" s="33">
        <v>10</v>
      </c>
      <c r="K62" s="33" t="s">
        <v>911</v>
      </c>
      <c r="L62" s="77" t="s">
        <v>260</v>
      </c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D62" s="14"/>
      <c r="AE62" s="14"/>
      <c r="AF62" s="4"/>
      <c r="AG62" s="4"/>
      <c r="AH62" s="4"/>
      <c r="AI62" s="4"/>
      <c r="AJ62" s="4"/>
      <c r="AK62" s="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818</v>
      </c>
      <c r="B63" s="10" t="s">
        <v>828</v>
      </c>
      <c r="C63" s="12" t="s">
        <v>837</v>
      </c>
      <c r="D63" s="12" t="s">
        <v>907</v>
      </c>
      <c r="E63" s="11" t="str">
        <f t="shared" si="6"/>
        <v>A11_222-222.5_Base_soluble</v>
      </c>
      <c r="F63" s="11" t="str">
        <f t="shared" si="7"/>
        <v>A11_222-222.5</v>
      </c>
      <c r="G63" s="12" t="s">
        <v>272</v>
      </c>
      <c r="H63" s="12" t="s">
        <v>253</v>
      </c>
      <c r="I63" s="11" t="s">
        <v>198</v>
      </c>
      <c r="J63" s="33">
        <v>10</v>
      </c>
      <c r="K63" s="33" t="s">
        <v>911</v>
      </c>
      <c r="L63" s="77" t="s">
        <v>260</v>
      </c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D63" s="14"/>
      <c r="AE63" s="14"/>
      <c r="AF63" s="4"/>
      <c r="AG63" s="4"/>
      <c r="AH63" s="4"/>
      <c r="AI63" s="4"/>
      <c r="AJ63" s="4"/>
      <c r="AK63" s="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818</v>
      </c>
      <c r="B64" s="10" t="s">
        <v>828</v>
      </c>
      <c r="C64" s="12" t="s">
        <v>838</v>
      </c>
      <c r="D64" s="12" t="s">
        <v>908</v>
      </c>
      <c r="E64" s="11" t="str">
        <f t="shared" si="6"/>
        <v>A2_66-66.5_Base_soluble</v>
      </c>
      <c r="F64" s="11" t="str">
        <f t="shared" si="7"/>
        <v>A2_66-66.5</v>
      </c>
      <c r="G64" s="12" t="s">
        <v>272</v>
      </c>
      <c r="H64" s="12" t="s">
        <v>253</v>
      </c>
      <c r="I64" s="11" t="s">
        <v>198</v>
      </c>
      <c r="J64" s="33">
        <v>10</v>
      </c>
      <c r="K64" s="33" t="s">
        <v>911</v>
      </c>
      <c r="L64" s="77" t="s">
        <v>260</v>
      </c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D64" s="14"/>
      <c r="AE64" s="14"/>
      <c r="AF64" s="4"/>
      <c r="AG64" s="4"/>
      <c r="AH64" s="4"/>
      <c r="AI64" s="4"/>
      <c r="AJ64" s="4"/>
      <c r="AK64" s="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818</v>
      </c>
      <c r="B65" s="10" t="s">
        <v>828</v>
      </c>
      <c r="C65" s="12" t="s">
        <v>838</v>
      </c>
      <c r="D65" s="12" t="s">
        <v>909</v>
      </c>
      <c r="E65" s="11" t="str">
        <f t="shared" si="6"/>
        <v>A2_176.5-177_Base_soluble</v>
      </c>
      <c r="F65" s="11" t="str">
        <f t="shared" si="7"/>
        <v>A2_176.5-177</v>
      </c>
      <c r="G65" s="12" t="s">
        <v>272</v>
      </c>
      <c r="H65" s="12" t="s">
        <v>253</v>
      </c>
      <c r="I65" s="11" t="s">
        <v>198</v>
      </c>
      <c r="J65" s="33">
        <v>10</v>
      </c>
      <c r="K65" s="33" t="s">
        <v>911</v>
      </c>
      <c r="L65" s="77" t="s">
        <v>260</v>
      </c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D65" s="14"/>
      <c r="AE65" s="14"/>
      <c r="AF65" s="4"/>
      <c r="AG65" s="4"/>
      <c r="AH65" s="4"/>
      <c r="AI65" s="4"/>
      <c r="AJ65" s="4"/>
      <c r="AK65" s="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818</v>
      </c>
      <c r="B66" s="10" t="s">
        <v>828</v>
      </c>
      <c r="C66" s="12" t="s">
        <v>838</v>
      </c>
      <c r="D66" s="12" t="s">
        <v>910</v>
      </c>
      <c r="E66" s="11" t="str">
        <f t="shared" si="6"/>
        <v>A2_290-290.5_Base_soluble</v>
      </c>
      <c r="F66" s="11" t="str">
        <f t="shared" si="7"/>
        <v>A2_290-290.5</v>
      </c>
      <c r="G66" s="12" t="s">
        <v>272</v>
      </c>
      <c r="H66" s="12" t="s">
        <v>253</v>
      </c>
      <c r="I66" s="11" t="s">
        <v>198</v>
      </c>
      <c r="J66" s="33">
        <v>10</v>
      </c>
      <c r="K66" s="33" t="s">
        <v>911</v>
      </c>
      <c r="L66" s="77" t="s">
        <v>260</v>
      </c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D66" s="14"/>
      <c r="AE66" s="14"/>
      <c r="AF66" s="4"/>
      <c r="AG66" s="4"/>
      <c r="AH66" s="4"/>
      <c r="AI66" s="4"/>
      <c r="AJ66" s="4"/>
      <c r="AK66" s="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818</v>
      </c>
      <c r="B67" s="10" t="s">
        <v>828</v>
      </c>
      <c r="C67" s="12" t="s">
        <v>836</v>
      </c>
      <c r="D67" s="12" t="s">
        <v>902</v>
      </c>
      <c r="E67" s="11" t="str">
        <f t="shared" ref="E67:E75" si="8">D67&amp;"_Humic_Acid"</f>
        <v>G8_146-147_Humic_Acid</v>
      </c>
      <c r="F67" s="12" t="str">
        <f>E58</f>
        <v>G8_146-147_Base_soluble</v>
      </c>
      <c r="G67" s="12" t="s">
        <v>264</v>
      </c>
      <c r="H67" s="12" t="s">
        <v>251</v>
      </c>
      <c r="I67" s="11" t="s">
        <v>198</v>
      </c>
      <c r="J67" s="33">
        <v>10</v>
      </c>
      <c r="K67" s="33" t="s">
        <v>911</v>
      </c>
      <c r="L67" s="77" t="s">
        <v>260</v>
      </c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>
        <v>-25.19</v>
      </c>
      <c r="AC67" s="5" t="s">
        <v>901</v>
      </c>
      <c r="AD67" s="14"/>
      <c r="AE67" s="14"/>
      <c r="AF67" s="14"/>
      <c r="AG67" s="14"/>
      <c r="AH67" s="14"/>
      <c r="AI67" s="145">
        <v>0.76517863668152242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818</v>
      </c>
      <c r="B68" s="10" t="s">
        <v>828</v>
      </c>
      <c r="C68" s="12" t="s">
        <v>836</v>
      </c>
      <c r="D68" s="12" t="s">
        <v>903</v>
      </c>
      <c r="E68" s="11" t="str">
        <f t="shared" si="8"/>
        <v>G8_196-197_Humic_Acid</v>
      </c>
      <c r="F68" s="12" t="str">
        <f t="shared" ref="F68:F75" si="9">E59</f>
        <v>G8_196-197_Base_soluble</v>
      </c>
      <c r="G68" s="12" t="s">
        <v>264</v>
      </c>
      <c r="H68" s="12" t="s">
        <v>251</v>
      </c>
      <c r="I68" s="11" t="s">
        <v>198</v>
      </c>
      <c r="J68" s="33">
        <v>10</v>
      </c>
      <c r="K68" s="33" t="s">
        <v>911</v>
      </c>
      <c r="L68" s="77" t="s">
        <v>260</v>
      </c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>
        <v>-24.95</v>
      </c>
      <c r="AC68" s="5" t="s">
        <v>901</v>
      </c>
      <c r="AD68" s="14"/>
      <c r="AE68" s="14"/>
      <c r="AF68" s="14"/>
      <c r="AG68" s="14"/>
      <c r="AH68" s="14"/>
      <c r="AI68" s="145">
        <v>0.46708925937449758</v>
      </c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818</v>
      </c>
      <c r="B69" s="10" t="s">
        <v>828</v>
      </c>
      <c r="C69" s="12" t="s">
        <v>836</v>
      </c>
      <c r="D69" s="12" t="s">
        <v>904</v>
      </c>
      <c r="E69" s="11" t="str">
        <f t="shared" si="8"/>
        <v>G8_246-247_Humic_Acid</v>
      </c>
      <c r="F69" s="12" t="str">
        <f t="shared" si="9"/>
        <v>G8_246-247_Base_soluble</v>
      </c>
      <c r="G69" s="12" t="s">
        <v>264</v>
      </c>
      <c r="H69" s="12" t="s">
        <v>251</v>
      </c>
      <c r="I69" s="11" t="s">
        <v>198</v>
      </c>
      <c r="J69" s="33">
        <v>10</v>
      </c>
      <c r="K69" s="33" t="s">
        <v>911</v>
      </c>
      <c r="L69" s="77" t="s">
        <v>260</v>
      </c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>
        <v>-25.06</v>
      </c>
      <c r="AC69" s="5" t="s">
        <v>901</v>
      </c>
      <c r="AD69" s="14"/>
      <c r="AE69" s="14"/>
      <c r="AF69" s="14"/>
      <c r="AG69" s="14"/>
      <c r="AH69" s="14"/>
      <c r="AI69" s="145">
        <v>0.36710173201664481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818</v>
      </c>
      <c r="B70" s="10" t="s">
        <v>828</v>
      </c>
      <c r="C70" s="12" t="s">
        <v>837</v>
      </c>
      <c r="D70" s="12" t="s">
        <v>905</v>
      </c>
      <c r="E70" s="11" t="str">
        <f t="shared" si="8"/>
        <v>A11_100-101_Humic_Acid</v>
      </c>
      <c r="F70" s="12" t="str">
        <f t="shared" si="9"/>
        <v>A11_100-101_Base_soluble</v>
      </c>
      <c r="G70" s="12" t="s">
        <v>264</v>
      </c>
      <c r="H70" s="12" t="s">
        <v>251</v>
      </c>
      <c r="I70" s="11" t="s">
        <v>198</v>
      </c>
      <c r="J70" s="33">
        <v>10</v>
      </c>
      <c r="K70" s="33" t="s">
        <v>911</v>
      </c>
      <c r="L70" s="77" t="s">
        <v>260</v>
      </c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>
        <v>-26.2</v>
      </c>
      <c r="AC70" s="5" t="s">
        <v>901</v>
      </c>
      <c r="AD70" s="14"/>
      <c r="AE70" s="14"/>
      <c r="AF70" s="14"/>
      <c r="AG70" s="14"/>
      <c r="AH70" s="14"/>
      <c r="AI70" s="145">
        <v>0.81128383174645391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818</v>
      </c>
      <c r="B71" s="10" t="s">
        <v>828</v>
      </c>
      <c r="C71" s="12" t="s">
        <v>837</v>
      </c>
      <c r="D71" s="12" t="s">
        <v>906</v>
      </c>
      <c r="E71" s="11" t="str">
        <f t="shared" si="8"/>
        <v>A11_160-161_Humic_Acid</v>
      </c>
      <c r="F71" s="12" t="str">
        <f t="shared" si="9"/>
        <v>A11_160-161_Base_soluble</v>
      </c>
      <c r="G71" s="12" t="s">
        <v>264</v>
      </c>
      <c r="H71" s="12" t="s">
        <v>251</v>
      </c>
      <c r="I71" s="11" t="s">
        <v>198</v>
      </c>
      <c r="J71" s="33">
        <v>10</v>
      </c>
      <c r="K71" s="33" t="s">
        <v>911</v>
      </c>
      <c r="L71" s="77" t="s">
        <v>260</v>
      </c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>
        <v>-26.06</v>
      </c>
      <c r="AC71" s="5" t="s">
        <v>901</v>
      </c>
      <c r="AD71" s="14"/>
      <c r="AE71" s="14"/>
      <c r="AF71" s="14"/>
      <c r="AG71" s="14"/>
      <c r="AH71" s="14"/>
      <c r="AI71" s="145">
        <v>0.64761566942630777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818</v>
      </c>
      <c r="B72" s="10" t="s">
        <v>828</v>
      </c>
      <c r="C72" s="12" t="s">
        <v>837</v>
      </c>
      <c r="D72" s="12" t="s">
        <v>907</v>
      </c>
      <c r="E72" s="11" t="str">
        <f t="shared" si="8"/>
        <v>A11_222-222.5_Humic_Acid</v>
      </c>
      <c r="F72" s="12" t="str">
        <f t="shared" si="9"/>
        <v>A11_222-222.5_Base_soluble</v>
      </c>
      <c r="G72" s="12" t="s">
        <v>264</v>
      </c>
      <c r="H72" s="12" t="s">
        <v>251</v>
      </c>
      <c r="I72" s="11" t="s">
        <v>198</v>
      </c>
      <c r="J72" s="33">
        <v>10</v>
      </c>
      <c r="K72" s="33" t="s">
        <v>911</v>
      </c>
      <c r="L72" s="77" t="s">
        <v>260</v>
      </c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>
        <v>-26.53</v>
      </c>
      <c r="AC72" s="5" t="s">
        <v>901</v>
      </c>
      <c r="AD72" s="14"/>
      <c r="AE72" s="14"/>
      <c r="AF72" s="14"/>
      <c r="AG72" s="14"/>
      <c r="AH72" s="14"/>
      <c r="AI72" s="145">
        <v>0.39043434429593965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818</v>
      </c>
      <c r="B73" s="10" t="s">
        <v>828</v>
      </c>
      <c r="C73" s="12" t="s">
        <v>838</v>
      </c>
      <c r="D73" s="12" t="s">
        <v>908</v>
      </c>
      <c r="E73" s="11" t="str">
        <f t="shared" si="8"/>
        <v>A2_66-66.5_Humic_Acid</v>
      </c>
      <c r="F73" s="12" t="str">
        <f t="shared" si="9"/>
        <v>A2_66-66.5_Base_soluble</v>
      </c>
      <c r="G73" s="12" t="s">
        <v>264</v>
      </c>
      <c r="H73" s="12" t="s">
        <v>251</v>
      </c>
      <c r="I73" s="11" t="s">
        <v>198</v>
      </c>
      <c r="J73" s="33">
        <v>10</v>
      </c>
      <c r="K73" s="33" t="s">
        <v>911</v>
      </c>
      <c r="L73" s="77" t="s">
        <v>260</v>
      </c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>
        <v>-26.96</v>
      </c>
      <c r="AC73" s="5" t="s">
        <v>901</v>
      </c>
      <c r="AD73" s="14"/>
      <c r="AE73" s="14"/>
      <c r="AF73" s="14"/>
      <c r="AG73" s="14"/>
      <c r="AH73" s="14"/>
      <c r="AI73" s="145">
        <v>0.95975182577266638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818</v>
      </c>
      <c r="B74" s="10" t="s">
        <v>828</v>
      </c>
      <c r="C74" s="12" t="s">
        <v>838</v>
      </c>
      <c r="D74" s="12" t="s">
        <v>909</v>
      </c>
      <c r="E74" s="11" t="str">
        <f t="shared" si="8"/>
        <v>A2_176.5-177_Humic_Acid</v>
      </c>
      <c r="F74" s="12" t="str">
        <f t="shared" si="9"/>
        <v>A2_176.5-177_Base_soluble</v>
      </c>
      <c r="G74" s="12" t="s">
        <v>264</v>
      </c>
      <c r="H74" s="12" t="s">
        <v>251</v>
      </c>
      <c r="I74" s="11" t="s">
        <v>198</v>
      </c>
      <c r="J74" s="33">
        <v>10</v>
      </c>
      <c r="K74" s="33" t="s">
        <v>911</v>
      </c>
      <c r="L74" s="77" t="s">
        <v>260</v>
      </c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>
        <v>-27.42</v>
      </c>
      <c r="AC74" s="5" t="s">
        <v>901</v>
      </c>
      <c r="AD74" s="14"/>
      <c r="AE74" s="14"/>
      <c r="AF74" s="14"/>
      <c r="AG74" s="14"/>
      <c r="AH74" s="14"/>
      <c r="AI74" s="145">
        <v>0.82554690299828171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818</v>
      </c>
      <c r="B75" s="10" t="s">
        <v>828</v>
      </c>
      <c r="C75" s="12" t="s">
        <v>838</v>
      </c>
      <c r="D75" s="12" t="s">
        <v>910</v>
      </c>
      <c r="E75" s="11" t="str">
        <f t="shared" si="8"/>
        <v>A2_290-290.5_Humic_Acid</v>
      </c>
      <c r="F75" s="12" t="str">
        <f t="shared" si="9"/>
        <v>A2_290-290.5_Base_soluble</v>
      </c>
      <c r="G75" s="12" t="s">
        <v>264</v>
      </c>
      <c r="H75" s="12" t="s">
        <v>251</v>
      </c>
      <c r="I75" s="11" t="s">
        <v>198</v>
      </c>
      <c r="J75" s="33">
        <v>10</v>
      </c>
      <c r="K75" s="33" t="s">
        <v>911</v>
      </c>
      <c r="L75" s="77" t="s">
        <v>260</v>
      </c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>
        <v>-26.78</v>
      </c>
      <c r="AC75" s="5" t="s">
        <v>901</v>
      </c>
      <c r="AD75" s="14"/>
      <c r="AE75" s="14"/>
      <c r="AF75" s="14"/>
      <c r="AG75" s="14"/>
      <c r="AH75" s="14"/>
      <c r="AI75" s="145">
        <v>0.71721549194967515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818</v>
      </c>
      <c r="B76" s="10" t="s">
        <v>828</v>
      </c>
      <c r="C76" s="12" t="s">
        <v>836</v>
      </c>
      <c r="D76" s="12" t="s">
        <v>902</v>
      </c>
      <c r="E76" s="12" t="str">
        <f t="shared" ref="E76:E84" si="10">D76&amp;"_Humin"</f>
        <v>G8_146-147_Humin</v>
      </c>
      <c r="F76" s="12" t="str">
        <f t="shared" ref="F76:F84" si="11">D76</f>
        <v>G8_146-147</v>
      </c>
      <c r="G76" s="12" t="s">
        <v>813</v>
      </c>
      <c r="H76" s="12" t="s">
        <v>254</v>
      </c>
      <c r="I76" s="11" t="s">
        <v>198</v>
      </c>
      <c r="J76" s="12">
        <v>3</v>
      </c>
      <c r="K76" s="12">
        <v>10</v>
      </c>
      <c r="L76" s="6" t="s">
        <v>814</v>
      </c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>
        <v>-25.3</v>
      </c>
      <c r="AC76" s="5" t="s">
        <v>901</v>
      </c>
      <c r="AD76" s="14"/>
      <c r="AE76" s="14"/>
      <c r="AF76" s="14"/>
      <c r="AG76" s="14"/>
      <c r="AH76" s="14"/>
      <c r="AI76" s="145">
        <v>0.76517863668152242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818</v>
      </c>
      <c r="B77" s="10" t="s">
        <v>828</v>
      </c>
      <c r="C77" s="12" t="s">
        <v>836</v>
      </c>
      <c r="D77" s="12" t="s">
        <v>903</v>
      </c>
      <c r="E77" s="12" t="str">
        <f t="shared" si="10"/>
        <v>G8_196-197_Humin</v>
      </c>
      <c r="F77" s="12" t="str">
        <f t="shared" si="11"/>
        <v>G8_196-197</v>
      </c>
      <c r="G77" s="12" t="s">
        <v>813</v>
      </c>
      <c r="H77" s="12" t="s">
        <v>254</v>
      </c>
      <c r="I77" s="11" t="s">
        <v>198</v>
      </c>
      <c r="J77" s="12">
        <v>3</v>
      </c>
      <c r="K77" s="12">
        <v>10</v>
      </c>
      <c r="L77" s="6" t="s">
        <v>814</v>
      </c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>
        <v>-25.11</v>
      </c>
      <c r="AC77" s="5" t="s">
        <v>901</v>
      </c>
      <c r="AD77" s="14"/>
      <c r="AE77" s="14"/>
      <c r="AF77" s="14"/>
      <c r="AG77" s="14"/>
      <c r="AH77" s="14"/>
      <c r="AI77" s="145">
        <v>0.47264595080282479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818</v>
      </c>
      <c r="B78" s="10" t="s">
        <v>828</v>
      </c>
      <c r="C78" s="12" t="s">
        <v>836</v>
      </c>
      <c r="D78" s="12" t="s">
        <v>904</v>
      </c>
      <c r="E78" s="12" t="str">
        <f t="shared" si="10"/>
        <v>G8_246-247_Humin</v>
      </c>
      <c r="F78" s="12" t="str">
        <f t="shared" si="11"/>
        <v>G8_246-247</v>
      </c>
      <c r="G78" s="12" t="s">
        <v>813</v>
      </c>
      <c r="H78" s="12" t="s">
        <v>254</v>
      </c>
      <c r="I78" s="11" t="s">
        <v>198</v>
      </c>
      <c r="J78" s="12">
        <v>3</v>
      </c>
      <c r="K78" s="12">
        <v>10</v>
      </c>
      <c r="L78" s="6" t="s">
        <v>814</v>
      </c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>
        <v>-24.92</v>
      </c>
      <c r="AC78" s="5" t="s">
        <v>901</v>
      </c>
      <c r="AD78" s="14"/>
      <c r="AE78" s="14"/>
      <c r="AF78" s="14"/>
      <c r="AG78" s="14"/>
      <c r="AH78" s="14"/>
      <c r="AI78" s="145">
        <v>0.35452639156643834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818</v>
      </c>
      <c r="B79" s="10" t="s">
        <v>828</v>
      </c>
      <c r="C79" s="12" t="s">
        <v>837</v>
      </c>
      <c r="D79" s="12" t="s">
        <v>905</v>
      </c>
      <c r="E79" s="12" t="str">
        <f t="shared" si="10"/>
        <v>A11_100-101_Humin</v>
      </c>
      <c r="F79" s="12" t="str">
        <f t="shared" si="11"/>
        <v>A11_100-101</v>
      </c>
      <c r="G79" s="12" t="s">
        <v>813</v>
      </c>
      <c r="H79" s="12" t="s">
        <v>254</v>
      </c>
      <c r="I79" s="11" t="s">
        <v>198</v>
      </c>
      <c r="J79" s="12">
        <v>3</v>
      </c>
      <c r="K79" s="12">
        <v>10</v>
      </c>
      <c r="L79" s="6" t="s">
        <v>814</v>
      </c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>
        <v>-26.33</v>
      </c>
      <c r="AC79" s="5" t="s">
        <v>901</v>
      </c>
      <c r="AD79" s="14"/>
      <c r="AE79" s="14"/>
      <c r="AF79" s="14"/>
      <c r="AG79" s="14"/>
      <c r="AH79" s="14"/>
      <c r="AI79" s="145">
        <v>0.81431931274067593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818</v>
      </c>
      <c r="B80" s="10" t="s">
        <v>828</v>
      </c>
      <c r="C80" s="12" t="s">
        <v>837</v>
      </c>
      <c r="D80" s="12" t="s">
        <v>906</v>
      </c>
      <c r="E80" s="12" t="str">
        <f t="shared" si="10"/>
        <v>A11_160-161_Humin</v>
      </c>
      <c r="F80" s="12" t="str">
        <f t="shared" si="11"/>
        <v>A11_160-161</v>
      </c>
      <c r="G80" s="12" t="s">
        <v>813</v>
      </c>
      <c r="H80" s="12" t="s">
        <v>254</v>
      </c>
      <c r="I80" s="11" t="s">
        <v>198</v>
      </c>
      <c r="J80" s="12">
        <v>3</v>
      </c>
      <c r="K80" s="12">
        <v>10</v>
      </c>
      <c r="L80" s="6" t="s">
        <v>814</v>
      </c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>
        <v>-26.21</v>
      </c>
      <c r="AC80" s="5" t="s">
        <v>901</v>
      </c>
      <c r="AD80" s="14"/>
      <c r="AE80" s="14"/>
      <c r="AF80" s="14"/>
      <c r="AG80" s="14"/>
      <c r="AH80" s="14"/>
      <c r="AI80" s="145">
        <v>0.65736261841669696</v>
      </c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818</v>
      </c>
      <c r="B81" s="10" t="s">
        <v>828</v>
      </c>
      <c r="C81" s="12" t="s">
        <v>837</v>
      </c>
      <c r="D81" s="12" t="s">
        <v>907</v>
      </c>
      <c r="E81" s="12" t="str">
        <f t="shared" si="10"/>
        <v>A11_222-222.5_Humin</v>
      </c>
      <c r="F81" s="12" t="str">
        <f t="shared" si="11"/>
        <v>A11_222-222.5</v>
      </c>
      <c r="G81" s="12" t="s">
        <v>813</v>
      </c>
      <c r="H81" s="12" t="s">
        <v>254</v>
      </c>
      <c r="I81" s="11" t="s">
        <v>198</v>
      </c>
      <c r="J81" s="12">
        <v>3</v>
      </c>
      <c r="K81" s="12">
        <v>10</v>
      </c>
      <c r="L81" s="6" t="s">
        <v>814</v>
      </c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>
        <v>-26.89</v>
      </c>
      <c r="AC81" s="5" t="s">
        <v>901</v>
      </c>
      <c r="AD81" s="14"/>
      <c r="AE81" s="14"/>
      <c r="AF81" s="14"/>
      <c r="AG81" s="14"/>
      <c r="AH81" s="14"/>
      <c r="AI81" s="145">
        <v>0.38512436514838183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818</v>
      </c>
      <c r="B82" s="10" t="s">
        <v>828</v>
      </c>
      <c r="C82" s="12" t="s">
        <v>838</v>
      </c>
      <c r="D82" s="12" t="s">
        <v>908</v>
      </c>
      <c r="E82" s="12" t="str">
        <f t="shared" si="10"/>
        <v>A2_66-66.5_Humin</v>
      </c>
      <c r="F82" s="12" t="str">
        <f t="shared" si="11"/>
        <v>A2_66-66.5</v>
      </c>
      <c r="G82" s="12" t="s">
        <v>813</v>
      </c>
      <c r="H82" s="12" t="s">
        <v>254</v>
      </c>
      <c r="I82" s="11" t="s">
        <v>198</v>
      </c>
      <c r="J82" s="12">
        <v>3</v>
      </c>
      <c r="K82" s="12">
        <v>10</v>
      </c>
      <c r="L82" s="6" t="s">
        <v>814</v>
      </c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>
        <v>-26.46</v>
      </c>
      <c r="AC82" s="5" t="s">
        <v>901</v>
      </c>
      <c r="AD82" s="14"/>
      <c r="AE82" s="14"/>
      <c r="AF82" s="14"/>
      <c r="AG82" s="14"/>
      <c r="AH82" s="14"/>
      <c r="AI82" s="145">
        <v>0.97237916710421113</v>
      </c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818</v>
      </c>
      <c r="B83" s="10" t="s">
        <v>828</v>
      </c>
      <c r="C83" s="12" t="s">
        <v>838</v>
      </c>
      <c r="D83" s="12" t="s">
        <v>909</v>
      </c>
      <c r="E83" s="12" t="str">
        <f t="shared" si="10"/>
        <v>A2_176.5-177_Humin</v>
      </c>
      <c r="F83" s="12" t="str">
        <f t="shared" si="11"/>
        <v>A2_176.5-177</v>
      </c>
      <c r="G83" s="12" t="s">
        <v>813</v>
      </c>
      <c r="H83" s="12" t="s">
        <v>254</v>
      </c>
      <c r="I83" s="11" t="s">
        <v>198</v>
      </c>
      <c r="J83" s="12">
        <v>3</v>
      </c>
      <c r="K83" s="12">
        <v>10</v>
      </c>
      <c r="L83" s="6" t="s">
        <v>814</v>
      </c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>
        <v>-26.58</v>
      </c>
      <c r="AC83" s="5" t="s">
        <v>901</v>
      </c>
      <c r="AD83" s="14"/>
      <c r="AE83" s="14"/>
      <c r="AF83" s="14"/>
      <c r="AG83" s="14"/>
      <c r="AH83" s="14"/>
      <c r="AI83" s="145">
        <v>0.82298166082032231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818</v>
      </c>
      <c r="B84" s="10" t="s">
        <v>828</v>
      </c>
      <c r="C84" s="12" t="s">
        <v>838</v>
      </c>
      <c r="D84" s="12" t="s">
        <v>910</v>
      </c>
      <c r="E84" s="12" t="str">
        <f t="shared" si="10"/>
        <v>A2_290-290.5_Humin</v>
      </c>
      <c r="F84" s="12" t="str">
        <f t="shared" si="11"/>
        <v>A2_290-290.5</v>
      </c>
      <c r="G84" s="12" t="s">
        <v>813</v>
      </c>
      <c r="H84" s="12" t="s">
        <v>254</v>
      </c>
      <c r="I84" s="11" t="s">
        <v>198</v>
      </c>
      <c r="J84" s="12">
        <v>3</v>
      </c>
      <c r="K84" s="12">
        <v>10</v>
      </c>
      <c r="L84" s="6" t="s">
        <v>814</v>
      </c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>
        <v>-26.46</v>
      </c>
      <c r="AC84" s="5" t="s">
        <v>901</v>
      </c>
      <c r="AD84" s="14"/>
      <c r="AE84" s="14"/>
      <c r="AF84" s="14"/>
      <c r="AG84" s="14"/>
      <c r="AH84" s="14"/>
      <c r="AI84" s="145">
        <v>0.69006481585407253</v>
      </c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6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6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6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6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6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6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6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6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6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6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6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6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1:72" ht="1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1:72" ht="1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1:72" ht="1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1:72" ht="1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1:72" ht="1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1:72" ht="1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1:72" ht="1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1:72" ht="1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1:72" ht="1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9"/>
      <c r="R1001" s="129"/>
      <c r="S1001" s="129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1:72" ht="1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29"/>
      <c r="R1002" s="129"/>
      <c r="S1002" s="129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1:72" ht="1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4"/>
      <c r="N1003" s="14"/>
      <c r="O1003" s="14"/>
      <c r="P1003" s="14"/>
      <c r="Q1003" s="129"/>
      <c r="R1003" s="129"/>
      <c r="S1003" s="129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1:72" ht="1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4"/>
      <c r="N1004" s="14"/>
      <c r="O1004" s="14"/>
      <c r="P1004" s="14"/>
      <c r="Q1004" s="129"/>
      <c r="R1004" s="129"/>
      <c r="S1004" s="129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1:72" ht="1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4"/>
      <c r="N1005" s="14"/>
      <c r="O1005" s="14"/>
      <c r="P1005" s="14"/>
      <c r="Q1005" s="129"/>
      <c r="R1005" s="129"/>
      <c r="S1005" s="129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  <row r="1006" spans="1:72" ht="1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4"/>
      <c r="N1006" s="14"/>
      <c r="O1006" s="14"/>
      <c r="P1006" s="14"/>
      <c r="Q1006" s="129"/>
      <c r="R1006" s="129"/>
      <c r="S1006" s="129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</row>
    <row r="1007" spans="1:72" ht="1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4"/>
      <c r="N1007" s="14"/>
      <c r="O1007" s="14"/>
      <c r="P1007" s="14"/>
      <c r="Q1007" s="129"/>
      <c r="R1007" s="129"/>
      <c r="S1007" s="129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</row>
    <row r="1008" spans="1:72" ht="1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4"/>
      <c r="N1008" s="14"/>
      <c r="O1008" s="14"/>
      <c r="P1008" s="14"/>
      <c r="Q1008" s="129"/>
      <c r="R1008" s="129"/>
      <c r="S1008" s="129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</row>
    <row r="1009" spans="1:72" ht="1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4"/>
      <c r="N1009" s="14"/>
      <c r="O1009" s="14"/>
      <c r="P1009" s="14"/>
      <c r="Q1009" s="129"/>
      <c r="R1009" s="129"/>
      <c r="S1009" s="129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</row>
    <row r="1010" spans="1:72" ht="1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4"/>
      <c r="N1010" s="14"/>
      <c r="O1010" s="14"/>
      <c r="P1010" s="14"/>
      <c r="Q1010" s="129"/>
      <c r="R1010" s="129"/>
      <c r="S1010" s="129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</row>
    <row r="1011" spans="1:72" ht="1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/>
      <c r="M1011" s="14"/>
      <c r="N1011" s="14"/>
      <c r="O1011" s="14"/>
      <c r="P1011" s="14"/>
      <c r="Q1011" s="129"/>
      <c r="R1011" s="129"/>
      <c r="S1011" s="129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</row>
    <row r="1012" spans="1:72" ht="1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/>
      <c r="M1012" s="14"/>
      <c r="N1012" s="14"/>
      <c r="O1012" s="14"/>
      <c r="P1012" s="14"/>
      <c r="Q1012" s="129"/>
      <c r="R1012" s="129"/>
      <c r="S1012" s="129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</row>
    <row r="1013" spans="1:72" ht="1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/>
      <c r="M1013" s="14"/>
      <c r="N1013" s="14"/>
      <c r="O1013" s="14"/>
      <c r="P1013" s="14"/>
      <c r="Q1013" s="129"/>
      <c r="R1013" s="129"/>
      <c r="S1013" s="129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</row>
    <row r="1014" spans="1:72" ht="14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/>
      <c r="M1014" s="14"/>
      <c r="N1014" s="14"/>
      <c r="O1014" s="14"/>
      <c r="P1014" s="14"/>
      <c r="Q1014" s="129"/>
      <c r="R1014" s="129"/>
      <c r="S1014" s="129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</row>
    <row r="1015" spans="1:72" ht="14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/>
      <c r="M1015" s="14"/>
      <c r="N1015" s="14"/>
      <c r="O1015" s="14"/>
      <c r="P1015" s="14"/>
      <c r="Q1015" s="129"/>
      <c r="R1015" s="129"/>
      <c r="S1015" s="129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</row>
    <row r="1016" spans="1:72" ht="14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/>
      <c r="M1016" s="14"/>
      <c r="N1016" s="14"/>
      <c r="O1016" s="14"/>
      <c r="P1016" s="14"/>
      <c r="Q1016" s="129"/>
      <c r="R1016" s="129"/>
      <c r="S1016" s="129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</row>
    <row r="1017" spans="1:72" ht="14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/>
      <c r="M1017" s="14"/>
      <c r="N1017" s="14"/>
      <c r="O1017" s="14"/>
      <c r="P1017" s="14"/>
      <c r="Q1017" s="129"/>
      <c r="R1017" s="129"/>
      <c r="S1017" s="129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</row>
    <row r="1018" spans="1:72" ht="14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/>
      <c r="M1018" s="14"/>
      <c r="N1018" s="14"/>
      <c r="O1018" s="14"/>
      <c r="P1018" s="14"/>
      <c r="Q1018" s="129"/>
      <c r="R1018" s="129"/>
      <c r="S1018" s="129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</row>
    <row r="1019" spans="1:72" ht="14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/>
      <c r="M1019" s="14"/>
      <c r="N1019" s="14"/>
      <c r="O1019" s="14"/>
      <c r="P1019" s="14"/>
      <c r="Q1019" s="129"/>
      <c r="R1019" s="129"/>
      <c r="S1019" s="129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</row>
    <row r="1020" spans="1:72" ht="14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/>
      <c r="M1020" s="14"/>
      <c r="N1020" s="14"/>
      <c r="O1020" s="14"/>
      <c r="P1020" s="14"/>
      <c r="Q1020" s="129"/>
      <c r="R1020" s="129"/>
      <c r="S1020" s="129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</row>
    <row r="1021" spans="1:72" ht="14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/>
      <c r="M1021" s="14"/>
      <c r="N1021" s="14"/>
      <c r="O1021" s="14"/>
      <c r="P1021" s="14"/>
      <c r="Q1021" s="129"/>
      <c r="R1021" s="129"/>
      <c r="S1021" s="129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</row>
    <row r="1022" spans="1:72" ht="14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  <c r="M1022" s="14"/>
      <c r="N1022" s="14"/>
      <c r="O1022" s="14"/>
      <c r="P1022" s="14"/>
      <c r="Q1022" s="129"/>
      <c r="R1022" s="129"/>
      <c r="S1022" s="129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</row>
    <row r="1023" spans="1:72" ht="14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/>
      <c r="M1023" s="14"/>
      <c r="N1023" s="14"/>
      <c r="O1023" s="14"/>
      <c r="P1023" s="14"/>
      <c r="Q1023" s="129"/>
      <c r="R1023" s="129"/>
      <c r="S1023" s="129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</row>
    <row r="1024" spans="1:72" ht="1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/>
      <c r="M1024" s="14"/>
      <c r="N1024" s="14"/>
      <c r="O1024" s="14"/>
      <c r="P1024" s="14"/>
      <c r="Q1024" s="129"/>
      <c r="R1024" s="129"/>
      <c r="S1024" s="129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</row>
    <row r="1025" spans="2:72" ht="14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/>
      <c r="M1025" s="14"/>
      <c r="N1025" s="14"/>
      <c r="O1025" s="14"/>
      <c r="P1025" s="14"/>
      <c r="Q1025" s="129"/>
      <c r="R1025" s="129"/>
      <c r="S1025" s="129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</row>
    <row r="1026" spans="2:72" ht="14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/>
      <c r="M1026" s="14"/>
      <c r="N1026" s="14"/>
      <c r="O1026" s="14"/>
      <c r="P1026" s="14"/>
      <c r="Q1026" s="129"/>
      <c r="R1026" s="129"/>
      <c r="S1026" s="129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</row>
    <row r="1027" spans="2:72" ht="14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/>
      <c r="M1027" s="14"/>
      <c r="N1027" s="14"/>
      <c r="O1027" s="14"/>
      <c r="P1027" s="14"/>
      <c r="Q1027" s="129"/>
      <c r="R1027" s="129"/>
      <c r="S1027" s="129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G22:G1048576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L22:L57 L76:L1048576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2018-10-06T10:58:23Z</dcterms:modified>
</cp:coreProperties>
</file>