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arsb\Downloads\practical_1\VORM2050\"/>
    </mc:Choice>
  </mc:AlternateContent>
  <xr:revisionPtr revIDLastSave="0" documentId="13_ncr:1_{9E4968F3-982E-407A-B111-61C2921D1D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  <sheet name="Uitleg" sheetId="2" r:id="rId2"/>
    <sheet name="Samenstellingen markten" sheetId="3" r:id="rId3"/>
    <sheet name="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9j3rzkIFDUuN0lgK1qarOBWYc8EggzXV1We3v7o7Lh0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D8" i="1"/>
  <c r="B8" i="1"/>
  <c r="F7" i="1"/>
  <c r="D7" i="1"/>
  <c r="C7" i="1"/>
  <c r="B7" i="1"/>
  <c r="F6" i="1"/>
  <c r="D6" i="1"/>
  <c r="C6" i="1"/>
  <c r="B6" i="1"/>
  <c r="F5" i="1"/>
  <c r="D5" i="1"/>
  <c r="C5" i="1"/>
  <c r="B5" i="1"/>
  <c r="I4" i="1"/>
  <c r="F4" i="1"/>
  <c r="D4" i="1"/>
  <c r="C4" i="1"/>
  <c r="B4" i="1"/>
  <c r="F3" i="1"/>
  <c r="D3" i="1"/>
  <c r="C3" i="1"/>
  <c r="B3" i="1"/>
  <c r="B2" i="1"/>
  <c r="H2" i="1" s="1"/>
  <c r="H3" i="1" l="1"/>
  <c r="H8" i="1"/>
  <c r="H7" i="1"/>
  <c r="H6" i="1"/>
  <c r="H4" i="1"/>
  <c r="H5" i="1"/>
</calcChain>
</file>

<file path=xl/sharedStrings.xml><?xml version="1.0" encoding="utf-8"?>
<sst xmlns="http://schemas.openxmlformats.org/spreadsheetml/2006/main" count="102" uniqueCount="80">
  <si>
    <t>project</t>
  </si>
  <si>
    <t>kolommen en vloeren</t>
  </si>
  <si>
    <t>gevels en wanden</t>
  </si>
  <si>
    <t>transport</t>
  </si>
  <si>
    <t>engineering</t>
  </si>
  <si>
    <t>montage</t>
  </si>
  <si>
    <t>totaal</t>
  </si>
  <si>
    <t>bvo</t>
  </si>
  <si>
    <t>per bvo</t>
  </si>
  <si>
    <t>datum</t>
  </si>
  <si>
    <t>binckblocks</t>
  </si>
  <si>
    <t>sloterplas toren</t>
  </si>
  <si>
    <t>sloterplas g</t>
  </si>
  <si>
    <t>sloterplas w1</t>
  </si>
  <si>
    <t>sloterplas w2</t>
  </si>
  <si>
    <t>sloterplas w3</t>
  </si>
  <si>
    <t>burgerdijk</t>
  </si>
  <si>
    <t>Kostenpost</t>
  </si>
  <si>
    <t>waaruit opgebouwd?</t>
  </si>
  <si>
    <t>pagina offerte</t>
  </si>
  <si>
    <t>staal constructie</t>
  </si>
  <si>
    <t>risico + winst + algemene kosten</t>
  </si>
  <si>
    <t>Productie kolommen + voorzieningen kolommen + productie vloerplaten + voorzieningen vloeren + betonligger</t>
  </si>
  <si>
    <t>1+5</t>
  </si>
  <si>
    <t>productie kolommen</t>
  </si>
  <si>
    <t>levering dragende wanden</t>
  </si>
  <si>
    <t>transport skelet</t>
  </si>
  <si>
    <t>Stalen onderdelen skelet (totaal)</t>
  </si>
  <si>
    <t>engineering skelet</t>
  </si>
  <si>
    <t>montage (totaal)</t>
  </si>
  <si>
    <t xml:space="preserve">risico  </t>
  </si>
  <si>
    <t>totaal gevels en wanden - transport wanden</t>
  </si>
  <si>
    <t>voorzieningen kolommen</t>
  </si>
  <si>
    <t>voorzieningen/verg/begeleiding</t>
  </si>
  <si>
    <t>transport wanden</t>
  </si>
  <si>
    <t>stalen onderdelen algemeen (totaal)</t>
  </si>
  <si>
    <t>engineering wanden</t>
  </si>
  <si>
    <t>veiligheid</t>
  </si>
  <si>
    <t>AK + W</t>
  </si>
  <si>
    <t>Transport wanden (3) + transport skelet (2)</t>
  </si>
  <si>
    <t>2+3</t>
  </si>
  <si>
    <t>productie vloerplaten</t>
  </si>
  <si>
    <t>engineering gevels</t>
  </si>
  <si>
    <t>afwerking/reparatie beton</t>
  </si>
  <si>
    <t>staalkonstrukties</t>
  </si>
  <si>
    <t>voorzieningen vloeren</t>
  </si>
  <si>
    <t>maatvoering</t>
  </si>
  <si>
    <t>Corsmit + maatvoering</t>
  </si>
  <si>
    <t>1 + 5</t>
  </si>
  <si>
    <t>betonligger</t>
  </si>
  <si>
    <t>Montage</t>
  </si>
  <si>
    <t>Montage + afwerking/reparatie beton</t>
  </si>
  <si>
    <t>Diversen</t>
  </si>
  <si>
    <t xml:space="preserve">Betonligger+maatvoering+afweking/reparatiebeton+begeleiding </t>
  </si>
  <si>
    <t>Risico + winst</t>
  </si>
  <si>
    <t>algemene kosten</t>
  </si>
  <si>
    <t>AK</t>
  </si>
  <si>
    <t>SOM</t>
  </si>
  <si>
    <t>assessment</t>
  </si>
  <si>
    <t xml:space="preserve">Poured concrete quotes </t>
  </si>
  <si>
    <t>Poured concrete quotes</t>
  </si>
  <si>
    <t xml:space="preserve">Transport labour </t>
  </si>
  <si>
    <t>construction labour</t>
  </si>
  <si>
    <t>100%?</t>
  </si>
  <si>
    <t xml:space="preserve">Construction labour </t>
  </si>
  <si>
    <t xml:space="preserve">Energy </t>
  </si>
  <si>
    <t>Energy</t>
  </si>
  <si>
    <t xml:space="preserve">construction material </t>
  </si>
  <si>
    <t>Motor fuel</t>
  </si>
  <si>
    <t>reinforced steel prices (bars 30% nets 70%?)</t>
  </si>
  <si>
    <t>reinforced steel prices (bars 70% nets 30%?)</t>
  </si>
  <si>
    <t xml:space="preserve">motor fuel </t>
  </si>
  <si>
    <t>construction labour/ beton CAO/bouwnijverheid</t>
  </si>
  <si>
    <t>analysis</t>
  </si>
  <si>
    <t>inflation vs other markets</t>
  </si>
  <si>
    <t>bdb materiaal vs cbs materiaal</t>
  </si>
  <si>
    <t>bdb arbeid in de bouw vs cbs arbeid in de bouw</t>
  </si>
  <si>
    <t>bdb beton versus dyckerhof betonprijzen</t>
  </si>
  <si>
    <t>bdb staal vs belmetal staal</t>
  </si>
  <si>
    <t>staalconstructies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</si>
</sst>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d\-m\-yyyy"/>
    <numFmt numFmtId="166" formatCode="0.00000%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9" fontId="1" fillId="0" borderId="0" xfId="0" applyNumberFormat="1" applyFont="1"/>
    <xf numFmtId="9" fontId="1" fillId="0" borderId="0" xfId="1" applyFont="1"/>
    <xf numFmtId="9" fontId="0" fillId="0" borderId="0" xfId="1" applyFont="1"/>
    <xf numFmtId="0" fontId="4" fillId="0" borderId="0" xfId="0" applyFont="1"/>
    <xf numFmtId="166" fontId="0" fillId="0" borderId="0" xfId="1" applyNumberFormat="1" applyFont="1"/>
  </cellXfs>
  <cellStyles count="2">
    <cellStyle name="Procent" xfId="1" builtinId="5"/>
    <cellStyle name="Standa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85" zoomScaleNormal="85" workbookViewId="0">
      <selection activeCell="G14" sqref="G14"/>
    </sheetView>
  </sheetViews>
  <sheetFormatPr defaultColWidth="14.453125" defaultRowHeight="15" customHeight="1" x14ac:dyDescent="0.35"/>
  <cols>
    <col min="1" max="1" width="14.54296875" customWidth="1"/>
    <col min="2" max="3" width="19.7265625" customWidth="1"/>
    <col min="4" max="4" width="16.26953125" customWidth="1"/>
    <col min="5" max="5" width="14.54296875" customWidth="1"/>
    <col min="6" max="6" width="15" customWidth="1"/>
    <col min="7" max="7" width="15.453125" customWidth="1"/>
    <col min="8" max="11" width="14.54296875" customWidth="1"/>
    <col min="12" max="13" width="9.81640625" customWidth="1"/>
    <col min="14" max="27" width="8.7265625" customWidth="1"/>
  </cols>
  <sheetData>
    <row r="1" spans="1:27" ht="14.25" customHeight="1" x14ac:dyDescent="0.35">
      <c r="A1" s="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" t="s">
        <v>79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7" ht="14.25" customHeight="1" x14ac:dyDescent="0.35">
      <c r="A2" s="1" t="s">
        <v>10</v>
      </c>
      <c r="B2" s="2">
        <f>2855298+182600</f>
        <v>3037898</v>
      </c>
      <c r="C2" s="2">
        <v>3517329</v>
      </c>
      <c r="D2" s="2">
        <v>1208232</v>
      </c>
      <c r="E2" s="2">
        <v>584909</v>
      </c>
      <c r="F2" s="2">
        <v>1337205</v>
      </c>
      <c r="G2" s="2">
        <v>435510</v>
      </c>
      <c r="H2" s="2">
        <f>SUM(B2:C2,D2:G2)</f>
        <v>10121083</v>
      </c>
      <c r="I2" s="3">
        <v>31916</v>
      </c>
      <c r="J2" s="2">
        <f>H2/I2</f>
        <v>317.11627396916907</v>
      </c>
      <c r="K2" s="4">
        <v>44250</v>
      </c>
      <c r="L2" s="4"/>
    </row>
    <row r="3" spans="1:27" ht="14.25" customHeight="1" x14ac:dyDescent="0.35">
      <c r="A3" s="1" t="s">
        <v>11</v>
      </c>
      <c r="B3" s="2">
        <f>2253628+180000</f>
        <v>2433628</v>
      </c>
      <c r="C3" s="2">
        <f>394749+1429629+142137</f>
        <v>1966515</v>
      </c>
      <c r="D3" s="2">
        <f>56454+190748+343763</f>
        <v>590965</v>
      </c>
      <c r="E3" s="2">
        <v>570969</v>
      </c>
      <c r="F3" s="2">
        <f>705120+75000</f>
        <v>780120</v>
      </c>
      <c r="G3" s="2">
        <v>182956</v>
      </c>
      <c r="H3" s="2">
        <f t="shared" ref="H3:H8" si="0">SUM(A3:C3,D3:G3)</f>
        <v>6525153</v>
      </c>
      <c r="I3" s="3">
        <v>15078</v>
      </c>
      <c r="J3" s="2">
        <f t="shared" ref="J3:J8" si="1">H3/I3</f>
        <v>432.75984878631118</v>
      </c>
      <c r="K3" s="4">
        <v>44981</v>
      </c>
      <c r="L3" s="4"/>
    </row>
    <row r="4" spans="1:27" ht="14.25" customHeight="1" x14ac:dyDescent="0.35">
      <c r="A4" s="1" t="s">
        <v>12</v>
      </c>
      <c r="B4" s="2">
        <f>134735+8747+2127970+40312+44800</f>
        <v>2356564</v>
      </c>
      <c r="C4" s="2">
        <f>1610326+156563</f>
        <v>1766889</v>
      </c>
      <c r="D4" s="2">
        <f>210058+383953</f>
        <v>594011</v>
      </c>
      <c r="E4" s="2">
        <v>495678</v>
      </c>
      <c r="F4" s="2">
        <f>809721+125000</f>
        <v>934721</v>
      </c>
      <c r="G4" s="2">
        <v>318743</v>
      </c>
      <c r="H4" s="2">
        <f t="shared" si="0"/>
        <v>6466606</v>
      </c>
      <c r="I4" s="3">
        <f>11499+6715</f>
        <v>18214</v>
      </c>
      <c r="J4" s="2">
        <f t="shared" si="1"/>
        <v>355.03491819479524</v>
      </c>
      <c r="K4" s="4">
        <v>44980</v>
      </c>
      <c r="L4" s="4"/>
      <c r="M4" s="1"/>
    </row>
    <row r="5" spans="1:27" ht="14.25" customHeight="1" x14ac:dyDescent="0.35">
      <c r="A5" s="1" t="s">
        <v>13</v>
      </c>
      <c r="B5" s="2">
        <f>4037+788472+19413+5000</f>
        <v>816922</v>
      </c>
      <c r="C5" s="2">
        <f>762892+82544</f>
        <v>845436</v>
      </c>
      <c r="D5" s="2">
        <f>145710+99345</f>
        <v>245055</v>
      </c>
      <c r="E5" s="2">
        <v>325393</v>
      </c>
      <c r="F5" s="2">
        <f>284818+40000</f>
        <v>324818</v>
      </c>
      <c r="G5" s="2">
        <v>77068</v>
      </c>
      <c r="H5" s="2">
        <f t="shared" si="0"/>
        <v>2634692</v>
      </c>
      <c r="I5" s="3">
        <v>6102</v>
      </c>
      <c r="J5" s="2">
        <f t="shared" si="1"/>
        <v>431.77515568666013</v>
      </c>
      <c r="K5" s="4">
        <v>44981</v>
      </c>
      <c r="L5" s="4"/>
    </row>
    <row r="6" spans="1:27" ht="14.25" customHeight="1" x14ac:dyDescent="0.35">
      <c r="A6" s="1" t="s">
        <v>14</v>
      </c>
      <c r="B6" s="2">
        <f>7563+3213+562582+14345+5000</f>
        <v>592703</v>
      </c>
      <c r="C6" s="2">
        <f>588311+59798</f>
        <v>648109</v>
      </c>
      <c r="D6" s="2">
        <f>97893+76658+3200</f>
        <v>177751</v>
      </c>
      <c r="E6" s="2">
        <v>291576</v>
      </c>
      <c r="F6" s="2">
        <f>200966+35000</f>
        <v>235966</v>
      </c>
      <c r="G6" s="2">
        <v>52131</v>
      </c>
      <c r="H6" s="2">
        <f t="shared" si="0"/>
        <v>1998236</v>
      </c>
      <c r="I6" s="3">
        <v>4505</v>
      </c>
      <c r="J6" s="2">
        <f t="shared" si="1"/>
        <v>443.55960044395118</v>
      </c>
      <c r="K6" s="4">
        <v>44981</v>
      </c>
      <c r="L6" s="4"/>
    </row>
    <row r="7" spans="1:27" ht="14.25" customHeight="1" x14ac:dyDescent="0.35">
      <c r="A7" s="1" t="s">
        <v>15</v>
      </c>
      <c r="B7" s="2">
        <f>1732+570189+15465</f>
        <v>587386</v>
      </c>
      <c r="C7" s="2">
        <f>436691+35410</f>
        <v>472101</v>
      </c>
      <c r="D7" s="2">
        <f>100454+57739</f>
        <v>158193</v>
      </c>
      <c r="E7" s="2">
        <v>249594</v>
      </c>
      <c r="F7" s="2">
        <f>163203+40000</f>
        <v>203203</v>
      </c>
      <c r="G7" s="2">
        <v>43003</v>
      </c>
      <c r="H7" s="2">
        <f t="shared" si="0"/>
        <v>1713480</v>
      </c>
      <c r="I7" s="3">
        <v>4612</v>
      </c>
      <c r="J7" s="2">
        <f t="shared" si="1"/>
        <v>371.52645273200346</v>
      </c>
      <c r="K7" s="4">
        <v>44981</v>
      </c>
      <c r="L7" s="4"/>
    </row>
    <row r="8" spans="1:27" ht="14.25" customHeight="1" x14ac:dyDescent="0.35">
      <c r="A8" s="1" t="s">
        <v>16</v>
      </c>
      <c r="B8" s="2">
        <f>154950+8076+731234+26855</f>
        <v>921115</v>
      </c>
      <c r="C8" s="2">
        <v>276547</v>
      </c>
      <c r="D8" s="2">
        <f>30951+142782</f>
        <v>173733</v>
      </c>
      <c r="E8" s="2">
        <v>335426</v>
      </c>
      <c r="F8" s="2">
        <v>302281</v>
      </c>
      <c r="G8" s="2">
        <v>73366</v>
      </c>
      <c r="H8" s="2">
        <f t="shared" si="0"/>
        <v>2082468</v>
      </c>
      <c r="I8" s="3">
        <v>5319</v>
      </c>
      <c r="J8" s="2">
        <f t="shared" si="1"/>
        <v>391.51494641849973</v>
      </c>
      <c r="K8" s="4">
        <v>45009</v>
      </c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35">
      <c r="B9" s="2"/>
      <c r="C9" s="2"/>
      <c r="D9" s="2"/>
      <c r="E9" s="2"/>
      <c r="F9" s="2"/>
      <c r="G9" s="2"/>
      <c r="H9" s="2"/>
      <c r="I9" s="2"/>
    </row>
    <row r="10" spans="1:27" ht="14.25" customHeight="1" x14ac:dyDescent="0.35">
      <c r="C10" s="1"/>
      <c r="D10" s="1"/>
      <c r="E10" s="1"/>
      <c r="F10" s="1"/>
      <c r="G10" s="1"/>
      <c r="H10" s="1"/>
      <c r="I10" s="1"/>
      <c r="J10" s="1"/>
      <c r="K10" s="1"/>
    </row>
    <row r="11" spans="1:27" ht="14.25" customHeight="1" x14ac:dyDescent="0.35">
      <c r="B11" s="10"/>
      <c r="C11" s="9"/>
    </row>
    <row r="12" spans="1:27" ht="14.25" customHeight="1" x14ac:dyDescent="0.35">
      <c r="B12" s="10"/>
    </row>
    <row r="13" spans="1:27" ht="14.25" customHeight="1" x14ac:dyDescent="0.35">
      <c r="B13" s="10"/>
    </row>
    <row r="14" spans="1:27" ht="14.25" customHeight="1" x14ac:dyDescent="0.35">
      <c r="B14" s="10"/>
      <c r="F14" s="2"/>
    </row>
    <row r="15" spans="1:27" ht="14.25" customHeight="1" x14ac:dyDescent="0.35">
      <c r="B15" s="10"/>
      <c r="G15" s="2"/>
    </row>
    <row r="16" spans="1:27" ht="14.25" customHeight="1" x14ac:dyDescent="0.35">
      <c r="B16" s="10"/>
    </row>
    <row r="17" spans="2:13" ht="14.25" customHeight="1" x14ac:dyDescent="0.35">
      <c r="B17" s="10"/>
    </row>
    <row r="18" spans="2:13" ht="14.25" customHeight="1" x14ac:dyDescent="0.35">
      <c r="B18" s="12"/>
    </row>
    <row r="19" spans="2:13" ht="14.25" customHeight="1" x14ac:dyDescent="0.35">
      <c r="C19" s="2"/>
      <c r="D19" s="2"/>
      <c r="E19" s="2"/>
      <c r="F19" s="2"/>
      <c r="G19" s="2"/>
      <c r="H19" s="2"/>
      <c r="I19" s="2"/>
      <c r="J19" s="2"/>
      <c r="K19" s="3"/>
      <c r="L19" s="2"/>
      <c r="M19" s="4"/>
    </row>
    <row r="20" spans="2:13" ht="14.25" customHeight="1" x14ac:dyDescent="0.35">
      <c r="C20" s="2"/>
      <c r="D20" s="2"/>
      <c r="E20" s="2"/>
      <c r="F20" s="2"/>
      <c r="G20" s="2"/>
      <c r="H20" s="2"/>
      <c r="I20" s="2"/>
      <c r="J20" s="2"/>
      <c r="K20" s="3"/>
      <c r="L20" s="2"/>
      <c r="M20" s="4"/>
    </row>
    <row r="21" spans="2:13" ht="14.25" customHeight="1" x14ac:dyDescent="0.35">
      <c r="C21" s="2"/>
      <c r="D21" s="2"/>
      <c r="E21" s="2"/>
      <c r="F21" s="2"/>
      <c r="G21" s="2"/>
      <c r="H21" s="2"/>
      <c r="I21" s="2"/>
      <c r="J21" s="2"/>
      <c r="K21" s="3"/>
      <c r="L21" s="2"/>
      <c r="M21" s="4"/>
    </row>
    <row r="22" spans="2:13" ht="14.25" customHeight="1" x14ac:dyDescent="0.35">
      <c r="C22" s="2"/>
      <c r="D22" s="2"/>
      <c r="E22" s="2"/>
      <c r="F22" s="2"/>
      <c r="G22" s="2"/>
      <c r="H22" s="2"/>
      <c r="I22" s="2"/>
      <c r="J22" s="2"/>
      <c r="K22" s="3"/>
      <c r="L22" s="2"/>
      <c r="M22" s="4"/>
    </row>
    <row r="23" spans="2:13" ht="14.25" customHeight="1" x14ac:dyDescent="0.35">
      <c r="C23" s="2"/>
      <c r="D23" s="2"/>
      <c r="E23" s="2"/>
      <c r="F23" s="2"/>
      <c r="G23" s="2"/>
      <c r="H23" s="2"/>
      <c r="I23" s="2"/>
      <c r="J23" s="2"/>
      <c r="K23" s="3"/>
      <c r="L23" s="2"/>
      <c r="M23" s="4"/>
    </row>
    <row r="24" spans="2:13" ht="14.25" customHeight="1" x14ac:dyDescent="0.35">
      <c r="C24" s="2"/>
      <c r="D24" s="2"/>
      <c r="E24" s="2"/>
      <c r="F24" s="2"/>
      <c r="G24" s="2"/>
      <c r="H24" s="2"/>
      <c r="I24" s="2"/>
      <c r="J24" s="2"/>
      <c r="K24" s="3"/>
      <c r="L24" s="2"/>
      <c r="M24" s="4"/>
    </row>
    <row r="25" spans="2:13" ht="14.25" customHeight="1" x14ac:dyDescent="0.35">
      <c r="C25" s="2"/>
      <c r="D25" s="2"/>
      <c r="E25" s="2"/>
      <c r="F25" s="2"/>
      <c r="G25" s="2"/>
      <c r="H25" s="2"/>
      <c r="I25" s="2"/>
      <c r="J25" s="2"/>
      <c r="K25" s="3"/>
      <c r="L25" s="2"/>
      <c r="M25" s="4"/>
    </row>
    <row r="26" spans="2:13" ht="14.25" customHeight="1" x14ac:dyDescent="0.35">
      <c r="C26" s="2"/>
      <c r="D26" s="2"/>
      <c r="E26" s="2"/>
      <c r="F26" s="2"/>
      <c r="G26" s="2"/>
      <c r="H26" s="2"/>
      <c r="I26" s="2"/>
      <c r="J26" s="2"/>
    </row>
    <row r="27" spans="2:13" ht="14.25" customHeight="1" x14ac:dyDescent="0.35"/>
    <row r="28" spans="2:13" ht="14.25" customHeight="1" x14ac:dyDescent="0.35"/>
    <row r="29" spans="2:13" ht="14.25" customHeight="1" x14ac:dyDescent="0.35"/>
    <row r="30" spans="2:13" ht="14.25" customHeight="1" x14ac:dyDescent="0.35"/>
    <row r="31" spans="2:13" ht="14.25" customHeight="1" x14ac:dyDescent="0.35"/>
    <row r="32" spans="2:1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B9:I9 C26:J26">
    <cfRule type="notContainsBlanks" dxfId="0" priority="1">
      <formula>LEN(TRIM(B9))&gt;0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2"/>
  <sheetViews>
    <sheetView workbookViewId="0"/>
  </sheetViews>
  <sheetFormatPr defaultColWidth="14.453125" defaultRowHeight="15" customHeight="1" x14ac:dyDescent="0.35"/>
  <cols>
    <col min="1" max="1" width="18.453125" customWidth="1"/>
    <col min="2" max="2" width="82.81640625" customWidth="1"/>
    <col min="3" max="3" width="13" customWidth="1"/>
    <col min="4" max="4" width="8.7265625" customWidth="1"/>
    <col min="5" max="5" width="22.7265625" customWidth="1"/>
    <col min="6" max="6" width="28.26953125" customWidth="1"/>
    <col min="7" max="7" width="16.453125" customWidth="1"/>
    <col min="8" max="8" width="32" customWidth="1"/>
    <col min="9" max="9" width="18.54296875" customWidth="1"/>
    <col min="10" max="10" width="25.7265625" customWidth="1"/>
    <col min="11" max="11" width="29.08984375" customWidth="1"/>
    <col min="12" max="26" width="8.7265625" customWidth="1"/>
  </cols>
  <sheetData>
    <row r="1" spans="1:11" ht="14.25" customHeight="1" x14ac:dyDescent="0.35">
      <c r="A1" s="5" t="s">
        <v>17</v>
      </c>
      <c r="B1" s="1" t="s">
        <v>18</v>
      </c>
      <c r="C1" s="1" t="s">
        <v>19</v>
      </c>
      <c r="E1" s="6" t="s">
        <v>1</v>
      </c>
      <c r="F1" s="6" t="s">
        <v>2</v>
      </c>
      <c r="G1" s="6" t="s">
        <v>3</v>
      </c>
      <c r="H1" s="6" t="s">
        <v>20</v>
      </c>
      <c r="I1" s="6" t="s">
        <v>4</v>
      </c>
      <c r="J1" s="6" t="s">
        <v>5</v>
      </c>
      <c r="K1" s="6" t="s">
        <v>21</v>
      </c>
    </row>
    <row r="2" spans="1:11" ht="14.25" customHeight="1" x14ac:dyDescent="0.35">
      <c r="A2" s="5" t="s">
        <v>1</v>
      </c>
      <c r="B2" s="1" t="s">
        <v>22</v>
      </c>
      <c r="C2" s="1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 t="s">
        <v>28</v>
      </c>
      <c r="J2" s="7" t="s">
        <v>29</v>
      </c>
      <c r="K2" s="7" t="s">
        <v>30</v>
      </c>
    </row>
    <row r="3" spans="1:11" ht="14.25" customHeight="1" x14ac:dyDescent="0.35">
      <c r="A3" s="5" t="s">
        <v>2</v>
      </c>
      <c r="B3" s="1" t="s">
        <v>31</v>
      </c>
      <c r="C3" s="1">
        <v>3</v>
      </c>
      <c r="E3" s="7" t="s">
        <v>32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38</v>
      </c>
    </row>
    <row r="4" spans="1:11" ht="14.25" customHeight="1" x14ac:dyDescent="0.35">
      <c r="A4" s="1" t="s">
        <v>3</v>
      </c>
      <c r="B4" s="1" t="s">
        <v>39</v>
      </c>
      <c r="C4" s="1" t="s">
        <v>40</v>
      </c>
      <c r="E4" s="7" t="s">
        <v>41</v>
      </c>
      <c r="I4" s="7" t="s">
        <v>42</v>
      </c>
      <c r="J4" s="7" t="s">
        <v>43</v>
      </c>
    </row>
    <row r="5" spans="1:11" ht="14.25" customHeight="1" x14ac:dyDescent="0.35">
      <c r="A5" s="1" t="s">
        <v>20</v>
      </c>
      <c r="B5" s="1" t="s">
        <v>44</v>
      </c>
      <c r="C5" s="1">
        <v>1</v>
      </c>
      <c r="E5" s="7" t="s">
        <v>45</v>
      </c>
      <c r="I5" s="7" t="s">
        <v>46</v>
      </c>
    </row>
    <row r="6" spans="1:11" ht="14.25" customHeight="1" x14ac:dyDescent="0.35">
      <c r="A6" s="1" t="s">
        <v>4</v>
      </c>
      <c r="B6" s="1" t="s">
        <v>47</v>
      </c>
      <c r="C6" s="1" t="s">
        <v>48</v>
      </c>
      <c r="E6" s="7" t="s">
        <v>49</v>
      </c>
    </row>
    <row r="7" spans="1:11" ht="14.25" customHeight="1" x14ac:dyDescent="0.35">
      <c r="A7" s="1" t="s">
        <v>50</v>
      </c>
      <c r="B7" s="1" t="s">
        <v>51</v>
      </c>
      <c r="C7" s="1" t="s">
        <v>48</v>
      </c>
    </row>
    <row r="8" spans="1:11" ht="14.25" customHeight="1" x14ac:dyDescent="0.35">
      <c r="A8" s="1" t="s">
        <v>52</v>
      </c>
      <c r="B8" s="1" t="s">
        <v>53</v>
      </c>
      <c r="C8" s="1">
        <v>5</v>
      </c>
    </row>
    <row r="9" spans="1:11" ht="14.25" customHeight="1" x14ac:dyDescent="0.35">
      <c r="A9" s="1" t="s">
        <v>54</v>
      </c>
      <c r="B9" s="1" t="s">
        <v>54</v>
      </c>
      <c r="C9" s="1">
        <v>1</v>
      </c>
    </row>
    <row r="10" spans="1:11" ht="14.25" customHeight="1" x14ac:dyDescent="0.35">
      <c r="A10" s="1" t="s">
        <v>55</v>
      </c>
      <c r="B10" s="1" t="s">
        <v>56</v>
      </c>
    </row>
    <row r="11" spans="1:11" ht="14.25" customHeight="1" x14ac:dyDescent="0.35">
      <c r="A11" s="1" t="s">
        <v>6</v>
      </c>
      <c r="B11" s="1" t="s">
        <v>57</v>
      </c>
    </row>
    <row r="12" spans="1:11" ht="14.25" customHeight="1" x14ac:dyDescent="0.35">
      <c r="A12" s="1" t="s">
        <v>7</v>
      </c>
    </row>
    <row r="13" spans="1:11" ht="14.25" customHeight="1" x14ac:dyDescent="0.35">
      <c r="A13" s="1"/>
    </row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3"/>
  <sheetViews>
    <sheetView workbookViewId="0"/>
  </sheetViews>
  <sheetFormatPr defaultColWidth="14.453125" defaultRowHeight="15" customHeight="1" x14ac:dyDescent="0.35"/>
  <cols>
    <col min="1" max="1" width="41.7265625" customWidth="1"/>
    <col min="2" max="2" width="4.7265625" customWidth="1"/>
    <col min="3" max="3" width="42.453125" customWidth="1"/>
    <col min="4" max="4" width="4.26953125" customWidth="1"/>
    <col min="5" max="5" width="23.453125" customWidth="1"/>
    <col min="6" max="6" width="4.08984375" customWidth="1"/>
    <col min="7" max="7" width="17.81640625" customWidth="1"/>
    <col min="8" max="8" width="4.7265625" customWidth="1"/>
    <col min="9" max="9" width="17.81640625" customWidth="1"/>
    <col min="10" max="10" width="6.81640625" customWidth="1"/>
    <col min="11" max="11" width="18.54296875" customWidth="1"/>
  </cols>
  <sheetData>
    <row r="1" spans="1:12" x14ac:dyDescent="0.35">
      <c r="A1" s="5" t="s">
        <v>1</v>
      </c>
      <c r="B1" s="5"/>
      <c r="C1" s="5" t="s">
        <v>2</v>
      </c>
      <c r="E1" s="1" t="s">
        <v>3</v>
      </c>
      <c r="G1" s="1" t="s">
        <v>4</v>
      </c>
      <c r="I1" s="1" t="s">
        <v>50</v>
      </c>
    </row>
    <row r="2" spans="1:12" x14ac:dyDescent="0.35">
      <c r="A2" s="1" t="s">
        <v>58</v>
      </c>
      <c r="C2" s="1" t="s">
        <v>58</v>
      </c>
      <c r="E2" s="1" t="s">
        <v>58</v>
      </c>
      <c r="H2" s="1"/>
    </row>
    <row r="3" spans="1:12" x14ac:dyDescent="0.35">
      <c r="A3" s="1" t="s">
        <v>59</v>
      </c>
      <c r="B3" s="8">
        <v>0.5</v>
      </c>
      <c r="C3" s="1" t="s">
        <v>60</v>
      </c>
      <c r="D3" s="8">
        <v>0.5</v>
      </c>
      <c r="E3" s="1" t="s">
        <v>61</v>
      </c>
      <c r="F3" s="8">
        <v>0.35</v>
      </c>
      <c r="G3" s="1" t="s">
        <v>62</v>
      </c>
      <c r="H3" s="1" t="s">
        <v>63</v>
      </c>
      <c r="I3" s="1" t="s">
        <v>64</v>
      </c>
      <c r="J3" s="8">
        <v>0.95</v>
      </c>
      <c r="L3" s="8"/>
    </row>
    <row r="4" spans="1:12" x14ac:dyDescent="0.35">
      <c r="A4" s="1" t="s">
        <v>65</v>
      </c>
      <c r="B4" s="8">
        <v>0.35</v>
      </c>
      <c r="C4" s="1" t="s">
        <v>66</v>
      </c>
      <c r="D4" s="8">
        <v>0.35</v>
      </c>
      <c r="E4" s="1" t="s">
        <v>67</v>
      </c>
      <c r="F4" s="8">
        <v>0.25</v>
      </c>
      <c r="I4" s="1" t="s">
        <v>68</v>
      </c>
      <c r="J4" s="8">
        <v>0.05</v>
      </c>
      <c r="L4" s="8"/>
    </row>
    <row r="5" spans="1:12" x14ac:dyDescent="0.35">
      <c r="A5" s="1" t="s">
        <v>69</v>
      </c>
      <c r="B5" s="8">
        <v>0.1</v>
      </c>
      <c r="C5" s="1" t="s">
        <v>70</v>
      </c>
      <c r="D5" s="8">
        <v>0.1</v>
      </c>
      <c r="E5" s="1" t="s">
        <v>71</v>
      </c>
      <c r="F5" s="8">
        <v>0.4</v>
      </c>
    </row>
    <row r="6" spans="1:12" x14ac:dyDescent="0.35">
      <c r="A6" s="1" t="s">
        <v>62</v>
      </c>
      <c r="B6" s="8">
        <v>0.05</v>
      </c>
      <c r="C6" s="1" t="s">
        <v>72</v>
      </c>
      <c r="D6" s="8">
        <v>0.05</v>
      </c>
    </row>
    <row r="8" spans="1:12" x14ac:dyDescent="0.35">
      <c r="A8" s="1" t="s">
        <v>73</v>
      </c>
    </row>
    <row r="9" spans="1:12" x14ac:dyDescent="0.35">
      <c r="A9" s="1" t="s">
        <v>74</v>
      </c>
    </row>
    <row r="10" spans="1:12" x14ac:dyDescent="0.35">
      <c r="A10" s="1" t="s">
        <v>75</v>
      </c>
    </row>
    <row r="11" spans="1:12" x14ac:dyDescent="0.35">
      <c r="A11" s="1" t="s">
        <v>76</v>
      </c>
    </row>
    <row r="12" spans="1:12" x14ac:dyDescent="0.35">
      <c r="A12" s="1" t="s">
        <v>77</v>
      </c>
    </row>
    <row r="13" spans="1:12" x14ac:dyDescent="0.35">
      <c r="A13" s="1" t="s">
        <v>78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53125" defaultRowHeight="15" customHeight="1" x14ac:dyDescent="0.35"/>
  <sheetData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1</vt:lpstr>
      <vt:lpstr>Uitleg</vt:lpstr>
      <vt:lpstr>Samenstellingen markten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Bunnik</dc:creator>
  <cp:lastModifiedBy>Lars Bunnik</cp:lastModifiedBy>
  <dcterms:created xsi:type="dcterms:W3CDTF">2023-06-06T10:32:31Z</dcterms:created>
  <dcterms:modified xsi:type="dcterms:W3CDTF">2023-07-04T15:07:11Z</dcterms:modified>
</cp:coreProperties>
</file>