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1"/>
  <workbookPr/>
  <xr:revisionPtr revIDLastSave="0" documentId="8_{3C7584B6-A81B-46AA-AEAF-5AA35C0D77F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7" i="1" l="1"/>
  <c r="B45" i="1"/>
  <c r="L43" i="1"/>
  <c r="L16" i="1"/>
  <c r="O11" i="1"/>
  <c r="O8" i="1"/>
  <c r="O6" i="1"/>
  <c r="O22" i="1"/>
  <c r="P19" i="1"/>
  <c r="O19" i="1"/>
  <c r="O18" i="1"/>
  <c r="O10" i="1"/>
  <c r="P7" i="1"/>
  <c r="O7" i="1"/>
  <c r="E57" i="1"/>
  <c r="C57" i="1"/>
  <c r="D57" i="1"/>
  <c r="F57" i="1"/>
  <c r="G57" i="1"/>
  <c r="H57" i="1"/>
  <c r="I57" i="1"/>
  <c r="J57" i="1"/>
  <c r="K57" i="1"/>
  <c r="B57" i="1"/>
  <c r="B55" i="1"/>
  <c r="C54" i="1"/>
  <c r="C45" i="1"/>
  <c r="L55" i="1"/>
  <c r="B38" i="1"/>
  <c r="B17" i="1"/>
  <c r="L14" i="1"/>
  <c r="B8" i="1"/>
  <c r="D7" i="1"/>
  <c r="B50" i="1"/>
  <c r="C50" i="1"/>
  <c r="D50" i="1"/>
  <c r="E50" i="1"/>
  <c r="F50" i="1"/>
  <c r="G50" i="1"/>
  <c r="H50" i="1"/>
  <c r="I50" i="1"/>
  <c r="J50" i="1"/>
  <c r="K50" i="1"/>
  <c r="L50" i="1"/>
  <c r="C51" i="1"/>
  <c r="D51" i="1"/>
  <c r="E51" i="1"/>
  <c r="F51" i="1"/>
  <c r="G51" i="1"/>
  <c r="H51" i="1"/>
  <c r="I51" i="1"/>
  <c r="J51" i="1"/>
  <c r="K51" i="1"/>
  <c r="L51" i="1"/>
  <c r="B52" i="1"/>
  <c r="C52" i="1"/>
  <c r="D52" i="1"/>
  <c r="E52" i="1"/>
  <c r="F52" i="1"/>
  <c r="G52" i="1"/>
  <c r="H52" i="1"/>
  <c r="I52" i="1"/>
  <c r="J52" i="1"/>
  <c r="K52" i="1"/>
  <c r="L52" i="1"/>
  <c r="B53" i="1"/>
  <c r="C53" i="1"/>
  <c r="D53" i="1"/>
  <c r="E53" i="1"/>
  <c r="F53" i="1"/>
  <c r="G53" i="1"/>
  <c r="H53" i="1"/>
  <c r="I53" i="1"/>
  <c r="J53" i="1"/>
  <c r="K53" i="1"/>
  <c r="L53" i="1"/>
  <c r="B54" i="1"/>
  <c r="D54" i="1"/>
  <c r="E54" i="1"/>
  <c r="F54" i="1"/>
  <c r="G54" i="1"/>
  <c r="H54" i="1"/>
  <c r="I54" i="1"/>
  <c r="J54" i="1"/>
  <c r="K54" i="1"/>
  <c r="L54" i="1"/>
  <c r="C55" i="1"/>
  <c r="D55" i="1"/>
  <c r="E55" i="1"/>
  <c r="F55" i="1"/>
  <c r="G55" i="1"/>
  <c r="H55" i="1"/>
  <c r="I55" i="1"/>
  <c r="J55" i="1"/>
  <c r="K55" i="1"/>
  <c r="D45" i="1"/>
  <c r="E45" i="1"/>
  <c r="F45" i="1"/>
  <c r="G45" i="1"/>
  <c r="H45" i="1"/>
  <c r="I45" i="1"/>
  <c r="J45" i="1"/>
  <c r="K45" i="1"/>
  <c r="L45" i="1"/>
  <c r="B46" i="1" s="1"/>
  <c r="O23" i="1" s="1"/>
  <c r="O24" i="1" s="1"/>
  <c r="B41" i="1"/>
  <c r="D43" i="1"/>
  <c r="E43" i="1"/>
  <c r="F43" i="1"/>
  <c r="G43" i="1"/>
  <c r="H43" i="1"/>
  <c r="I43" i="1"/>
  <c r="J43" i="1"/>
  <c r="K43" i="1"/>
  <c r="C43" i="1"/>
  <c r="B43" i="1"/>
  <c r="C42" i="1"/>
  <c r="D42" i="1"/>
  <c r="E42" i="1"/>
  <c r="F42" i="1"/>
  <c r="G42" i="1"/>
  <c r="H42" i="1"/>
  <c r="I42" i="1"/>
  <c r="J42" i="1"/>
  <c r="K42" i="1"/>
  <c r="L42" i="1"/>
  <c r="B42" i="1"/>
  <c r="C41" i="1"/>
  <c r="C38" i="1"/>
  <c r="D38" i="1"/>
  <c r="E38" i="1"/>
  <c r="F38" i="1"/>
  <c r="G38" i="1"/>
  <c r="H38" i="1"/>
  <c r="I38" i="1"/>
  <c r="J38" i="1"/>
  <c r="K38" i="1"/>
  <c r="L38" i="1"/>
  <c r="D41" i="1"/>
  <c r="E41" i="1"/>
  <c r="F41" i="1"/>
  <c r="G41" i="1"/>
  <c r="H41" i="1"/>
  <c r="I41" i="1"/>
  <c r="J41" i="1"/>
  <c r="K41" i="1"/>
  <c r="L41" i="1"/>
  <c r="D39" i="1"/>
  <c r="E39" i="1"/>
  <c r="F39" i="1"/>
  <c r="C39" i="1"/>
  <c r="B40" i="1"/>
  <c r="C40" i="1"/>
  <c r="D40" i="1"/>
  <c r="E40" i="1"/>
  <c r="F40" i="1"/>
  <c r="G40" i="1"/>
  <c r="H40" i="1"/>
  <c r="I40" i="1"/>
  <c r="J40" i="1"/>
  <c r="K40" i="1"/>
  <c r="L40" i="1"/>
  <c r="C32" i="1"/>
  <c r="D32" i="1"/>
  <c r="E32" i="1"/>
  <c r="F32" i="1"/>
  <c r="G32" i="1"/>
  <c r="H32" i="1"/>
  <c r="I32" i="1"/>
  <c r="J32" i="1"/>
  <c r="K32" i="1"/>
  <c r="B30" i="1"/>
  <c r="B32" i="1"/>
  <c r="L30" i="1"/>
  <c r="L32" i="1"/>
  <c r="C24" i="1"/>
  <c r="D24" i="1"/>
  <c r="E24" i="1"/>
  <c r="F24" i="1"/>
  <c r="G24" i="1"/>
  <c r="H24" i="1"/>
  <c r="I24" i="1"/>
  <c r="J24" i="1"/>
  <c r="K24" i="1"/>
  <c r="L22" i="1"/>
  <c r="L24" i="1"/>
  <c r="B22" i="1"/>
  <c r="B24" i="1"/>
  <c r="B25" i="1"/>
  <c r="C13" i="1"/>
  <c r="D13" i="1"/>
  <c r="E13" i="1"/>
  <c r="F13" i="1"/>
  <c r="G13" i="1"/>
  <c r="H13" i="1"/>
  <c r="I13" i="1"/>
  <c r="J13" i="1"/>
  <c r="K13" i="1"/>
  <c r="L13" i="1"/>
  <c r="B14" i="1"/>
  <c r="B16" i="1"/>
  <c r="C14" i="1"/>
  <c r="C16" i="1"/>
  <c r="D14" i="1"/>
  <c r="D16" i="1"/>
  <c r="E14" i="1"/>
  <c r="E16" i="1"/>
  <c r="F14" i="1"/>
  <c r="F16" i="1"/>
  <c r="G14" i="1"/>
  <c r="G16" i="1"/>
  <c r="H14" i="1"/>
  <c r="H16" i="1"/>
  <c r="I14" i="1"/>
  <c r="I16" i="1"/>
  <c r="J14" i="1"/>
  <c r="J16" i="1"/>
  <c r="K14" i="1"/>
  <c r="K16" i="1"/>
  <c r="D4" i="1"/>
  <c r="E4" i="1"/>
  <c r="F4" i="1"/>
  <c r="G4" i="1"/>
  <c r="H4" i="1"/>
  <c r="I4" i="1"/>
  <c r="J4" i="1"/>
  <c r="K4" i="1"/>
  <c r="L4" i="1"/>
  <c r="C4" i="1"/>
  <c r="E5" i="1"/>
  <c r="E7" i="1"/>
  <c r="F5" i="1"/>
  <c r="F7" i="1"/>
  <c r="G5" i="1"/>
  <c r="G7" i="1"/>
  <c r="H5" i="1"/>
  <c r="H7" i="1"/>
  <c r="I5" i="1"/>
  <c r="I7" i="1"/>
  <c r="J5" i="1"/>
  <c r="J7" i="1"/>
  <c r="K5" i="1"/>
  <c r="K7" i="1"/>
  <c r="L5" i="1"/>
  <c r="L7" i="1"/>
  <c r="C5" i="1"/>
  <c r="C7" i="1"/>
  <c r="D5" i="1"/>
  <c r="B5" i="1"/>
  <c r="B7" i="1"/>
  <c r="B33" i="1"/>
  <c r="G39" i="1"/>
  <c r="H39" i="1"/>
  <c r="I39" i="1"/>
  <c r="J39" i="1"/>
  <c r="K39" i="1"/>
  <c r="L39" i="1"/>
  <c r="B58" i="1"/>
  <c r="P23" i="1" s="1"/>
  <c r="O20" i="1"/>
  <c r="P22" i="1" l="1"/>
  <c r="P24" i="1" s="1"/>
  <c r="P18" i="1"/>
  <c r="P20" i="1" s="1"/>
  <c r="P10" i="1"/>
  <c r="P11" i="1" s="1"/>
  <c r="P6" i="1"/>
  <c r="P8" i="1" s="1"/>
</calcChain>
</file>

<file path=xl/sharedStrings.xml><?xml version="1.0" encoding="utf-8"?>
<sst xmlns="http://schemas.openxmlformats.org/spreadsheetml/2006/main" count="77" uniqueCount="30">
  <si>
    <t>T-BOND</t>
  </si>
  <si>
    <t>INVESTMENT</t>
  </si>
  <si>
    <t>RESULT SUMMARY</t>
  </si>
  <si>
    <t>REDEMPTION</t>
  </si>
  <si>
    <t>COUPON 1,95%</t>
  </si>
  <si>
    <t>DISCOUNT RATE</t>
  </si>
  <si>
    <t>1,95%</t>
  </si>
  <si>
    <t>2,45%</t>
  </si>
  <si>
    <t>CASH FLOW</t>
  </si>
  <si>
    <t xml:space="preserve">PLAN A </t>
  </si>
  <si>
    <t>DISCOUNT RATE 1,95%</t>
  </si>
  <si>
    <t>PV</t>
  </si>
  <si>
    <t xml:space="preserve">WV BOND </t>
  </si>
  <si>
    <t>NPV</t>
  </si>
  <si>
    <t xml:space="preserve">TOTAL </t>
  </si>
  <si>
    <t>PLAN B</t>
  </si>
  <si>
    <t xml:space="preserve">T-BOND </t>
  </si>
  <si>
    <t>DISCOUNT RATE 2,45%</t>
  </si>
  <si>
    <t xml:space="preserve">VW BOND </t>
  </si>
  <si>
    <t>ENERGA STOCK</t>
  </si>
  <si>
    <t xml:space="preserve">PV </t>
  </si>
  <si>
    <t>STOCK</t>
  </si>
  <si>
    <t># OF SHARES</t>
  </si>
  <si>
    <t>SHARE PRICE</t>
  </si>
  <si>
    <t>DIVIDEND PER SHARE</t>
  </si>
  <si>
    <t>MARKET VALUE</t>
  </si>
  <si>
    <t>DIVIDENDS</t>
  </si>
  <si>
    <t>Linh Zgrzebnicka</t>
  </si>
  <si>
    <t>Aisana Yelshibayeva</t>
  </si>
  <si>
    <t>Jiratchaya Arreepong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</si>
</sst>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double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2" fontId="0" fillId="5" borderId="0" xfId="0" applyNumberFormat="1" applyFill="1"/>
    <xf numFmtId="2" fontId="0" fillId="5" borderId="1" xfId="0" applyNumberFormat="1" applyFill="1" applyBorder="1"/>
    <xf numFmtId="0" fontId="2" fillId="0" borderId="0" xfId="0" applyFont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"/>
  <sheetViews>
    <sheetView tabSelected="1" topLeftCell="A10" workbookViewId="0">
      <selection activeCell="F11" sqref="F11"/>
    </sheetView>
  </sheetViews>
  <sheetFormatPr defaultRowHeight="15"/>
  <cols>
    <col min="1" max="1" width="30.140625" bestFit="1" customWidth="1"/>
    <col min="2" max="2" width="13.28515625" bestFit="1" customWidth="1"/>
    <col min="3" max="11" width="13" bestFit="1" customWidth="1"/>
    <col min="12" max="12" width="12.140625" bestFit="1" customWidth="1"/>
    <col min="14" max="14" width="17.42578125" bestFit="1" customWidth="1"/>
    <col min="15" max="16" width="11" bestFit="1" customWidth="1"/>
  </cols>
  <sheetData>
    <row r="1" spans="1:16">
      <c r="A1" s="4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</row>
    <row r="2" spans="1:16">
      <c r="A2" s="5" t="s">
        <v>1</v>
      </c>
      <c r="B2" s="6">
        <v>-500000</v>
      </c>
      <c r="C2" s="6"/>
      <c r="D2" s="6"/>
      <c r="E2" s="6"/>
      <c r="F2" s="6"/>
      <c r="G2" s="6"/>
      <c r="H2" s="6"/>
      <c r="I2" s="6"/>
      <c r="J2" s="6"/>
      <c r="K2" s="6"/>
      <c r="L2" s="6"/>
      <c r="N2" s="3" t="s">
        <v>2</v>
      </c>
    </row>
    <row r="3" spans="1:16">
      <c r="A3" s="5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>
        <v>500000</v>
      </c>
    </row>
    <row r="4" spans="1:16">
      <c r="A4" s="5" t="s">
        <v>4</v>
      </c>
      <c r="B4" s="6"/>
      <c r="C4" s="6">
        <f>$B$2*1.95%*(-1)</f>
        <v>9750</v>
      </c>
      <c r="D4" s="6">
        <f t="shared" ref="D4:L4" si="0">$B$2*1.95%*(-1)</f>
        <v>9750</v>
      </c>
      <c r="E4" s="6">
        <f t="shared" si="0"/>
        <v>9750</v>
      </c>
      <c r="F4" s="6">
        <f t="shared" si="0"/>
        <v>9750</v>
      </c>
      <c r="G4" s="6">
        <f t="shared" si="0"/>
        <v>9750</v>
      </c>
      <c r="H4" s="6">
        <f t="shared" si="0"/>
        <v>9750</v>
      </c>
      <c r="I4" s="6">
        <f t="shared" si="0"/>
        <v>9750</v>
      </c>
      <c r="J4" s="6">
        <f t="shared" si="0"/>
        <v>9750</v>
      </c>
      <c r="K4" s="6">
        <f t="shared" si="0"/>
        <v>9750</v>
      </c>
      <c r="L4" s="6">
        <f t="shared" si="0"/>
        <v>9750</v>
      </c>
      <c r="N4" s="1" t="s">
        <v>5</v>
      </c>
      <c r="O4" s="1" t="s">
        <v>6</v>
      </c>
      <c r="P4" s="1" t="s">
        <v>7</v>
      </c>
    </row>
    <row r="5" spans="1:16">
      <c r="A5" s="5" t="s">
        <v>8</v>
      </c>
      <c r="B5" s="7">
        <f>B2+B3+B4</f>
        <v>-500000</v>
      </c>
      <c r="C5" s="7">
        <f t="shared" ref="C5:E5" si="1">C2+C3+C4</f>
        <v>9750</v>
      </c>
      <c r="D5" s="7">
        <f t="shared" si="1"/>
        <v>9750</v>
      </c>
      <c r="E5" s="7">
        <f t="shared" si="1"/>
        <v>9750</v>
      </c>
      <c r="F5" s="7">
        <f t="shared" ref="F5" si="2">F2+F3+F4</f>
        <v>9750</v>
      </c>
      <c r="G5" s="7">
        <f t="shared" ref="G5:H5" si="3">G2+G3+G4</f>
        <v>9750</v>
      </c>
      <c r="H5" s="7">
        <f t="shared" si="3"/>
        <v>9750</v>
      </c>
      <c r="I5" s="7">
        <f t="shared" ref="I5" si="4">I2+I3+I4</f>
        <v>9750</v>
      </c>
      <c r="J5" s="7">
        <f t="shared" ref="J5:K5" si="5">J2+J3+J4</f>
        <v>9750</v>
      </c>
      <c r="K5" s="7">
        <f t="shared" si="5"/>
        <v>9750</v>
      </c>
      <c r="L5" s="7">
        <f t="shared" ref="L5" si="6">L2+L3+L4</f>
        <v>509750</v>
      </c>
      <c r="N5" s="2" t="s">
        <v>9</v>
      </c>
      <c r="O5" s="2"/>
      <c r="P5" s="2"/>
    </row>
    <row r="6" spans="1:16">
      <c r="A6" s="5" t="s">
        <v>10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N6" t="s">
        <v>0</v>
      </c>
      <c r="O6" s="6">
        <f>B8</f>
        <v>0</v>
      </c>
      <c r="P6" s="6">
        <f>B17</f>
        <v>-21936.799029516871</v>
      </c>
    </row>
    <row r="7" spans="1:16">
      <c r="A7" s="5" t="s">
        <v>11</v>
      </c>
      <c r="B7" s="8">
        <f>B5/(1+1.95%)^0</f>
        <v>-500000</v>
      </c>
      <c r="C7" s="8">
        <f>C5/(1+1.95%)^1</f>
        <v>9563.5115252574778</v>
      </c>
      <c r="D7" s="8">
        <f>D5/(1+1.95%)^2</f>
        <v>9380.590019870011</v>
      </c>
      <c r="E7" s="8">
        <f>E5/(1+1.95%)^3</f>
        <v>9201.1672583325271</v>
      </c>
      <c r="F7" s="8">
        <f>F5/(1+1.95%)^4</f>
        <v>9025.1763200907553</v>
      </c>
      <c r="G7" s="8">
        <f>G5/(1+1.95%)^5</f>
        <v>8852.5515645814176</v>
      </c>
      <c r="H7" s="8">
        <f>H5/(1+1.95%)^6</f>
        <v>8683.2286067497953</v>
      </c>
      <c r="I7" s="8">
        <f>I5/(1+1.95%)^7</f>
        <v>8517.1442930356006</v>
      </c>
      <c r="J7" s="8">
        <f>J5/(1+1.95%)^8</f>
        <v>8354.2366778181458</v>
      </c>
      <c r="K7" s="8">
        <f>K5/(1+1.95%)^9</f>
        <v>8194.4450003120601</v>
      </c>
      <c r="L7" s="8">
        <f>L5/(1+1.95%)^10</f>
        <v>420227.94873395178</v>
      </c>
      <c r="N7" t="s">
        <v>12</v>
      </c>
      <c r="O7" s="6">
        <f>B25</f>
        <v>64700.627528704237</v>
      </c>
      <c r="P7" s="6">
        <f>B33</f>
        <v>37738.268114852603</v>
      </c>
    </row>
    <row r="8" spans="1:16">
      <c r="A8" s="5" t="s">
        <v>13</v>
      </c>
      <c r="B8" s="6">
        <f>SUM(B7:L7)</f>
        <v>0</v>
      </c>
      <c r="C8" s="6"/>
      <c r="D8" s="6"/>
      <c r="E8" s="6"/>
      <c r="F8" s="6"/>
      <c r="G8" s="6"/>
      <c r="H8" s="6"/>
      <c r="I8" s="6"/>
      <c r="J8" s="6"/>
      <c r="K8" s="6"/>
      <c r="L8" s="6"/>
      <c r="N8" t="s">
        <v>14</v>
      </c>
      <c r="O8" s="7">
        <f>SUM(O6:O7)</f>
        <v>64700.627528704237</v>
      </c>
      <c r="P8" s="7">
        <f>SUM(P6:P7)</f>
        <v>15801.469085335732</v>
      </c>
    </row>
    <row r="9" spans="1:16">
      <c r="N9" s="2" t="s">
        <v>15</v>
      </c>
      <c r="O9" s="2"/>
      <c r="P9" s="2"/>
    </row>
    <row r="10" spans="1:16">
      <c r="A10" s="4" t="s">
        <v>0</v>
      </c>
      <c r="B10" s="2">
        <v>0</v>
      </c>
      <c r="C10" s="2">
        <v>1</v>
      </c>
      <c r="D10" s="2">
        <v>2</v>
      </c>
      <c r="E10" s="2">
        <v>3</v>
      </c>
      <c r="F10" s="2">
        <v>4</v>
      </c>
      <c r="G10" s="2">
        <v>5</v>
      </c>
      <c r="H10" s="2">
        <v>6</v>
      </c>
      <c r="I10" s="2">
        <v>7</v>
      </c>
      <c r="J10" s="2">
        <v>8</v>
      </c>
      <c r="K10" s="2">
        <v>9</v>
      </c>
      <c r="L10" s="2">
        <v>10</v>
      </c>
      <c r="N10" t="s">
        <v>16</v>
      </c>
      <c r="O10" s="6">
        <f>B8</f>
        <v>0</v>
      </c>
      <c r="P10" s="6">
        <f>B17</f>
        <v>-21936.799029516871</v>
      </c>
    </row>
    <row r="11" spans="1:16">
      <c r="A11" s="5" t="s">
        <v>1</v>
      </c>
      <c r="B11" s="6">
        <v>-500000</v>
      </c>
      <c r="C11" s="6"/>
      <c r="D11" s="6"/>
      <c r="E11" s="6"/>
      <c r="F11" s="6"/>
      <c r="G11" s="6"/>
      <c r="H11" s="6"/>
      <c r="I11" s="6"/>
      <c r="J11" s="6"/>
      <c r="K11" s="6"/>
      <c r="L11" s="6"/>
      <c r="N11" t="s">
        <v>14</v>
      </c>
      <c r="O11" s="7">
        <f>SUM(O10)</f>
        <v>0</v>
      </c>
      <c r="P11" s="7">
        <f>SUM(P10)</f>
        <v>-21936.799029516871</v>
      </c>
    </row>
    <row r="12" spans="1:16">
      <c r="A12" s="5" t="s">
        <v>3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>
        <v>500000</v>
      </c>
      <c r="O12" s="6"/>
    </row>
    <row r="13" spans="1:16">
      <c r="A13" s="5" t="s">
        <v>4</v>
      </c>
      <c r="B13" s="6"/>
      <c r="C13" s="6">
        <f>$B$2*1.95%*(-1)</f>
        <v>9750</v>
      </c>
      <c r="D13" s="6">
        <f>$B$2*1.95%*(-1)</f>
        <v>9750</v>
      </c>
      <c r="E13" s="6">
        <f>$B$2*1.95%*(-1)</f>
        <v>9750</v>
      </c>
      <c r="F13" s="6">
        <f>$B$2*1.95%*(-1)</f>
        <v>9750</v>
      </c>
      <c r="G13" s="6">
        <f>$B$2*1.95%*(-1)</f>
        <v>9750</v>
      </c>
      <c r="H13" s="6">
        <f>$B$2*1.95%*(-1)</f>
        <v>9750</v>
      </c>
      <c r="I13" s="6">
        <f>$B$2*1.95%*(-1)</f>
        <v>9750</v>
      </c>
      <c r="J13" s="6">
        <f>$B$2*1.95%*(-1)</f>
        <v>9750</v>
      </c>
      <c r="K13" s="6">
        <f>$B$2*1.95%*(-1)</f>
        <v>9750</v>
      </c>
      <c r="L13" s="6">
        <f>$B$2*1.95%*(-1)</f>
        <v>9750</v>
      </c>
    </row>
    <row r="14" spans="1:16">
      <c r="A14" s="5" t="s">
        <v>8</v>
      </c>
      <c r="B14" s="7">
        <f>B11+B12+B13</f>
        <v>-500000</v>
      </c>
      <c r="C14" s="7">
        <f>C11+C12+C13</f>
        <v>9750</v>
      </c>
      <c r="D14" s="7">
        <f>D11+D12+D13</f>
        <v>9750</v>
      </c>
      <c r="E14" s="7">
        <f>E11+E12+E13</f>
        <v>9750</v>
      </c>
      <c r="F14" s="7">
        <f>F11+F12+F13</f>
        <v>9750</v>
      </c>
      <c r="G14" s="7">
        <f>G11+G12+G13</f>
        <v>9750</v>
      </c>
      <c r="H14" s="7">
        <f>H11+H12+H13</f>
        <v>9750</v>
      </c>
      <c r="I14" s="7">
        <f>I11+I12+I13</f>
        <v>9750</v>
      </c>
      <c r="J14" s="7">
        <f>J11+J12+J13</f>
        <v>9750</v>
      </c>
      <c r="K14" s="7">
        <f>K11+K12+K13</f>
        <v>9750</v>
      </c>
      <c r="L14" s="7">
        <f>L11+L12+L13</f>
        <v>509750</v>
      </c>
    </row>
    <row r="15" spans="1:16">
      <c r="A15" s="5" t="s">
        <v>17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6">
      <c r="A16" s="5" t="s">
        <v>11</v>
      </c>
      <c r="B16" s="8">
        <f>B14/(1+2.45%)^B10</f>
        <v>-500000</v>
      </c>
      <c r="C16" s="8">
        <f>C14/(1+2.45%)^C10</f>
        <v>9516.8374816983905</v>
      </c>
      <c r="D16" s="8">
        <f>D14/(1+2.45%)^D10</f>
        <v>9289.2508362112148</v>
      </c>
      <c r="E16" s="8">
        <f>E14/(1+2.45%)^E10</f>
        <v>9067.1067215336425</v>
      </c>
      <c r="F16" s="8">
        <f>F14/(1+2.45%)^F10</f>
        <v>8850.2749844154641</v>
      </c>
      <c r="G16" s="8">
        <f>G14/(1+2.45%)^G10</f>
        <v>8638.6285841048939</v>
      </c>
      <c r="H16" s="8">
        <f>H14/(1+2.45%)^H10</f>
        <v>8432.043517915954</v>
      </c>
      <c r="I16" s="8">
        <f>I14/(1+2.45%)^I10</f>
        <v>8230.3987485758462</v>
      </c>
      <c r="J16" s="8">
        <f>J14/(1+2.45%)^J10</f>
        <v>8033.5761333097571</v>
      </c>
      <c r="K16" s="8">
        <f>K14/(1+2.45%)^K10</f>
        <v>7841.4603546215294</v>
      </c>
      <c r="L16" s="8">
        <f>L14/(1+2.45%)^L10</f>
        <v>400163.62360809656</v>
      </c>
      <c r="N16" s="1" t="s">
        <v>5</v>
      </c>
      <c r="O16" s="1" t="s">
        <v>6</v>
      </c>
      <c r="P16" s="1" t="s">
        <v>7</v>
      </c>
    </row>
    <row r="17" spans="1:16">
      <c r="A17" s="5" t="s">
        <v>13</v>
      </c>
      <c r="B17" s="6">
        <f>SUM(B16:L16)</f>
        <v>-21936.799029516871</v>
      </c>
      <c r="C17" s="6"/>
      <c r="D17" s="6"/>
      <c r="E17" s="6"/>
      <c r="F17" s="6"/>
      <c r="G17" s="6"/>
      <c r="H17" s="6"/>
      <c r="I17" s="6"/>
      <c r="J17" s="6"/>
      <c r="K17" s="6"/>
      <c r="L17" s="6"/>
      <c r="N17" s="2" t="s">
        <v>9</v>
      </c>
      <c r="O17" s="2"/>
      <c r="P17" s="2"/>
    </row>
    <row r="18" spans="1:16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N18" t="s">
        <v>0</v>
      </c>
      <c r="O18" s="6">
        <f>B8</f>
        <v>0</v>
      </c>
      <c r="P18" s="6">
        <f>B17</f>
        <v>-21936.799029516871</v>
      </c>
    </row>
    <row r="19" spans="1:16">
      <c r="A19" s="4" t="s">
        <v>18</v>
      </c>
      <c r="B19" s="2">
        <v>0</v>
      </c>
      <c r="C19" s="2">
        <v>1</v>
      </c>
      <c r="D19" s="2">
        <v>2</v>
      </c>
      <c r="E19" s="2">
        <v>3</v>
      </c>
      <c r="F19" s="2">
        <v>4</v>
      </c>
      <c r="G19" s="2">
        <v>5</v>
      </c>
      <c r="H19" s="2">
        <v>6</v>
      </c>
      <c r="I19" s="2">
        <v>7</v>
      </c>
      <c r="J19" s="2">
        <v>8</v>
      </c>
      <c r="K19" s="2">
        <v>9</v>
      </c>
      <c r="L19" s="2">
        <v>10</v>
      </c>
      <c r="N19" t="s">
        <v>12</v>
      </c>
      <c r="O19" s="6">
        <f>B25</f>
        <v>64700.627528704237</v>
      </c>
      <c r="P19" s="6">
        <f>B33</f>
        <v>37738.268114852603</v>
      </c>
    </row>
    <row r="20" spans="1:16">
      <c r="A20" s="5" t="s">
        <v>1</v>
      </c>
      <c r="B20" s="6">
        <v>-500000</v>
      </c>
      <c r="C20" s="6"/>
      <c r="D20" s="6"/>
      <c r="E20" s="6"/>
      <c r="F20" s="6"/>
      <c r="G20" s="6"/>
      <c r="H20" s="6"/>
      <c r="I20" s="6"/>
      <c r="J20" s="6"/>
      <c r="K20" s="6"/>
      <c r="L20" s="6"/>
      <c r="N20" t="s">
        <v>14</v>
      </c>
      <c r="O20" s="7">
        <f>O18+O19</f>
        <v>64700.627528704237</v>
      </c>
      <c r="P20" s="7">
        <f>SUM(P18:P19)</f>
        <v>15801.469085335732</v>
      </c>
    </row>
    <row r="21" spans="1:16">
      <c r="A21" s="5" t="s">
        <v>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>
        <v>685000</v>
      </c>
      <c r="N21" s="2" t="s">
        <v>15</v>
      </c>
      <c r="O21" s="2"/>
      <c r="P21" s="2"/>
    </row>
    <row r="22" spans="1:16">
      <c r="A22" s="5" t="s">
        <v>8</v>
      </c>
      <c r="B22" s="7">
        <f>B20+B21</f>
        <v>-500000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f>L21</f>
        <v>685000</v>
      </c>
      <c r="N22" t="s">
        <v>16</v>
      </c>
      <c r="O22" s="6">
        <f>B8</f>
        <v>0</v>
      </c>
      <c r="P22" s="6">
        <f>B17</f>
        <v>-21936.799029516871</v>
      </c>
    </row>
    <row r="23" spans="1:16">
      <c r="A23" s="5" t="s">
        <v>10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N23" t="s">
        <v>19</v>
      </c>
      <c r="O23" s="6">
        <f>B46</f>
        <v>-344325.39155803714</v>
      </c>
      <c r="P23" s="6">
        <f>B58</f>
        <v>-351166.87109323288</v>
      </c>
    </row>
    <row r="24" spans="1:16">
      <c r="A24" s="5" t="s">
        <v>20</v>
      </c>
      <c r="B24" s="8">
        <f>B22/(1+1.95%)^B19</f>
        <v>-500000</v>
      </c>
      <c r="C24" s="8">
        <f>C22/(1+1.95%)^C19</f>
        <v>0</v>
      </c>
      <c r="D24" s="8">
        <f>D22/(1+1.95%)^D19</f>
        <v>0</v>
      </c>
      <c r="E24" s="8">
        <f>E22/(1+1.95%)^E19</f>
        <v>0</v>
      </c>
      <c r="F24" s="8">
        <f>F22/(1+1.95%)^F19</f>
        <v>0</v>
      </c>
      <c r="G24" s="8">
        <f>G22/(1+1.95%)^G19</f>
        <v>0</v>
      </c>
      <c r="H24" s="8">
        <f>H22/(1+1.95%)^H19</f>
        <v>0</v>
      </c>
      <c r="I24" s="8">
        <f>I22/(1+1.95%)^I19</f>
        <v>0</v>
      </c>
      <c r="J24" s="8">
        <f>J22/(1+1.95%)^J19</f>
        <v>0</v>
      </c>
      <c r="K24" s="8">
        <f>K22/(1+1.95%)^K19</f>
        <v>0</v>
      </c>
      <c r="L24" s="8">
        <f>L22/(1+1.95%)^L19</f>
        <v>564700.62752870424</v>
      </c>
      <c r="N24" t="s">
        <v>14</v>
      </c>
      <c r="O24" s="7">
        <f>SUM(O22:O23)</f>
        <v>-344325.39155803714</v>
      </c>
      <c r="P24" s="7">
        <f>SUM(P22:P23)</f>
        <v>-373103.67012274975</v>
      </c>
    </row>
    <row r="25" spans="1:16">
      <c r="A25" s="5" t="s">
        <v>13</v>
      </c>
      <c r="B25" s="6">
        <f>SUM(B24:L24)</f>
        <v>64700.627528704237</v>
      </c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6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6">
      <c r="A27" s="4" t="s">
        <v>18</v>
      </c>
      <c r="B27" s="12">
        <v>0</v>
      </c>
      <c r="C27" s="12">
        <v>1</v>
      </c>
      <c r="D27" s="12">
        <v>2</v>
      </c>
      <c r="E27" s="12">
        <v>3</v>
      </c>
      <c r="F27" s="12">
        <v>4</v>
      </c>
      <c r="G27" s="12">
        <v>5</v>
      </c>
      <c r="H27" s="12">
        <v>6</v>
      </c>
      <c r="I27" s="12">
        <v>7</v>
      </c>
      <c r="J27" s="12">
        <v>8</v>
      </c>
      <c r="K27" s="12">
        <v>9</v>
      </c>
      <c r="L27" s="12">
        <v>10</v>
      </c>
    </row>
    <row r="28" spans="1:16">
      <c r="A28" s="5" t="s">
        <v>1</v>
      </c>
      <c r="B28" s="6">
        <v>-500000</v>
      </c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6">
      <c r="A29" s="5" t="s">
        <v>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>
        <v>685000</v>
      </c>
    </row>
    <row r="30" spans="1:16">
      <c r="A30" s="5" t="s">
        <v>8</v>
      </c>
      <c r="B30" s="7">
        <f>B28+B29</f>
        <v>-500000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f>L29</f>
        <v>685000</v>
      </c>
    </row>
    <row r="31" spans="1:16">
      <c r="A31" s="5" t="s">
        <v>17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6">
      <c r="A32" s="5" t="s">
        <v>20</v>
      </c>
      <c r="B32" s="6">
        <f>B30/(1+2.45%)^B27</f>
        <v>-500000</v>
      </c>
      <c r="C32" s="6">
        <f t="shared" ref="C32:L32" si="7">C30/(1+2.45%)^C27</f>
        <v>0</v>
      </c>
      <c r="D32" s="6">
        <f t="shared" si="7"/>
        <v>0</v>
      </c>
      <c r="E32" s="6">
        <f t="shared" si="7"/>
        <v>0</v>
      </c>
      <c r="F32" s="6">
        <f t="shared" si="7"/>
        <v>0</v>
      </c>
      <c r="G32" s="6">
        <f t="shared" si="7"/>
        <v>0</v>
      </c>
      <c r="H32" s="6">
        <f t="shared" si="7"/>
        <v>0</v>
      </c>
      <c r="I32" s="6">
        <f t="shared" si="7"/>
        <v>0</v>
      </c>
      <c r="J32" s="6">
        <f t="shared" si="7"/>
        <v>0</v>
      </c>
      <c r="K32" s="6">
        <f t="shared" si="7"/>
        <v>0</v>
      </c>
      <c r="L32" s="6">
        <f t="shared" si="7"/>
        <v>537738.2681148526</v>
      </c>
    </row>
    <row r="33" spans="1:13">
      <c r="A33" s="5" t="s">
        <v>13</v>
      </c>
      <c r="B33" s="6">
        <f>SUM(B32:L32)</f>
        <v>37738.268114852603</v>
      </c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3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6" spans="1:13">
      <c r="A36" s="4" t="s">
        <v>21</v>
      </c>
      <c r="B36" s="2">
        <v>0</v>
      </c>
      <c r="C36" s="2">
        <v>1</v>
      </c>
      <c r="D36" s="2">
        <v>2</v>
      </c>
      <c r="E36" s="2">
        <v>3</v>
      </c>
      <c r="F36" s="2">
        <v>4</v>
      </c>
      <c r="G36" s="2">
        <v>5</v>
      </c>
      <c r="H36" s="2">
        <v>6</v>
      </c>
      <c r="I36" s="2">
        <v>7</v>
      </c>
      <c r="J36" s="2">
        <v>8</v>
      </c>
      <c r="K36" s="2">
        <v>9</v>
      </c>
      <c r="L36" s="2">
        <v>10</v>
      </c>
    </row>
    <row r="37" spans="1:13">
      <c r="A37" s="5" t="s">
        <v>1</v>
      </c>
      <c r="B37" s="6">
        <v>-500000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>
      <c r="A38" s="5" t="s">
        <v>22</v>
      </c>
      <c r="B38" s="6">
        <f>-$B$37/352.6</f>
        <v>1418.0374361883153</v>
      </c>
      <c r="C38" s="6">
        <f t="shared" ref="C38:L38" si="8">-$B$37/352.6</f>
        <v>1418.0374361883153</v>
      </c>
      <c r="D38" s="6">
        <f t="shared" si="8"/>
        <v>1418.0374361883153</v>
      </c>
      <c r="E38" s="6">
        <f t="shared" si="8"/>
        <v>1418.0374361883153</v>
      </c>
      <c r="F38" s="6">
        <f t="shared" si="8"/>
        <v>1418.0374361883153</v>
      </c>
      <c r="G38" s="6">
        <f t="shared" si="8"/>
        <v>1418.0374361883153</v>
      </c>
      <c r="H38" s="6">
        <f t="shared" si="8"/>
        <v>1418.0374361883153</v>
      </c>
      <c r="I38" s="6">
        <f t="shared" si="8"/>
        <v>1418.0374361883153</v>
      </c>
      <c r="J38" s="6">
        <f t="shared" si="8"/>
        <v>1418.0374361883153</v>
      </c>
      <c r="K38" s="6">
        <f t="shared" si="8"/>
        <v>1418.0374361883153</v>
      </c>
      <c r="L38" s="6">
        <f t="shared" si="8"/>
        <v>1418.0374361883153</v>
      </c>
      <c r="M38" s="6"/>
    </row>
    <row r="39" spans="1:13">
      <c r="A39" s="5" t="s">
        <v>23</v>
      </c>
      <c r="B39" s="6">
        <v>352.6</v>
      </c>
      <c r="C39" s="6">
        <f>B39*1.045</f>
        <v>368.46699999999998</v>
      </c>
      <c r="D39" s="6">
        <f t="shared" ref="D39:F39" si="9">C39*1.045</f>
        <v>385.04801499999996</v>
      </c>
      <c r="E39" s="6">
        <f t="shared" si="9"/>
        <v>402.37517567499992</v>
      </c>
      <c r="F39" s="6">
        <f t="shared" si="9"/>
        <v>420.48205858037488</v>
      </c>
      <c r="G39" s="6">
        <f>F39-F39*20%</f>
        <v>336.38564686429993</v>
      </c>
      <c r="H39" s="6">
        <f t="shared" ref="H39:L39" si="10">G39-G39*20%</f>
        <v>269.10851749143995</v>
      </c>
      <c r="I39" s="6">
        <f t="shared" si="10"/>
        <v>215.28681399315195</v>
      </c>
      <c r="J39" s="6">
        <f t="shared" si="10"/>
        <v>172.22945119452157</v>
      </c>
      <c r="K39" s="6">
        <f t="shared" si="10"/>
        <v>137.78356095561725</v>
      </c>
      <c r="L39" s="6">
        <f t="shared" si="10"/>
        <v>110.22684876449379</v>
      </c>
      <c r="M39" s="6"/>
    </row>
    <row r="40" spans="1:13">
      <c r="A40" s="5" t="s">
        <v>24</v>
      </c>
      <c r="B40" s="6">
        <f>2.1</f>
        <v>2.1</v>
      </c>
      <c r="C40" s="6">
        <f>B40</f>
        <v>2.1</v>
      </c>
      <c r="D40" s="6">
        <f>C40</f>
        <v>2.1</v>
      </c>
      <c r="E40" s="6">
        <f>D40</f>
        <v>2.1</v>
      </c>
      <c r="F40" s="6">
        <f>E40</f>
        <v>2.1</v>
      </c>
      <c r="G40" s="6">
        <f>F40</f>
        <v>2.1</v>
      </c>
      <c r="H40" s="6">
        <f>G40</f>
        <v>2.1</v>
      </c>
      <c r="I40" s="6">
        <f>H40</f>
        <v>2.1</v>
      </c>
      <c r="J40" s="6">
        <f>I40</f>
        <v>2.1</v>
      </c>
      <c r="K40" s="6">
        <f>J40</f>
        <v>2.1</v>
      </c>
      <c r="L40" s="6">
        <f>K40</f>
        <v>2.1</v>
      </c>
      <c r="M40" s="6"/>
    </row>
    <row r="41" spans="1:13">
      <c r="A41" s="5" t="s">
        <v>25</v>
      </c>
      <c r="B41" s="10">
        <f>B39*B38</f>
        <v>500000</v>
      </c>
      <c r="C41" s="7">
        <f>C39*C38</f>
        <v>522499.99999999994</v>
      </c>
      <c r="D41" s="7">
        <f t="shared" ref="C41:L41" si="11">D39*D38</f>
        <v>546012.49999999988</v>
      </c>
      <c r="E41" s="7">
        <f t="shared" si="11"/>
        <v>570583.06249999988</v>
      </c>
      <c r="F41" s="7">
        <f t="shared" si="11"/>
        <v>596259.30031249975</v>
      </c>
      <c r="G41" s="7">
        <f t="shared" si="11"/>
        <v>477007.44024999987</v>
      </c>
      <c r="H41" s="7">
        <f t="shared" si="11"/>
        <v>381605.95219999988</v>
      </c>
      <c r="I41" s="7">
        <f t="shared" si="11"/>
        <v>305284.76175999991</v>
      </c>
      <c r="J41" s="7">
        <f t="shared" si="11"/>
        <v>244227.80940799994</v>
      </c>
      <c r="K41" s="7">
        <f t="shared" si="11"/>
        <v>195382.24752639994</v>
      </c>
      <c r="L41" s="10">
        <f t="shared" si="11"/>
        <v>156305.79802111996</v>
      </c>
      <c r="M41" s="6"/>
    </row>
    <row r="42" spans="1:13">
      <c r="A42" t="s">
        <v>26</v>
      </c>
      <c r="B42" s="6">
        <f>B40*B38</f>
        <v>2977.878615995462</v>
      </c>
      <c r="C42" s="9">
        <f t="shared" ref="C42:L42" si="12">C40*C38</f>
        <v>2977.878615995462</v>
      </c>
      <c r="D42" s="9">
        <f t="shared" si="12"/>
        <v>2977.878615995462</v>
      </c>
      <c r="E42" s="9">
        <f t="shared" si="12"/>
        <v>2977.878615995462</v>
      </c>
      <c r="F42" s="9">
        <f t="shared" si="12"/>
        <v>2977.878615995462</v>
      </c>
      <c r="G42" s="9">
        <f t="shared" si="12"/>
        <v>2977.878615995462</v>
      </c>
      <c r="H42" s="9">
        <f t="shared" si="12"/>
        <v>2977.878615995462</v>
      </c>
      <c r="I42" s="9">
        <f t="shared" si="12"/>
        <v>2977.878615995462</v>
      </c>
      <c r="J42" s="9">
        <f t="shared" si="12"/>
        <v>2977.878615995462</v>
      </c>
      <c r="K42" s="9">
        <f t="shared" si="12"/>
        <v>2977.878615995462</v>
      </c>
      <c r="L42" s="9">
        <f t="shared" si="12"/>
        <v>2977.878615995462</v>
      </c>
      <c r="M42" s="6"/>
    </row>
    <row r="43" spans="1:13">
      <c r="A43" s="5" t="s">
        <v>8</v>
      </c>
      <c r="B43" s="8">
        <f>B37</f>
        <v>-500000</v>
      </c>
      <c r="C43" s="8">
        <f>C42</f>
        <v>2977.878615995462</v>
      </c>
      <c r="D43" s="8">
        <f t="shared" ref="D43:K43" si="13">D42</f>
        <v>2977.878615995462</v>
      </c>
      <c r="E43" s="8">
        <f t="shared" si="13"/>
        <v>2977.878615995462</v>
      </c>
      <c r="F43" s="8">
        <f t="shared" si="13"/>
        <v>2977.878615995462</v>
      </c>
      <c r="G43" s="8">
        <f t="shared" si="13"/>
        <v>2977.878615995462</v>
      </c>
      <c r="H43" s="8">
        <f t="shared" si="13"/>
        <v>2977.878615995462</v>
      </c>
      <c r="I43" s="8">
        <f t="shared" si="13"/>
        <v>2977.878615995462</v>
      </c>
      <c r="J43" s="8">
        <f t="shared" si="13"/>
        <v>2977.878615995462</v>
      </c>
      <c r="K43" s="8">
        <f t="shared" si="13"/>
        <v>2977.878615995462</v>
      </c>
      <c r="L43" s="8">
        <f>L41+L42</f>
        <v>159283.67663711542</v>
      </c>
      <c r="M43" s="6"/>
    </row>
    <row r="44" spans="1:13">
      <c r="A44" s="5" t="s">
        <v>10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>
      <c r="A45" s="5" t="s">
        <v>20</v>
      </c>
      <c r="B45" s="6">
        <f>B43/(1+1.95%)^B36</f>
        <v>-500000</v>
      </c>
      <c r="C45" s="6">
        <f t="shared" ref="C45:L45" si="14">C43/(1+1.95%)^C36</f>
        <v>2920.9206630656809</v>
      </c>
      <c r="D45" s="6">
        <f t="shared" si="14"/>
        <v>2865.052146214498</v>
      </c>
      <c r="E45" s="6">
        <f t="shared" si="14"/>
        <v>2810.2522277729258</v>
      </c>
      <c r="F45" s="6">
        <f t="shared" si="14"/>
        <v>2756.5004686345515</v>
      </c>
      <c r="G45" s="6">
        <f t="shared" si="14"/>
        <v>2703.776820632223</v>
      </c>
      <c r="H45" s="6">
        <f t="shared" si="14"/>
        <v>2652.0616190605419</v>
      </c>
      <c r="I45" s="6">
        <f t="shared" si="14"/>
        <v>2601.3355753413848</v>
      </c>
      <c r="J45" s="6">
        <f t="shared" si="14"/>
        <v>2551.5797698297056</v>
      </c>
      <c r="K45" s="6">
        <f t="shared" si="14"/>
        <v>2502.7756447569445</v>
      </c>
      <c r="L45" s="6">
        <f t="shared" si="14"/>
        <v>131310.35350665441</v>
      </c>
      <c r="M45" s="6"/>
    </row>
    <row r="46" spans="1:13">
      <c r="A46" s="5" t="s">
        <v>13</v>
      </c>
      <c r="B46" s="6">
        <f>SUM(B45:L45)</f>
        <v>-344325.39155803714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8" spans="1:13">
      <c r="A48" s="4" t="s">
        <v>21</v>
      </c>
      <c r="B48" s="2">
        <v>0</v>
      </c>
      <c r="C48" s="2">
        <v>1</v>
      </c>
      <c r="D48" s="2">
        <v>2</v>
      </c>
      <c r="E48" s="2">
        <v>3</v>
      </c>
      <c r="F48" s="2">
        <v>4</v>
      </c>
      <c r="G48" s="2">
        <v>5</v>
      </c>
      <c r="H48" s="2">
        <v>6</v>
      </c>
      <c r="I48" s="2">
        <v>7</v>
      </c>
      <c r="J48" s="2">
        <v>8</v>
      </c>
      <c r="K48" s="2">
        <v>9</v>
      </c>
      <c r="L48" s="2">
        <v>10</v>
      </c>
    </row>
    <row r="49" spans="1:12">
      <c r="A49" s="5" t="s">
        <v>1</v>
      </c>
      <c r="B49" s="6">
        <v>-500000</v>
      </c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>
      <c r="A50" s="5" t="s">
        <v>22</v>
      </c>
      <c r="B50" s="6">
        <f>-$B$37/352.6</f>
        <v>1418.0374361883153</v>
      </c>
      <c r="C50" s="6">
        <f t="shared" ref="C50:L50" si="15">-$B$37/352.6</f>
        <v>1418.0374361883153</v>
      </c>
      <c r="D50" s="6">
        <f t="shared" si="15"/>
        <v>1418.0374361883153</v>
      </c>
      <c r="E50" s="6">
        <f t="shared" si="15"/>
        <v>1418.0374361883153</v>
      </c>
      <c r="F50" s="6">
        <f t="shared" si="15"/>
        <v>1418.0374361883153</v>
      </c>
      <c r="G50" s="6">
        <f t="shared" si="15"/>
        <v>1418.0374361883153</v>
      </c>
      <c r="H50" s="6">
        <f t="shared" si="15"/>
        <v>1418.0374361883153</v>
      </c>
      <c r="I50" s="6">
        <f t="shared" si="15"/>
        <v>1418.0374361883153</v>
      </c>
      <c r="J50" s="6">
        <f t="shared" si="15"/>
        <v>1418.0374361883153</v>
      </c>
      <c r="K50" s="6">
        <f t="shared" si="15"/>
        <v>1418.0374361883153</v>
      </c>
      <c r="L50" s="6">
        <f t="shared" si="15"/>
        <v>1418.0374361883153</v>
      </c>
    </row>
    <row r="51" spans="1:12">
      <c r="A51" s="5" t="s">
        <v>23</v>
      </c>
      <c r="B51" s="6">
        <v>352.6</v>
      </c>
      <c r="C51" s="6">
        <f>B51*1.045</f>
        <v>368.46699999999998</v>
      </c>
      <c r="D51" s="6">
        <f t="shared" ref="D51" si="16">C51*1.045</f>
        <v>385.04801499999996</v>
      </c>
      <c r="E51" s="6">
        <f t="shared" ref="E51" si="17">D51*1.045</f>
        <v>402.37517567499992</v>
      </c>
      <c r="F51" s="6">
        <f t="shared" ref="F51" si="18">E51*1.045</f>
        <v>420.48205858037488</v>
      </c>
      <c r="G51" s="6">
        <f>F51-F51*20%</f>
        <v>336.38564686429993</v>
      </c>
      <c r="H51" s="6">
        <f t="shared" ref="H51" si="19">G51-G51*20%</f>
        <v>269.10851749143995</v>
      </c>
      <c r="I51" s="6">
        <f t="shared" ref="I51" si="20">H51-H51*20%</f>
        <v>215.28681399315195</v>
      </c>
      <c r="J51" s="6">
        <f t="shared" ref="J51" si="21">I51-I51*20%</f>
        <v>172.22945119452157</v>
      </c>
      <c r="K51" s="6">
        <f t="shared" ref="K51" si="22">J51-J51*20%</f>
        <v>137.78356095561725</v>
      </c>
      <c r="L51" s="6">
        <f t="shared" ref="L51" si="23">K51-K51*20%</f>
        <v>110.22684876449379</v>
      </c>
    </row>
    <row r="52" spans="1:12">
      <c r="A52" s="5" t="s">
        <v>24</v>
      </c>
      <c r="B52" s="6">
        <f>2.1</f>
        <v>2.1</v>
      </c>
      <c r="C52" s="6">
        <f>B52</f>
        <v>2.1</v>
      </c>
      <c r="D52" s="6">
        <f>C52</f>
        <v>2.1</v>
      </c>
      <c r="E52" s="6">
        <f>D52</f>
        <v>2.1</v>
      </c>
      <c r="F52" s="6">
        <f>E52</f>
        <v>2.1</v>
      </c>
      <c r="G52" s="6">
        <f>F52</f>
        <v>2.1</v>
      </c>
      <c r="H52" s="6">
        <f>G52</f>
        <v>2.1</v>
      </c>
      <c r="I52" s="6">
        <f>H52</f>
        <v>2.1</v>
      </c>
      <c r="J52" s="6">
        <f>I52</f>
        <v>2.1</v>
      </c>
      <c r="K52" s="6">
        <f>J52</f>
        <v>2.1</v>
      </c>
      <c r="L52" s="6">
        <f>K52</f>
        <v>2.1</v>
      </c>
    </row>
    <row r="53" spans="1:12">
      <c r="A53" s="5" t="s">
        <v>25</v>
      </c>
      <c r="B53" s="10">
        <f>B51*B50</f>
        <v>500000</v>
      </c>
      <c r="C53" s="7">
        <f>C51*C50</f>
        <v>522499.99999999994</v>
      </c>
      <c r="D53" s="7">
        <f t="shared" ref="D53:L53" si="24">D51*D50</f>
        <v>546012.49999999988</v>
      </c>
      <c r="E53" s="7">
        <f t="shared" si="24"/>
        <v>570583.06249999988</v>
      </c>
      <c r="F53" s="7">
        <f t="shared" si="24"/>
        <v>596259.30031249975</v>
      </c>
      <c r="G53" s="7">
        <f t="shared" si="24"/>
        <v>477007.44024999987</v>
      </c>
      <c r="H53" s="7">
        <f t="shared" si="24"/>
        <v>381605.95219999988</v>
      </c>
      <c r="I53" s="7">
        <f t="shared" si="24"/>
        <v>305284.76175999991</v>
      </c>
      <c r="J53" s="7">
        <f t="shared" si="24"/>
        <v>244227.80940799994</v>
      </c>
      <c r="K53" s="7">
        <f t="shared" si="24"/>
        <v>195382.24752639994</v>
      </c>
      <c r="L53" s="10">
        <f t="shared" si="24"/>
        <v>156305.79802111996</v>
      </c>
    </row>
    <row r="54" spans="1:12">
      <c r="A54" t="s">
        <v>26</v>
      </c>
      <c r="B54" s="6">
        <f>B52*B50</f>
        <v>2977.878615995462</v>
      </c>
      <c r="C54" s="9">
        <f>C52*C50</f>
        <v>2977.878615995462</v>
      </c>
      <c r="D54" s="9">
        <f t="shared" ref="C54:L54" si="25">D52*D50</f>
        <v>2977.878615995462</v>
      </c>
      <c r="E54" s="9">
        <f t="shared" si="25"/>
        <v>2977.878615995462</v>
      </c>
      <c r="F54" s="9">
        <f t="shared" si="25"/>
        <v>2977.878615995462</v>
      </c>
      <c r="G54" s="9">
        <f t="shared" si="25"/>
        <v>2977.878615995462</v>
      </c>
      <c r="H54" s="9">
        <f t="shared" si="25"/>
        <v>2977.878615995462</v>
      </c>
      <c r="I54" s="9">
        <f t="shared" si="25"/>
        <v>2977.878615995462</v>
      </c>
      <c r="J54" s="9">
        <f t="shared" si="25"/>
        <v>2977.878615995462</v>
      </c>
      <c r="K54" s="9">
        <f t="shared" si="25"/>
        <v>2977.878615995462</v>
      </c>
      <c r="L54" s="9">
        <f t="shared" si="25"/>
        <v>2977.878615995462</v>
      </c>
    </row>
    <row r="55" spans="1:12">
      <c r="A55" s="5" t="s">
        <v>8</v>
      </c>
      <c r="B55" s="8">
        <f>B49</f>
        <v>-500000</v>
      </c>
      <c r="C55" s="8">
        <f>C54</f>
        <v>2977.878615995462</v>
      </c>
      <c r="D55" s="8">
        <f t="shared" ref="D55:K55" si="26">D54</f>
        <v>2977.878615995462</v>
      </c>
      <c r="E55" s="8">
        <f t="shared" si="26"/>
        <v>2977.878615995462</v>
      </c>
      <c r="F55" s="8">
        <f t="shared" si="26"/>
        <v>2977.878615995462</v>
      </c>
      <c r="G55" s="8">
        <f t="shared" si="26"/>
        <v>2977.878615995462</v>
      </c>
      <c r="H55" s="8">
        <f t="shared" si="26"/>
        <v>2977.878615995462</v>
      </c>
      <c r="I55" s="8">
        <f t="shared" si="26"/>
        <v>2977.878615995462</v>
      </c>
      <c r="J55" s="8">
        <f t="shared" si="26"/>
        <v>2977.878615995462</v>
      </c>
      <c r="K55" s="8">
        <f t="shared" si="26"/>
        <v>2977.878615995462</v>
      </c>
      <c r="L55" s="8">
        <f>L53+L54</f>
        <v>159283.67663711542</v>
      </c>
    </row>
    <row r="56" spans="1:12">
      <c r="A56" s="5" t="s">
        <v>17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>
      <c r="A57" s="5" t="s">
        <v>20</v>
      </c>
      <c r="B57" s="6">
        <f>B55/(1+2.45%)^B48</f>
        <v>-500000</v>
      </c>
      <c r="C57" s="6">
        <f t="shared" ref="C57:L57" si="27">C55/(1+2.45%)^C48</f>
        <v>2906.6653157593578</v>
      </c>
      <c r="D57" s="6">
        <f t="shared" si="27"/>
        <v>2837.1550178227017</v>
      </c>
      <c r="E57" s="6">
        <f>E55/(1+2.45%)^E48</f>
        <v>2769.3069964106412</v>
      </c>
      <c r="F57" s="6">
        <f t="shared" si="27"/>
        <v>2703.0814996687568</v>
      </c>
      <c r="G57" s="6">
        <f t="shared" si="27"/>
        <v>2638.4397263726273</v>
      </c>
      <c r="H57" s="6">
        <f t="shared" si="27"/>
        <v>2575.343803194366</v>
      </c>
      <c r="I57" s="6">
        <f t="shared" si="27"/>
        <v>2513.7567625128022</v>
      </c>
      <c r="J57" s="6">
        <f t="shared" si="27"/>
        <v>2453.6425207543216</v>
      </c>
      <c r="K57" s="6">
        <f t="shared" si="27"/>
        <v>2394.965857251656</v>
      </c>
      <c r="L57" s="6">
        <f>L55/(1+2.45%)^L48</f>
        <v>125040.77140701994</v>
      </c>
    </row>
    <row r="58" spans="1:12">
      <c r="A58" s="5" t="s">
        <v>13</v>
      </c>
      <c r="B58" s="6">
        <f>SUM(B57:L57)</f>
        <v>-351166.87109323288</v>
      </c>
      <c r="C58" s="6"/>
      <c r="D58" s="6"/>
      <c r="E58" s="6"/>
      <c r="F58" s="6"/>
      <c r="G58" s="6"/>
      <c r="H58" s="6"/>
      <c r="I58" s="6"/>
      <c r="J58" s="6"/>
      <c r="K58" s="6"/>
      <c r="L58" s="6"/>
    </row>
    <row r="61" spans="1:12" ht="24">
      <c r="A61" s="11" t="s">
        <v>27</v>
      </c>
      <c r="B61" s="11">
        <v>57496</v>
      </c>
    </row>
    <row r="62" spans="1:12" ht="24">
      <c r="A62" s="11" t="s">
        <v>28</v>
      </c>
      <c r="B62" s="11">
        <v>61480</v>
      </c>
    </row>
    <row r="63" spans="1:12" ht="24">
      <c r="A63" s="11" t="s">
        <v>29</v>
      </c>
      <c r="B63" s="11">
        <v>59833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2024-03-13T07:44:22Z</dcterms:created>
  <dcterms:modified xsi:type="dcterms:W3CDTF">2024-03-17T18:26:59Z</dcterms:modified>
  <cp:category/>
  <cp:contentStatus/>
</cp:coreProperties>
</file>