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336"/>
  </bookViews>
  <sheets>
    <sheet name="Monopile_Tower_Properties_WD30m" sheetId="2" r:id="rId1"/>
    <sheet name="NREL-5MW-Hywind-Tower" sheetId="1" r:id="rId2"/>
    <sheet name="AeroDyn15_WD30m" sheetId="3" r:id="rId3"/>
    <sheet name="ElastoDyn_Tower_WD30m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4" l="1"/>
  <c r="B5" i="4" s="1"/>
  <c r="A6" i="4"/>
  <c r="A7" i="4"/>
  <c r="A8" i="4"/>
  <c r="B8" i="4" s="1"/>
  <c r="A9" i="4"/>
  <c r="A10" i="4"/>
  <c r="A11" i="4"/>
  <c r="B11" i="4" s="1"/>
  <c r="A12" i="4"/>
  <c r="B12" i="4" s="1"/>
  <c r="A13" i="4"/>
  <c r="A14" i="4"/>
  <c r="A15" i="4"/>
  <c r="B15" i="4" s="1"/>
  <c r="A4" i="4"/>
  <c r="B4" i="4" s="1"/>
  <c r="B6" i="4"/>
  <c r="B7" i="4"/>
  <c r="B9" i="4"/>
  <c r="B10" i="4"/>
  <c r="B13" i="4"/>
  <c r="B14" i="4"/>
  <c r="C5" i="4"/>
  <c r="C6" i="4"/>
  <c r="C7" i="4"/>
  <c r="C8" i="4"/>
  <c r="C9" i="4"/>
  <c r="C10" i="4"/>
  <c r="C11" i="4"/>
  <c r="C12" i="4"/>
  <c r="C13" i="4"/>
  <c r="C14" i="4"/>
  <c r="C15" i="4"/>
  <c r="C4" i="4"/>
  <c r="E4" i="4"/>
  <c r="D4" i="4"/>
  <c r="A5" i="3"/>
  <c r="A6" i="3"/>
  <c r="A7" i="3"/>
  <c r="A8" i="3"/>
  <c r="A9" i="3"/>
  <c r="A10" i="3"/>
  <c r="A11" i="3"/>
  <c r="A12" i="3"/>
  <c r="A13" i="3"/>
  <c r="A14" i="3"/>
  <c r="A15" i="3"/>
  <c r="A4" i="3"/>
  <c r="B4" i="3"/>
  <c r="N8" i="2"/>
  <c r="N9" i="2"/>
  <c r="N10" i="2"/>
  <c r="N11" i="2"/>
  <c r="N12" i="2"/>
  <c r="N13" i="2"/>
  <c r="N14" i="2"/>
  <c r="N15" i="2"/>
  <c r="N16" i="2"/>
  <c r="N7" i="2"/>
  <c r="O7" i="2"/>
  <c r="E6" i="4" s="1"/>
  <c r="O8" i="2"/>
  <c r="E7" i="4" s="1"/>
  <c r="O9" i="2"/>
  <c r="E8" i="4" s="1"/>
  <c r="O10" i="2"/>
  <c r="E9" i="4" s="1"/>
  <c r="O11" i="2"/>
  <c r="E10" i="4" s="1"/>
  <c r="O12" i="2"/>
  <c r="D11" i="4" s="1"/>
  <c r="O13" i="2"/>
  <c r="E12" i="4" s="1"/>
  <c r="O14" i="2"/>
  <c r="E13" i="4" s="1"/>
  <c r="O15" i="2"/>
  <c r="E14" i="4" s="1"/>
  <c r="O16" i="2"/>
  <c r="D15" i="4" s="1"/>
  <c r="O6" i="2"/>
  <c r="E5" i="4" s="1"/>
  <c r="I8" i="2"/>
  <c r="I9" i="2"/>
  <c r="I10" i="2"/>
  <c r="I11" i="2"/>
  <c r="I12" i="2"/>
  <c r="I13" i="2"/>
  <c r="I14" i="2"/>
  <c r="I15" i="2"/>
  <c r="I16" i="2"/>
  <c r="I7" i="2"/>
  <c r="J7" i="2"/>
  <c r="J8" i="2"/>
  <c r="J9" i="2"/>
  <c r="J10" i="2"/>
  <c r="J11" i="2"/>
  <c r="J12" i="2"/>
  <c r="J13" i="2"/>
  <c r="J14" i="2"/>
  <c r="J15" i="2"/>
  <c r="J16" i="2"/>
  <c r="J6" i="2"/>
  <c r="F7" i="2"/>
  <c r="B6" i="3" s="1"/>
  <c r="F8" i="2"/>
  <c r="B7" i="3" s="1"/>
  <c r="F9" i="2"/>
  <c r="B8" i="3" s="1"/>
  <c r="F10" i="2"/>
  <c r="B9" i="3" s="1"/>
  <c r="F11" i="2"/>
  <c r="B10" i="3" s="1"/>
  <c r="F12" i="2"/>
  <c r="B11" i="3" s="1"/>
  <c r="F13" i="2"/>
  <c r="B12" i="3" s="1"/>
  <c r="F14" i="2"/>
  <c r="B13" i="3" s="1"/>
  <c r="F15" i="2"/>
  <c r="B14" i="3" s="1"/>
  <c r="F16" i="2"/>
  <c r="B15" i="3" s="1"/>
  <c r="F6" i="2"/>
  <c r="B5" i="3" s="1"/>
  <c r="E8" i="2"/>
  <c r="E9" i="2"/>
  <c r="E10" i="2"/>
  <c r="E11" i="2"/>
  <c r="E12" i="2"/>
  <c r="E13" i="2"/>
  <c r="E14" i="2"/>
  <c r="E15" i="2"/>
  <c r="E16" i="2"/>
  <c r="E7" i="2"/>
  <c r="C8" i="2"/>
  <c r="C9" i="2"/>
  <c r="C10" i="2"/>
  <c r="C11" i="2"/>
  <c r="C12" i="2"/>
  <c r="C13" i="2"/>
  <c r="C14" i="2"/>
  <c r="C15" i="2"/>
  <c r="C7" i="2"/>
  <c r="B9" i="2"/>
  <c r="B10" i="2" s="1"/>
  <c r="B11" i="2" s="1"/>
  <c r="B12" i="2" s="1"/>
  <c r="B13" i="2" s="1"/>
  <c r="B14" i="2" s="1"/>
  <c r="B15" i="2" s="1"/>
  <c r="B16" i="2" s="1"/>
  <c r="B8" i="2"/>
  <c r="M6" i="2"/>
  <c r="M7" i="2"/>
  <c r="M8" i="2"/>
  <c r="M9" i="2"/>
  <c r="M10" i="2"/>
  <c r="M11" i="2"/>
  <c r="M12" i="2"/>
  <c r="M13" i="2"/>
  <c r="M14" i="2"/>
  <c r="M15" i="2"/>
  <c r="M16" i="2"/>
  <c r="M5" i="2"/>
  <c r="D7" i="2"/>
  <c r="G6" i="2"/>
  <c r="I6" i="2" s="1"/>
  <c r="N6" i="2" s="1"/>
  <c r="D6" i="2"/>
  <c r="H5" i="2"/>
  <c r="J5" i="2" s="1"/>
  <c r="G5" i="2"/>
  <c r="I5" i="2" s="1"/>
  <c r="N5" i="2" s="1"/>
  <c r="H11" i="1"/>
  <c r="I11" i="1" s="1"/>
  <c r="H13" i="2" s="1"/>
  <c r="K5" i="1"/>
  <c r="H5" i="1" s="1"/>
  <c r="I5" i="1" s="1"/>
  <c r="K6" i="1"/>
  <c r="H6" i="1" s="1"/>
  <c r="I6" i="1" s="1"/>
  <c r="K7" i="1"/>
  <c r="H7" i="1" s="1"/>
  <c r="I7" i="1" s="1"/>
  <c r="K8" i="1"/>
  <c r="H8" i="1" s="1"/>
  <c r="I8" i="1" s="1"/>
  <c r="K9" i="1"/>
  <c r="H9" i="1" s="1"/>
  <c r="I9" i="1" s="1"/>
  <c r="K10" i="1"/>
  <c r="H10" i="1" s="1"/>
  <c r="I10" i="1" s="1"/>
  <c r="K11" i="1"/>
  <c r="K12" i="1"/>
  <c r="H12" i="1" s="1"/>
  <c r="I12" i="1" s="1"/>
  <c r="K13" i="1"/>
  <c r="H13" i="1" s="1"/>
  <c r="I13" i="1" s="1"/>
  <c r="K14" i="1"/>
  <c r="H14" i="1" s="1"/>
  <c r="I14" i="1" s="1"/>
  <c r="K4" i="1"/>
  <c r="H4" i="1" s="1"/>
  <c r="I4" i="1" s="1"/>
  <c r="O5" i="1"/>
  <c r="O6" i="1"/>
  <c r="O7" i="1"/>
  <c r="O8" i="1"/>
  <c r="O9" i="1"/>
  <c r="O10" i="1"/>
  <c r="O11" i="1"/>
  <c r="O12" i="1"/>
  <c r="O13" i="1"/>
  <c r="O14" i="1"/>
  <c r="O4" i="1"/>
  <c r="L5" i="1"/>
  <c r="M5" i="1" s="1"/>
  <c r="L6" i="1"/>
  <c r="N6" i="1" s="1"/>
  <c r="L7" i="1"/>
  <c r="M7" i="1" s="1"/>
  <c r="L8" i="1"/>
  <c r="M8" i="1" s="1"/>
  <c r="L9" i="1"/>
  <c r="M9" i="1" s="1"/>
  <c r="L10" i="1"/>
  <c r="L11" i="1"/>
  <c r="N11" i="1" s="1"/>
  <c r="L12" i="1"/>
  <c r="M12" i="1" s="1"/>
  <c r="L13" i="1"/>
  <c r="M13" i="1" s="1"/>
  <c r="L14" i="1"/>
  <c r="L4" i="1"/>
  <c r="M4" i="1" s="1"/>
  <c r="J14" i="1"/>
  <c r="J4" i="1"/>
  <c r="R14" i="1" l="1"/>
  <c r="Q5" i="1"/>
  <c r="Q7" i="1"/>
  <c r="E15" i="4"/>
  <c r="E11" i="4"/>
  <c r="S14" i="1"/>
  <c r="T14" i="1" s="1"/>
  <c r="R10" i="1"/>
  <c r="S10" i="1" s="1"/>
  <c r="T10" i="1" s="1"/>
  <c r="Q13" i="1"/>
  <c r="P9" i="1"/>
  <c r="P4" i="1"/>
  <c r="R6" i="1"/>
  <c r="S6" i="1" s="1"/>
  <c r="T6" i="1" s="1"/>
  <c r="M11" i="1"/>
  <c r="D7" i="4"/>
  <c r="Q11" i="1"/>
  <c r="N14" i="1"/>
  <c r="Q14" i="1"/>
  <c r="Q10" i="1"/>
  <c r="Q6" i="1"/>
  <c r="N10" i="1"/>
  <c r="G15" i="2"/>
  <c r="H14" i="2"/>
  <c r="P12" i="1"/>
  <c r="P8" i="1"/>
  <c r="H12" i="2"/>
  <c r="G13" i="2"/>
  <c r="P10" i="1"/>
  <c r="G11" i="2"/>
  <c r="H10" i="2"/>
  <c r="Q4" i="1"/>
  <c r="H6" i="2"/>
  <c r="G7" i="2"/>
  <c r="P7" i="1"/>
  <c r="H9" i="2"/>
  <c r="G10" i="2"/>
  <c r="G16" i="2"/>
  <c r="H15" i="2"/>
  <c r="G12" i="2"/>
  <c r="H11" i="2"/>
  <c r="G8" i="2"/>
  <c r="H7" i="2"/>
  <c r="H16" i="2"/>
  <c r="P14" i="1"/>
  <c r="H8" i="2"/>
  <c r="G9" i="2"/>
  <c r="P6" i="1"/>
  <c r="P11" i="1"/>
  <c r="Q9" i="1"/>
  <c r="Q12" i="1"/>
  <c r="D14" i="4"/>
  <c r="D10" i="4"/>
  <c r="D6" i="4"/>
  <c r="U14" i="1"/>
  <c r="N13" i="1"/>
  <c r="N9" i="1"/>
  <c r="N5" i="1"/>
  <c r="Q8" i="1"/>
  <c r="G14" i="2"/>
  <c r="N12" i="1"/>
  <c r="N8" i="1"/>
  <c r="P13" i="1"/>
  <c r="P5" i="1"/>
  <c r="D13" i="4"/>
  <c r="D9" i="4"/>
  <c r="D5" i="4"/>
  <c r="N4" i="1"/>
  <c r="N7" i="1"/>
  <c r="D12" i="4"/>
  <c r="D8" i="4"/>
  <c r="D10" i="2"/>
  <c r="O5" i="2"/>
  <c r="D9" i="2"/>
  <c r="D8" i="2"/>
  <c r="R5" i="1"/>
  <c r="S5" i="1" s="1"/>
  <c r="M10" i="1"/>
  <c r="R4" i="1"/>
  <c r="S4" i="1" s="1"/>
  <c r="R11" i="1"/>
  <c r="S11" i="1" s="1"/>
  <c r="R7" i="1"/>
  <c r="S7" i="1" s="1"/>
  <c r="M14" i="1"/>
  <c r="M6" i="1"/>
  <c r="R13" i="1"/>
  <c r="S13" i="1" s="1"/>
  <c r="R9" i="1"/>
  <c r="S9" i="1" s="1"/>
  <c r="R8" i="1"/>
  <c r="S8" i="1" s="1"/>
  <c r="R12" i="1"/>
  <c r="S12" i="1" s="1"/>
  <c r="U10" i="1" l="1"/>
  <c r="U6" i="1"/>
  <c r="T12" i="1"/>
  <c r="U12" i="1"/>
  <c r="T4" i="1"/>
  <c r="U4" i="1"/>
  <c r="T8" i="1"/>
  <c r="U8" i="1"/>
  <c r="T9" i="1"/>
  <c r="U9" i="1"/>
  <c r="T7" i="1"/>
  <c r="U7" i="1"/>
  <c r="T5" i="1"/>
  <c r="U5" i="1"/>
  <c r="T13" i="1"/>
  <c r="U13" i="1"/>
  <c r="T11" i="1"/>
  <c r="U11" i="1"/>
  <c r="D11" i="2"/>
  <c r="D12" i="2"/>
  <c r="D13" i="2" l="1"/>
  <c r="D14" i="2" l="1"/>
  <c r="D15" i="2" l="1"/>
  <c r="D16" i="2"/>
</calcChain>
</file>

<file path=xl/sharedStrings.xml><?xml version="1.0" encoding="utf-8"?>
<sst xmlns="http://schemas.openxmlformats.org/spreadsheetml/2006/main" count="108" uniqueCount="62">
  <si>
    <t>HtFract</t>
  </si>
  <si>
    <t>TMassDen</t>
  </si>
  <si>
    <t>TwFAStif</t>
  </si>
  <si>
    <t>TwSSStif</t>
  </si>
  <si>
    <t>TwrElev</t>
  </si>
  <si>
    <t>TwrDiam</t>
  </si>
  <si>
    <t>TwrCd</t>
  </si>
  <si>
    <t>m</t>
  </si>
  <si>
    <t>-</t>
  </si>
  <si>
    <t>kg/m</t>
  </si>
  <si>
    <t>Nm^2</t>
  </si>
  <si>
    <t>calculated by trendline</t>
  </si>
  <si>
    <t>EI</t>
  </si>
  <si>
    <t>N*m^2</t>
  </si>
  <si>
    <t>I</t>
  </si>
  <si>
    <t>m^4</t>
  </si>
  <si>
    <t>E</t>
  </si>
  <si>
    <t>N/m^2</t>
  </si>
  <si>
    <t>diff. EI</t>
  </si>
  <si>
    <t xml:space="preserve">E </t>
  </si>
  <si>
    <t>Source: NRELOffshrBsline5MW_OC3Hywind_ElastoDyn_Tower.dat</t>
  </si>
  <si>
    <t>Source: NRELOffshrBsline5MW_OC3Hywind_AeroDyn15.dat</t>
  </si>
  <si>
    <t>%</t>
  </si>
  <si>
    <t>diff. EI percent</t>
  </si>
  <si>
    <t>modelled monopile and tower</t>
  </si>
  <si>
    <t>position in z</t>
  </si>
  <si>
    <t>length</t>
  </si>
  <si>
    <t>diameter</t>
  </si>
  <si>
    <t>mass</t>
  </si>
  <si>
    <t>zlow</t>
  </si>
  <si>
    <t>zup</t>
  </si>
  <si>
    <t>dout_low</t>
  </si>
  <si>
    <t>dout_up</t>
  </si>
  <si>
    <t>din_low</t>
  </si>
  <si>
    <t>din_up</t>
  </si>
  <si>
    <r>
      <t>N*m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</si>
  <si>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Monopile </t>
  </si>
  <si>
    <t>Tower</t>
  </si>
  <si>
    <r>
      <t>N/m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</si>
  <si>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</t>
    </r>
    <r>
      <rPr>
        <vertAlign val="superscript"/>
        <sz val="11"/>
        <color theme="1"/>
        <rFont val="Calibri"/>
        <family val="2"/>
        <scheme val="minor"/>
      </rPr>
      <t>4</t>
    </r>
  </si>
  <si>
    <t>I_low</t>
  </si>
  <si>
    <t>I_up</t>
  </si>
  <si>
    <t>EI_low</t>
  </si>
  <si>
    <t>EI_up</t>
  </si>
  <si>
    <t>Tower Inflieunce and Aerodynamics</t>
  </si>
  <si>
    <t>(m)</t>
  </si>
  <si>
    <t>(-)</t>
  </si>
  <si>
    <t>Distributet Tower Properties</t>
  </si>
  <si>
    <t>(kg/m)</t>
  </si>
  <si>
    <t>(Nm^2)</t>
  </si>
  <si>
    <t>Turmhöhe</t>
  </si>
  <si>
    <t>Source: Definition of the Floating System for Phase IV of OC3</t>
  </si>
  <si>
    <r>
      <t>d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>^4</t>
    </r>
  </si>
  <si>
    <r>
      <t>d</t>
    </r>
    <r>
      <rPr>
        <vertAlign val="subscript"/>
        <sz val="11"/>
        <color theme="1"/>
        <rFont val="Calibri"/>
        <family val="2"/>
        <scheme val="minor"/>
      </rPr>
      <t>in</t>
    </r>
  </si>
  <si>
    <r>
      <t>d</t>
    </r>
    <r>
      <rPr>
        <vertAlign val="subscript"/>
        <sz val="11"/>
        <color theme="1"/>
        <rFont val="Calibri"/>
        <family val="2"/>
        <scheme val="minor"/>
      </rPr>
      <t>out</t>
    </r>
  </si>
  <si>
    <r>
      <t>diff. d</t>
    </r>
    <r>
      <rPr>
        <vertAlign val="subscript"/>
        <sz val="11"/>
        <color theme="1"/>
        <rFont val="Calibri"/>
        <family val="2"/>
        <scheme val="minor"/>
      </rPr>
      <t>out</t>
    </r>
  </si>
  <si>
    <r>
      <t>diff. d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 xml:space="preserve"> percent</t>
    </r>
  </si>
  <si>
    <r>
      <t>diff. d</t>
    </r>
    <r>
      <rPr>
        <vertAlign val="subscript"/>
        <sz val="11"/>
        <color theme="1"/>
        <rFont val="Calibri"/>
        <family val="2"/>
        <scheme val="minor"/>
      </rPr>
      <t>in</t>
    </r>
  </si>
  <si>
    <r>
      <t>calculated d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after NREL data</t>
    </r>
  </si>
  <si>
    <r>
      <t>diff. d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percent (with calculated d</t>
    </r>
    <r>
      <rPr>
        <vertAlign val="subscript"/>
        <sz val="11"/>
        <color theme="1"/>
        <rFont val="Calibri"/>
        <family val="2"/>
        <scheme val="minor"/>
      </rPr>
      <t>in</t>
    </r>
    <r>
      <rPr>
        <sz val="11"/>
        <color theme="1"/>
        <rFont val="Calibri"/>
        <family val="2"/>
        <scheme val="minor"/>
      </rPr>
      <t xml:space="preserve"> after NREL data)</t>
    </r>
  </si>
  <si>
    <t>kg/m for z_up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</si>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</sst>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E+00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11" fontId="0" fillId="0" borderId="2" xfId="0" applyNumberFormat="1" applyBorder="1"/>
    <xf numFmtId="11" fontId="0" fillId="0" borderId="0" xfId="0" applyNumberFormat="1" applyBorder="1"/>
    <xf numFmtId="11" fontId="0" fillId="0" borderId="3" xfId="0" applyNumberFormat="1" applyBorder="1"/>
    <xf numFmtId="11" fontId="0" fillId="0" borderId="4" xfId="0" applyNumberFormat="1" applyBorder="1"/>
    <xf numFmtId="11" fontId="0" fillId="0" borderId="5" xfId="0" applyNumberFormat="1" applyBorder="1"/>
    <xf numFmtId="11" fontId="0" fillId="0" borderId="6" xfId="0" applyNumberFormat="1" applyBorder="1"/>
    <xf numFmtId="0" fontId="0" fillId="0" borderId="0" xfId="0" applyFill="1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3" xfId="0" applyFill="1" applyBorder="1"/>
    <xf numFmtId="0" fontId="0" fillId="0" borderId="2" xfId="0" applyBorder="1" applyAlignment="1">
      <alignment horizontal="right"/>
    </xf>
    <xf numFmtId="0" fontId="0" fillId="0" borderId="6" xfId="0" applyBorder="1"/>
    <xf numFmtId="10" fontId="0" fillId="0" borderId="0" xfId="0" applyNumberFormat="1" applyBorder="1"/>
    <xf numFmtId="2" fontId="0" fillId="0" borderId="3" xfId="0" applyNumberFormat="1" applyBorder="1"/>
    <xf numFmtId="2" fontId="0" fillId="0" borderId="6" xfId="0" applyNumberFormat="1" applyBorder="1"/>
    <xf numFmtId="0" fontId="0" fillId="0" borderId="11" xfId="0" applyFill="1" applyBorder="1"/>
    <xf numFmtId="164" fontId="0" fillId="0" borderId="0" xfId="0" applyNumberFormat="1" applyBorder="1"/>
    <xf numFmtId="164" fontId="0" fillId="0" borderId="3" xfId="0" applyNumberFormat="1" applyFill="1" applyBorder="1"/>
    <xf numFmtId="164" fontId="0" fillId="0" borderId="5" xfId="0" applyNumberFormat="1" applyBorder="1"/>
    <xf numFmtId="164" fontId="0" fillId="0" borderId="6" xfId="0" applyNumberFormat="1" applyFill="1" applyBorder="1"/>
    <xf numFmtId="0" fontId="0" fillId="0" borderId="14" xfId="0" applyBorder="1"/>
    <xf numFmtId="0" fontId="0" fillId="0" borderId="17" xfId="0" applyBorder="1"/>
    <xf numFmtId="0" fontId="0" fillId="0" borderId="11" xfId="0" applyBorder="1"/>
    <xf numFmtId="164" fontId="0" fillId="0" borderId="17" xfId="0" applyNumberFormat="1" applyBorder="1"/>
    <xf numFmtId="164" fontId="0" fillId="0" borderId="11" xfId="0" applyNumberFormat="1" applyBorder="1"/>
    <xf numFmtId="164" fontId="0" fillId="0" borderId="18" xfId="0" applyNumberFormat="1" applyBorder="1"/>
    <xf numFmtId="164" fontId="0" fillId="0" borderId="12" xfId="0" applyNumberFormat="1" applyBorder="1"/>
    <xf numFmtId="0" fontId="0" fillId="0" borderId="17" xfId="0" applyFill="1" applyBorder="1"/>
    <xf numFmtId="0" fontId="0" fillId="0" borderId="19" xfId="0" applyBorder="1"/>
    <xf numFmtId="0" fontId="0" fillId="0" borderId="20" xfId="0" applyBorder="1"/>
    <xf numFmtId="164" fontId="0" fillId="0" borderId="20" xfId="0" applyNumberFormat="1" applyBorder="1"/>
    <xf numFmtId="164" fontId="0" fillId="0" borderId="21" xfId="0" applyNumberFormat="1" applyBorder="1"/>
    <xf numFmtId="0" fontId="0" fillId="0" borderId="20" xfId="0" applyFill="1" applyBorder="1"/>
    <xf numFmtId="164" fontId="0" fillId="0" borderId="0" xfId="0" applyNumberFormat="1"/>
    <xf numFmtId="0" fontId="0" fillId="2" borderId="10" xfId="0" applyFill="1" applyBorder="1"/>
    <xf numFmtId="0" fontId="0" fillId="2" borderId="11" xfId="0" applyFill="1" applyBorder="1"/>
    <xf numFmtId="10" fontId="0" fillId="2" borderId="11" xfId="0" applyNumberFormat="1" applyFill="1" applyBorder="1"/>
    <xf numFmtId="10" fontId="0" fillId="2" borderId="12" xfId="0" applyNumberFormat="1" applyFill="1" applyBorder="1"/>
    <xf numFmtId="0" fontId="0" fillId="2" borderId="3" xfId="0" applyFill="1" applyBorder="1"/>
    <xf numFmtId="10" fontId="0" fillId="2" borderId="3" xfId="0" applyNumberFormat="1" applyFill="1" applyBorder="1"/>
    <xf numFmtId="10" fontId="0" fillId="2" borderId="6" xfId="0" applyNumberFormat="1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6" xfId="0" applyBorder="1"/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Calculated tower diameter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dout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9460550826449714"/>
                  <c:y val="0.298209512347692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/>
                        </a:solidFill>
                      </a:rPr>
                      <a:t>y = -0.0339x + 6.8389</a:t>
                    </a:r>
                    <a:endParaRPr lang="en-US">
                      <a:solidFill>
                        <a:schemeClr val="accent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('NREL-5MW-Hywind-Tower'!$E$4,'NREL-5MW-Hywind-Tower'!$E$14)</c:f>
              <c:numCache>
                <c:formatCode>0.00E+00</c:formatCode>
                <c:ptCount val="2"/>
                <c:pt idx="0">
                  <c:v>10</c:v>
                </c:pt>
                <c:pt idx="1">
                  <c:v>87.6</c:v>
                </c:pt>
              </c:numCache>
            </c:numRef>
          </c:xVal>
          <c:yVal>
            <c:numRef>
              <c:f>('NREL-5MW-Hywind-Tower'!$F$4,'NREL-5MW-Hywind-Tower'!$F$14)</c:f>
              <c:numCache>
                <c:formatCode>0.00E+00</c:formatCode>
                <c:ptCount val="2"/>
                <c:pt idx="0">
                  <c:v>6.5</c:v>
                </c:pt>
                <c:pt idx="1">
                  <c:v>3.87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E-4465-BE2F-16B591B077BE}"/>
            </c:ext>
          </c:extLst>
        </c:ser>
        <c:ser>
          <c:idx val="1"/>
          <c:order val="1"/>
          <c:tx>
            <c:v>din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39460550826449714"/>
                  <c:y val="0.3692137293291591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-0.0337x + 6.7829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('NREL-5MW-Hywind-Tower'!$E$4,'NREL-5MW-Hywind-Tower'!$E$14)</c:f>
              <c:numCache>
                <c:formatCode>0.00E+00</c:formatCode>
                <c:ptCount val="2"/>
                <c:pt idx="0">
                  <c:v>10</c:v>
                </c:pt>
                <c:pt idx="1">
                  <c:v>87.6</c:v>
                </c:pt>
              </c:numCache>
            </c:numRef>
          </c:xVal>
          <c:yVal>
            <c:numRef>
              <c:f>('NREL-5MW-Hywind-Tower'!$J$4,'NREL-5MW-Hywind-Tower'!$J$14)</c:f>
              <c:numCache>
                <c:formatCode>0.00E+00</c:formatCode>
                <c:ptCount val="2"/>
                <c:pt idx="0">
                  <c:v>6.4459999999999997</c:v>
                </c:pt>
                <c:pt idx="1">
                  <c:v>3.8320000000000003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3E-4465-BE2F-16B591B07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58640"/>
        <c:axId val="449960936"/>
      </c:scatterChart>
      <c:valAx>
        <c:axId val="44995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Tower Height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960936"/>
        <c:crosses val="autoZero"/>
        <c:crossBetween val="midCat"/>
      </c:valAx>
      <c:valAx>
        <c:axId val="44996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Tower Diameter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95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171450</xdr:rowOff>
    </xdr:from>
    <xdr:to>
      <xdr:col>3</xdr:col>
      <xdr:colOff>640080</xdr:colOff>
      <xdr:row>29</xdr:row>
      <xdr:rowOff>171450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K20" sqref="K20"/>
    </sheetView>
  </sheetViews>
  <sheetFormatPr baseColWidth="10" defaultRowHeight="14.4" x14ac:dyDescent="0.3"/>
  <cols>
    <col min="2" max="15" width="15.77734375" customWidth="1"/>
    <col min="16" max="16" width="16.88671875" customWidth="1"/>
  </cols>
  <sheetData>
    <row r="1" spans="1:17" ht="15" thickBot="1" x14ac:dyDescent="0.35">
      <c r="A1" s="45" t="s">
        <v>24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7"/>
    </row>
    <row r="2" spans="1:17" x14ac:dyDescent="0.3">
      <c r="A2" s="55"/>
      <c r="B2" s="50" t="s">
        <v>25</v>
      </c>
      <c r="C2" s="54"/>
      <c r="D2" s="51"/>
      <c r="E2" s="50" t="s">
        <v>27</v>
      </c>
      <c r="F2" s="54"/>
      <c r="G2" s="54"/>
      <c r="H2" s="51"/>
      <c r="I2" s="50" t="s">
        <v>14</v>
      </c>
      <c r="J2" s="51"/>
      <c r="K2" s="59" t="s">
        <v>28</v>
      </c>
      <c r="L2" s="58"/>
      <c r="M2" s="32" t="s">
        <v>16</v>
      </c>
      <c r="N2" s="52" t="s">
        <v>12</v>
      </c>
      <c r="O2" s="53"/>
    </row>
    <row r="3" spans="1:17" x14ac:dyDescent="0.3">
      <c r="A3" s="56"/>
      <c r="B3" s="25" t="s">
        <v>29</v>
      </c>
      <c r="C3" s="2" t="s">
        <v>30</v>
      </c>
      <c r="D3" s="26" t="s">
        <v>26</v>
      </c>
      <c r="E3" s="25" t="s">
        <v>31</v>
      </c>
      <c r="F3" s="2" t="s">
        <v>32</v>
      </c>
      <c r="G3" s="10" t="s">
        <v>33</v>
      </c>
      <c r="H3" s="19" t="s">
        <v>34</v>
      </c>
      <c r="I3" s="31" t="s">
        <v>40</v>
      </c>
      <c r="J3" s="19" t="s">
        <v>41</v>
      </c>
      <c r="K3" s="25"/>
      <c r="L3" s="26"/>
      <c r="M3" s="33"/>
      <c r="N3" s="10" t="s">
        <v>42</v>
      </c>
      <c r="O3" s="3" t="s">
        <v>43</v>
      </c>
    </row>
    <row r="4" spans="1:17" ht="16.2" x14ac:dyDescent="0.3">
      <c r="A4" s="56"/>
      <c r="B4" s="25" t="s">
        <v>7</v>
      </c>
      <c r="C4" s="2" t="s">
        <v>7</v>
      </c>
      <c r="D4" s="26" t="s">
        <v>7</v>
      </c>
      <c r="E4" s="25" t="s">
        <v>7</v>
      </c>
      <c r="F4" s="2" t="s">
        <v>7</v>
      </c>
      <c r="G4" s="10" t="s">
        <v>7</v>
      </c>
      <c r="H4" s="19" t="s">
        <v>7</v>
      </c>
      <c r="I4" s="31" t="s">
        <v>39</v>
      </c>
      <c r="J4" s="19" t="s">
        <v>39</v>
      </c>
      <c r="K4" s="25" t="s">
        <v>60</v>
      </c>
      <c r="L4" s="26" t="s">
        <v>61</v>
      </c>
      <c r="M4" s="36" t="s">
        <v>38</v>
      </c>
      <c r="N4" s="2" t="s">
        <v>35</v>
      </c>
      <c r="O4" s="3" t="s">
        <v>35</v>
      </c>
    </row>
    <row r="5" spans="1:17" x14ac:dyDescent="0.3">
      <c r="A5" s="24" t="s">
        <v>36</v>
      </c>
      <c r="B5" s="27">
        <v>-30</v>
      </c>
      <c r="C5" s="20">
        <v>10</v>
      </c>
      <c r="D5" s="28">
        <v>40</v>
      </c>
      <c r="E5" s="27">
        <v>7</v>
      </c>
      <c r="F5" s="20">
        <v>7</v>
      </c>
      <c r="G5" s="20">
        <f>E5-2*0.06</f>
        <v>6.88</v>
      </c>
      <c r="H5" s="28">
        <f>F5-2*0.06</f>
        <v>6.88</v>
      </c>
      <c r="I5" s="27">
        <f>(PI()/64)*(POWER(E5,4)-POWER(G5,4))</f>
        <v>7.8762956126107238</v>
      </c>
      <c r="J5" s="28">
        <f>(PI()/64)*(POWER(F5,4)-POWER(H5,4))</f>
        <v>7.8762956126107238</v>
      </c>
      <c r="K5" s="27">
        <v>7830</v>
      </c>
      <c r="L5" s="28">
        <v>444775</v>
      </c>
      <c r="M5" s="34">
        <f>2.1*10^11</f>
        <v>210000000000</v>
      </c>
      <c r="N5" s="20">
        <f>M5*I5</f>
        <v>1654022078648.252</v>
      </c>
      <c r="O5" s="21">
        <f>M5*J5</f>
        <v>1654022078648.252</v>
      </c>
    </row>
    <row r="6" spans="1:17" x14ac:dyDescent="0.3">
      <c r="A6" s="48" t="s">
        <v>37</v>
      </c>
      <c r="B6" s="27">
        <v>10</v>
      </c>
      <c r="C6" s="20">
        <v>20</v>
      </c>
      <c r="D6" s="28">
        <f>C6-B6</f>
        <v>10</v>
      </c>
      <c r="E6" s="27">
        <v>7</v>
      </c>
      <c r="F6" s="20">
        <f>'NREL-5MW-Hywind-Tower'!F4</f>
        <v>6.5</v>
      </c>
      <c r="G6" s="20">
        <f>E6-2*0.06</f>
        <v>6.88</v>
      </c>
      <c r="H6" s="28">
        <f>'NREL-5MW-Hywind-Tower'!I4</f>
        <v>6.4460000169579335</v>
      </c>
      <c r="I6" s="27">
        <f t="shared" ref="I6" si="0">(PI()/64)*(POWER(E6,4)-POWER(G6,4))</f>
        <v>7.8762956126107238</v>
      </c>
      <c r="J6" s="28">
        <f>'NREL-5MW-Hywind-Tower'!C4/Monopile_Tower_Properties_WD30m!M5</f>
        <v>2.8757285714285716</v>
      </c>
      <c r="K6" s="27">
        <v>4667</v>
      </c>
      <c r="L6" s="28">
        <v>78300</v>
      </c>
      <c r="M6" s="34">
        <f t="shared" ref="M6:M16" si="1">2.1*10^11</f>
        <v>210000000000</v>
      </c>
      <c r="N6" s="20">
        <f t="shared" ref="N6" si="2">M6*I6</f>
        <v>1654022078648.252</v>
      </c>
      <c r="O6" s="21">
        <f>'NREL-5MW-Hywind-Tower'!C4</f>
        <v>603903000000</v>
      </c>
      <c r="P6" s="37"/>
      <c r="Q6" s="16"/>
    </row>
    <row r="7" spans="1:17" x14ac:dyDescent="0.3">
      <c r="A7" s="48"/>
      <c r="B7" s="27">
        <v>20</v>
      </c>
      <c r="C7" s="20">
        <f>(($C$16-$B$7)/10)+B7</f>
        <v>26.759999999999998</v>
      </c>
      <c r="D7" s="28">
        <f t="shared" ref="D7:D16" si="3">C7-B7</f>
        <v>6.759999999999998</v>
      </c>
      <c r="E7" s="27">
        <f>'NREL-5MW-Hywind-Tower'!F4</f>
        <v>6.5</v>
      </c>
      <c r="F7" s="20">
        <f>'NREL-5MW-Hywind-Tower'!F5</f>
        <v>6.24</v>
      </c>
      <c r="G7" s="20">
        <f>'NREL-5MW-Hywind-Tower'!I4</f>
        <v>6.4460000169579335</v>
      </c>
      <c r="H7" s="28">
        <f>'NREL-5MW-Hywind-Tower'!I5</f>
        <v>6.1876767828140009</v>
      </c>
      <c r="I7" s="27">
        <f>'NREL-5MW-Hywind-Tower'!C4/Monopile_Tower_Properties_WD30m!M5</f>
        <v>2.8757285714285716</v>
      </c>
      <c r="J7" s="28">
        <f>'NREL-5MW-Hywind-Tower'!C5/Monopile_Tower_Properties_WD30m!M6</f>
        <v>2.4649714285714284</v>
      </c>
      <c r="K7" s="27">
        <v>4345.28</v>
      </c>
      <c r="L7" s="60">
        <v>217472.5</v>
      </c>
      <c r="M7" s="34">
        <f t="shared" si="1"/>
        <v>210000000000</v>
      </c>
      <c r="N7" s="20">
        <f>'NREL-5MW-Hywind-Tower'!C4</f>
        <v>603903000000</v>
      </c>
      <c r="O7" s="21">
        <f>'NREL-5MW-Hywind-Tower'!C5</f>
        <v>517644000000</v>
      </c>
      <c r="P7" s="37"/>
      <c r="Q7" s="16"/>
    </row>
    <row r="8" spans="1:17" x14ac:dyDescent="0.3">
      <c r="A8" s="48"/>
      <c r="B8" s="27">
        <f>(($C$16-$B$7)/10)+B7</f>
        <v>26.759999999999998</v>
      </c>
      <c r="C8" s="20">
        <f t="shared" ref="C8:C15" si="4">(($C$16-$B$7)/10)+B8</f>
        <v>33.519999999999996</v>
      </c>
      <c r="D8" s="28">
        <f>C8-B8</f>
        <v>6.759999999999998</v>
      </c>
      <c r="E8" s="27">
        <f>'NREL-5MW-Hywind-Tower'!F5</f>
        <v>6.24</v>
      </c>
      <c r="F8" s="20">
        <f>'NREL-5MW-Hywind-Tower'!F6</f>
        <v>5.97</v>
      </c>
      <c r="G8" s="20">
        <f>'NREL-5MW-Hywind-Tower'!I5</f>
        <v>6.1876767828140009</v>
      </c>
      <c r="H8" s="28">
        <f>'NREL-5MW-Hywind-Tower'!I6</f>
        <v>5.9190961005979403</v>
      </c>
      <c r="I8" s="27">
        <f>'NREL-5MW-Hywind-Tower'!C5/Monopile_Tower_Properties_WD30m!M6</f>
        <v>2.4649714285714284</v>
      </c>
      <c r="J8" s="28">
        <f>'NREL-5MW-Hywind-Tower'!C6/Monopile_Tower_Properties_WD30m!M7</f>
        <v>2.0996428571428569</v>
      </c>
      <c r="K8" s="27">
        <v>4034.76</v>
      </c>
      <c r="L8" s="60"/>
      <c r="M8" s="34">
        <f t="shared" si="1"/>
        <v>210000000000</v>
      </c>
      <c r="N8" s="20">
        <f>'NREL-5MW-Hywind-Tower'!C5</f>
        <v>517644000000</v>
      </c>
      <c r="O8" s="21">
        <f>'NREL-5MW-Hywind-Tower'!C6</f>
        <v>440925000000</v>
      </c>
      <c r="P8" s="37"/>
      <c r="Q8" s="16"/>
    </row>
    <row r="9" spans="1:17" x14ac:dyDescent="0.3">
      <c r="A9" s="48"/>
      <c r="B9" s="27">
        <f t="shared" ref="B9:B16" si="5">(($C$16-$B$7)/10)+B8</f>
        <v>33.519999999999996</v>
      </c>
      <c r="C9" s="20">
        <f t="shared" si="4"/>
        <v>40.279999999999994</v>
      </c>
      <c r="D9" s="28">
        <f>C9-B9</f>
        <v>6.759999999999998</v>
      </c>
      <c r="E9" s="27">
        <f>'NREL-5MW-Hywind-Tower'!F6</f>
        <v>5.97</v>
      </c>
      <c r="F9" s="20">
        <f>'NREL-5MW-Hywind-Tower'!F7</f>
        <v>5.71</v>
      </c>
      <c r="G9" s="20">
        <f>'NREL-5MW-Hywind-Tower'!I6</f>
        <v>5.9190961005979403</v>
      </c>
      <c r="H9" s="28">
        <f>'NREL-5MW-Hywind-Tower'!I7</f>
        <v>5.660773715391894</v>
      </c>
      <c r="I9" s="27">
        <f>'NREL-5MW-Hywind-Tower'!C6/Monopile_Tower_Properties_WD30m!M7</f>
        <v>2.0996428571428569</v>
      </c>
      <c r="J9" s="28">
        <f>'NREL-5MW-Hywind-Tower'!C7/Monopile_Tower_Properties_WD30m!M8</f>
        <v>1.7762952380952381</v>
      </c>
      <c r="K9" s="27">
        <v>3735.44</v>
      </c>
      <c r="L9" s="60"/>
      <c r="M9" s="34">
        <f t="shared" si="1"/>
        <v>210000000000</v>
      </c>
      <c r="N9" s="20">
        <f>'NREL-5MW-Hywind-Tower'!C6</f>
        <v>440925000000</v>
      </c>
      <c r="O9" s="21">
        <f>'NREL-5MW-Hywind-Tower'!C7</f>
        <v>373022000000</v>
      </c>
      <c r="P9" s="37"/>
      <c r="Q9" s="16"/>
    </row>
    <row r="10" spans="1:17" x14ac:dyDescent="0.3">
      <c r="A10" s="48"/>
      <c r="B10" s="27">
        <f t="shared" si="5"/>
        <v>40.279999999999994</v>
      </c>
      <c r="C10" s="20">
        <f t="shared" si="4"/>
        <v>47.039999999999992</v>
      </c>
      <c r="D10" s="28">
        <f>C10-B10</f>
        <v>6.759999999999998</v>
      </c>
      <c r="E10" s="27">
        <f>'NREL-5MW-Hywind-Tower'!F7</f>
        <v>5.71</v>
      </c>
      <c r="F10" s="20">
        <f>'NREL-5MW-Hywind-Tower'!F8</f>
        <v>5.45</v>
      </c>
      <c r="G10" s="20">
        <f>'NREL-5MW-Hywind-Tower'!I7</f>
        <v>5.660773715391894</v>
      </c>
      <c r="H10" s="28">
        <f>'NREL-5MW-Hywind-Tower'!I8</f>
        <v>5.4024533023766459</v>
      </c>
      <c r="I10" s="27">
        <f>'NREL-5MW-Hywind-Tower'!C7/Monopile_Tower_Properties_WD30m!M8</f>
        <v>1.7762952380952381</v>
      </c>
      <c r="J10" s="28">
        <f>'NREL-5MW-Hywind-Tower'!C8/Monopile_Tower_Properties_WD30m!M9</f>
        <v>1.4916</v>
      </c>
      <c r="K10" s="27">
        <v>3447.32</v>
      </c>
      <c r="L10" s="60"/>
      <c r="M10" s="34">
        <f t="shared" si="1"/>
        <v>210000000000</v>
      </c>
      <c r="N10" s="20">
        <f>'NREL-5MW-Hywind-Tower'!C7</f>
        <v>373022000000</v>
      </c>
      <c r="O10" s="21">
        <f>'NREL-5MW-Hywind-Tower'!C8</f>
        <v>313236000000</v>
      </c>
      <c r="P10" s="37"/>
      <c r="Q10" s="16"/>
    </row>
    <row r="11" spans="1:17" x14ac:dyDescent="0.3">
      <c r="A11" s="48"/>
      <c r="B11" s="27">
        <f t="shared" si="5"/>
        <v>47.039999999999992</v>
      </c>
      <c r="C11" s="20">
        <f t="shared" si="4"/>
        <v>53.79999999999999</v>
      </c>
      <c r="D11" s="28">
        <f>C11-B11</f>
        <v>6.759999999999998</v>
      </c>
      <c r="E11" s="27">
        <f>'NREL-5MW-Hywind-Tower'!F8</f>
        <v>5.45</v>
      </c>
      <c r="F11" s="20">
        <f>'NREL-5MW-Hywind-Tower'!F9</f>
        <v>5.18</v>
      </c>
      <c r="G11" s="20">
        <f>'NREL-5MW-Hywind-Tower'!I8</f>
        <v>5.4024533023766459</v>
      </c>
      <c r="H11" s="28">
        <f>'NREL-5MW-Hywind-Tower'!I9</f>
        <v>5.1338643167922724</v>
      </c>
      <c r="I11" s="27">
        <f>'NREL-5MW-Hywind-Tower'!C8/Monopile_Tower_Properties_WD30m!M9</f>
        <v>1.4916</v>
      </c>
      <c r="J11" s="28">
        <f>'NREL-5MW-Hywind-Tower'!C9/Monopile_Tower_Properties_WD30m!M10</f>
        <v>1.2423666666666666</v>
      </c>
      <c r="K11" s="27">
        <v>3170.4</v>
      </c>
      <c r="L11" s="60"/>
      <c r="M11" s="34">
        <f t="shared" si="1"/>
        <v>210000000000</v>
      </c>
      <c r="N11" s="20">
        <f>'NREL-5MW-Hywind-Tower'!C8</f>
        <v>313236000000</v>
      </c>
      <c r="O11" s="21">
        <f>'NREL-5MW-Hywind-Tower'!C9</f>
        <v>260897000000</v>
      </c>
      <c r="P11" s="37"/>
      <c r="Q11" s="16"/>
    </row>
    <row r="12" spans="1:17" x14ac:dyDescent="0.3">
      <c r="A12" s="48"/>
      <c r="B12" s="27">
        <f t="shared" si="5"/>
        <v>53.79999999999999</v>
      </c>
      <c r="C12" s="20">
        <f t="shared" si="4"/>
        <v>60.559999999999988</v>
      </c>
      <c r="D12" s="28">
        <f t="shared" si="3"/>
        <v>6.759999999999998</v>
      </c>
      <c r="E12" s="27">
        <f>'NREL-5MW-Hywind-Tower'!F9</f>
        <v>5.18</v>
      </c>
      <c r="F12" s="20">
        <f>'NREL-5MW-Hywind-Tower'!F10</f>
        <v>4.92</v>
      </c>
      <c r="G12" s="20">
        <f>'NREL-5MW-Hywind-Tower'!I9</f>
        <v>5.1338643167922724</v>
      </c>
      <c r="H12" s="28">
        <f>'NREL-5MW-Hywind-Tower'!I10</f>
        <v>4.8755449422874824</v>
      </c>
      <c r="I12" s="27">
        <f>'NREL-5MW-Hywind-Tower'!C9/Monopile_Tower_Properties_WD30m!M10</f>
        <v>1.2423666666666666</v>
      </c>
      <c r="J12" s="28">
        <f>'NREL-5MW-Hywind-Tower'!C10/Monopile_Tower_Properties_WD30m!M11</f>
        <v>1.0255476190476192</v>
      </c>
      <c r="K12" s="27">
        <v>2904.69</v>
      </c>
      <c r="L12" s="60"/>
      <c r="M12" s="34">
        <f t="shared" si="1"/>
        <v>210000000000</v>
      </c>
      <c r="N12" s="20">
        <f>'NREL-5MW-Hywind-Tower'!C9</f>
        <v>260897000000</v>
      </c>
      <c r="O12" s="21">
        <f>'NREL-5MW-Hywind-Tower'!C10</f>
        <v>215365000000</v>
      </c>
      <c r="P12" s="37"/>
      <c r="Q12" s="16"/>
    </row>
    <row r="13" spans="1:17" x14ac:dyDescent="0.3">
      <c r="A13" s="48"/>
      <c r="B13" s="27">
        <f t="shared" si="5"/>
        <v>60.559999999999988</v>
      </c>
      <c r="C13" s="20">
        <f t="shared" si="4"/>
        <v>67.319999999999993</v>
      </c>
      <c r="D13" s="28">
        <f t="shared" si="3"/>
        <v>6.7600000000000051</v>
      </c>
      <c r="E13" s="27">
        <f>'NREL-5MW-Hywind-Tower'!F10</f>
        <v>4.92</v>
      </c>
      <c r="F13" s="20">
        <f>'NREL-5MW-Hywind-Tower'!F11</f>
        <v>4.66</v>
      </c>
      <c r="G13" s="20">
        <f>'NREL-5MW-Hywind-Tower'!I10</f>
        <v>4.8755449422874824</v>
      </c>
      <c r="H13" s="28">
        <f>'NREL-5MW-Hywind-Tower'!I11</f>
        <v>4.617228092158304</v>
      </c>
      <c r="I13" s="27">
        <f>'NREL-5MW-Hywind-Tower'!C10/Monopile_Tower_Properties_WD30m!M11</f>
        <v>1.0255476190476192</v>
      </c>
      <c r="J13" s="28">
        <f>'NREL-5MW-Hywind-Tower'!C11/Monopile_Tower_Properties_WD30m!M12</f>
        <v>0.83822857142857143</v>
      </c>
      <c r="K13" s="27">
        <v>2650.18</v>
      </c>
      <c r="L13" s="60"/>
      <c r="M13" s="34">
        <f t="shared" si="1"/>
        <v>210000000000</v>
      </c>
      <c r="N13" s="20">
        <f>'NREL-5MW-Hywind-Tower'!C10</f>
        <v>215365000000</v>
      </c>
      <c r="O13" s="21">
        <f>'NREL-5MW-Hywind-Tower'!C11</f>
        <v>176028000000</v>
      </c>
      <c r="P13" s="37"/>
      <c r="Q13" s="16"/>
    </row>
    <row r="14" spans="1:17" x14ac:dyDescent="0.3">
      <c r="A14" s="48"/>
      <c r="B14" s="27">
        <f t="shared" si="5"/>
        <v>67.319999999999993</v>
      </c>
      <c r="C14" s="20">
        <f t="shared" si="4"/>
        <v>74.08</v>
      </c>
      <c r="D14" s="28">
        <f t="shared" si="3"/>
        <v>6.7600000000000051</v>
      </c>
      <c r="E14" s="27">
        <f>'NREL-5MW-Hywind-Tower'!F11</f>
        <v>4.66</v>
      </c>
      <c r="F14" s="20">
        <f>'NREL-5MW-Hywind-Tower'!F12</f>
        <v>4.4000000000000004</v>
      </c>
      <c r="G14" s="20">
        <f>'NREL-5MW-Hywind-Tower'!I11</f>
        <v>4.617228092158304</v>
      </c>
      <c r="H14" s="28">
        <f>'NREL-5MW-Hywind-Tower'!I12</f>
        <v>4.3589145229231594</v>
      </c>
      <c r="I14" s="27">
        <f>'NREL-5MW-Hywind-Tower'!C11/Monopile_Tower_Properties_WD30m!M12</f>
        <v>0.83822857142857143</v>
      </c>
      <c r="J14" s="28">
        <f>'NREL-5MW-Hywind-Tower'!C12/Monopile_Tower_Properties_WD30m!M13</f>
        <v>0.67762380952380952</v>
      </c>
      <c r="K14" s="27">
        <v>2406.88</v>
      </c>
      <c r="L14" s="60"/>
      <c r="M14" s="34">
        <f t="shared" si="1"/>
        <v>210000000000</v>
      </c>
      <c r="N14" s="20">
        <f>'NREL-5MW-Hywind-Tower'!C11</f>
        <v>176028000000</v>
      </c>
      <c r="O14" s="21">
        <f>'NREL-5MW-Hywind-Tower'!C12</f>
        <v>142301000000</v>
      </c>
      <c r="P14" s="37"/>
      <c r="Q14" s="16"/>
    </row>
    <row r="15" spans="1:17" x14ac:dyDescent="0.3">
      <c r="A15" s="48"/>
      <c r="B15" s="27">
        <f t="shared" si="5"/>
        <v>74.08</v>
      </c>
      <c r="C15" s="20">
        <f t="shared" si="4"/>
        <v>80.84</v>
      </c>
      <c r="D15" s="28">
        <f t="shared" si="3"/>
        <v>6.7600000000000051</v>
      </c>
      <c r="E15" s="27">
        <f>'NREL-5MW-Hywind-Tower'!F12</f>
        <v>4.4000000000000004</v>
      </c>
      <c r="F15" s="20">
        <f>'NREL-5MW-Hywind-Tower'!F13</f>
        <v>4.13</v>
      </c>
      <c r="G15" s="20">
        <f>'NREL-5MW-Hywind-Tower'!I12</f>
        <v>4.3589145229231594</v>
      </c>
      <c r="H15" s="28">
        <f>'NREL-5MW-Hywind-Tower'!I13</f>
        <v>4.090312040112094</v>
      </c>
      <c r="I15" s="27">
        <f>'NREL-5MW-Hywind-Tower'!C12/Monopile_Tower_Properties_WD30m!M13</f>
        <v>0.67762380952380952</v>
      </c>
      <c r="J15" s="28">
        <f>'NREL-5MW-Hywind-Tower'!C13/Monopile_Tower_Properties_WD30m!M14</f>
        <v>0.54109523809523807</v>
      </c>
      <c r="K15" s="27">
        <v>2174.77</v>
      </c>
      <c r="L15" s="60"/>
      <c r="M15" s="34">
        <f t="shared" si="1"/>
        <v>210000000000</v>
      </c>
      <c r="N15" s="20">
        <f>'NREL-5MW-Hywind-Tower'!C12</f>
        <v>142301000000</v>
      </c>
      <c r="O15" s="21">
        <f>'NREL-5MW-Hywind-Tower'!C13</f>
        <v>113630000000</v>
      </c>
      <c r="P15" s="37"/>
      <c r="Q15" s="16"/>
    </row>
    <row r="16" spans="1:17" ht="15" thickBot="1" x14ac:dyDescent="0.35">
      <c r="A16" s="49"/>
      <c r="B16" s="29">
        <f t="shared" si="5"/>
        <v>80.84</v>
      </c>
      <c r="C16" s="22">
        <v>87.6</v>
      </c>
      <c r="D16" s="30">
        <f t="shared" si="3"/>
        <v>6.7599999999999909</v>
      </c>
      <c r="E16" s="29">
        <f>'NREL-5MW-Hywind-Tower'!F13</f>
        <v>4.13</v>
      </c>
      <c r="F16" s="22">
        <f>'NREL-5MW-Hywind-Tower'!F14</f>
        <v>3.87</v>
      </c>
      <c r="G16" s="22">
        <f>'NREL-5MW-Hywind-Tower'!I13</f>
        <v>4.090312040112094</v>
      </c>
      <c r="H16" s="30">
        <f>'NREL-5MW-Hywind-Tower'!I14</f>
        <v>3.8319999206794448</v>
      </c>
      <c r="I16" s="29">
        <f>'NREL-5MW-Hywind-Tower'!C13/Monopile_Tower_Properties_WD30m!M14</f>
        <v>0.54109523809523807</v>
      </c>
      <c r="J16" s="30">
        <f>'NREL-5MW-Hywind-Tower'!C14/Monopile_Tower_Properties_WD30m!M15</f>
        <v>0.42613333333333331</v>
      </c>
      <c r="K16" s="29">
        <v>1953.87</v>
      </c>
      <c r="L16" s="61"/>
      <c r="M16" s="35">
        <f t="shared" si="1"/>
        <v>210000000000</v>
      </c>
      <c r="N16" s="22">
        <f>'NREL-5MW-Hywind-Tower'!C13</f>
        <v>113630000000</v>
      </c>
      <c r="O16" s="23">
        <f>'NREL-5MW-Hywind-Tower'!C14</f>
        <v>89488000000</v>
      </c>
      <c r="P16" s="37"/>
      <c r="Q16" s="16"/>
    </row>
    <row r="17" spans="12:17" x14ac:dyDescent="0.3">
      <c r="Q17" s="2"/>
    </row>
    <row r="18" spans="12:17" x14ac:dyDescent="0.3">
      <c r="L18" s="37"/>
      <c r="Q18" s="2"/>
    </row>
    <row r="19" spans="12:17" x14ac:dyDescent="0.3">
      <c r="Q19" s="2"/>
    </row>
  </sheetData>
  <mergeCells count="8">
    <mergeCell ref="A1:O1"/>
    <mergeCell ref="A6:A16"/>
    <mergeCell ref="I2:J2"/>
    <mergeCell ref="N2:O2"/>
    <mergeCell ref="E2:H2"/>
    <mergeCell ref="B2:D2"/>
    <mergeCell ref="A2:A4"/>
    <mergeCell ref="L7:L16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zoomScaleNormal="100" workbookViewId="0">
      <selection activeCell="B14" sqref="B14"/>
    </sheetView>
  </sheetViews>
  <sheetFormatPr baseColWidth="10" defaultColWidth="8.88671875" defaultRowHeight="14.4" x14ac:dyDescent="0.3"/>
  <cols>
    <col min="1" max="21" width="15.77734375" customWidth="1"/>
    <col min="22" max="22" width="5.77734375" customWidth="1"/>
    <col min="23" max="26" width="15.77734375" customWidth="1"/>
  </cols>
  <sheetData>
    <row r="1" spans="1:26" ht="16.2" thickBot="1" x14ac:dyDescent="0.4">
      <c r="A1" s="45" t="s">
        <v>20</v>
      </c>
      <c r="B1" s="46"/>
      <c r="C1" s="46"/>
      <c r="D1" s="47"/>
      <c r="E1" s="45" t="s">
        <v>21</v>
      </c>
      <c r="F1" s="46"/>
      <c r="G1" s="47"/>
      <c r="H1" s="45" t="s">
        <v>58</v>
      </c>
      <c r="I1" s="47"/>
      <c r="J1" s="45" t="s">
        <v>51</v>
      </c>
      <c r="K1" s="47"/>
      <c r="L1" s="45" t="s">
        <v>11</v>
      </c>
      <c r="M1" s="46"/>
      <c r="N1" s="46"/>
      <c r="O1" s="46"/>
      <c r="P1" s="46"/>
      <c r="Q1" s="46"/>
      <c r="R1" s="46"/>
      <c r="S1" s="46"/>
      <c r="T1" s="46"/>
      <c r="U1" s="47"/>
      <c r="V1" s="12"/>
      <c r="W1" s="11"/>
      <c r="X1" s="11"/>
      <c r="Y1" s="11"/>
      <c r="Z1" s="11"/>
    </row>
    <row r="2" spans="1:26" ht="15.6" x14ac:dyDescent="0.35">
      <c r="A2" s="1" t="s">
        <v>0</v>
      </c>
      <c r="B2" s="2" t="s">
        <v>1</v>
      </c>
      <c r="C2" s="2" t="s">
        <v>2</v>
      </c>
      <c r="D2" s="3" t="s">
        <v>3</v>
      </c>
      <c r="E2" s="1" t="s">
        <v>4</v>
      </c>
      <c r="F2" s="2" t="s">
        <v>5</v>
      </c>
      <c r="G2" s="3" t="s">
        <v>6</v>
      </c>
      <c r="H2" s="1" t="s">
        <v>52</v>
      </c>
      <c r="I2" s="3" t="s">
        <v>53</v>
      </c>
      <c r="J2" s="1" t="s">
        <v>53</v>
      </c>
      <c r="K2" s="13" t="s">
        <v>19</v>
      </c>
      <c r="L2" s="1" t="s">
        <v>54</v>
      </c>
      <c r="M2" s="2" t="s">
        <v>55</v>
      </c>
      <c r="N2" s="38" t="s">
        <v>56</v>
      </c>
      <c r="O2" s="2" t="s">
        <v>53</v>
      </c>
      <c r="P2" s="10" t="s">
        <v>57</v>
      </c>
      <c r="Q2" s="38" t="s">
        <v>59</v>
      </c>
      <c r="R2" s="10" t="s">
        <v>14</v>
      </c>
      <c r="S2" s="10" t="s">
        <v>12</v>
      </c>
      <c r="T2" s="10" t="s">
        <v>18</v>
      </c>
      <c r="U2" s="42" t="s">
        <v>23</v>
      </c>
      <c r="V2" s="10"/>
      <c r="W2" s="10"/>
      <c r="X2" s="2"/>
      <c r="Y2" s="2"/>
      <c r="Z2" s="2"/>
    </row>
    <row r="3" spans="1:26" x14ac:dyDescent="0.3">
      <c r="A3" s="1" t="s">
        <v>8</v>
      </c>
      <c r="B3" s="2" t="s">
        <v>9</v>
      </c>
      <c r="C3" s="2" t="s">
        <v>10</v>
      </c>
      <c r="D3" s="3" t="s">
        <v>10</v>
      </c>
      <c r="E3" s="1" t="s">
        <v>7</v>
      </c>
      <c r="F3" s="2" t="s">
        <v>7</v>
      </c>
      <c r="G3" s="3" t="s">
        <v>8</v>
      </c>
      <c r="H3" s="1" t="s">
        <v>15</v>
      </c>
      <c r="I3" s="3" t="s">
        <v>7</v>
      </c>
      <c r="J3" s="1" t="s">
        <v>7</v>
      </c>
      <c r="K3" s="13" t="s">
        <v>17</v>
      </c>
      <c r="L3" s="1" t="s">
        <v>7</v>
      </c>
      <c r="M3" s="2" t="s">
        <v>7</v>
      </c>
      <c r="N3" s="39" t="s">
        <v>22</v>
      </c>
      <c r="O3" s="2" t="s">
        <v>7</v>
      </c>
      <c r="P3" s="10" t="s">
        <v>7</v>
      </c>
      <c r="Q3" s="39" t="s">
        <v>22</v>
      </c>
      <c r="R3" s="10" t="s">
        <v>15</v>
      </c>
      <c r="S3" s="10" t="s">
        <v>13</v>
      </c>
      <c r="T3" s="10" t="s">
        <v>13</v>
      </c>
      <c r="U3" s="42" t="s">
        <v>22</v>
      </c>
      <c r="V3" s="10"/>
      <c r="W3" s="10"/>
      <c r="X3" s="10"/>
      <c r="Y3" s="10"/>
      <c r="Z3" s="10"/>
    </row>
    <row r="4" spans="1:26" x14ac:dyDescent="0.3">
      <c r="A4" s="4">
        <v>0</v>
      </c>
      <c r="B4" s="5">
        <v>4667</v>
      </c>
      <c r="C4" s="5">
        <v>603903000000</v>
      </c>
      <c r="D4" s="6">
        <v>603903000000</v>
      </c>
      <c r="E4" s="4">
        <v>10</v>
      </c>
      <c r="F4" s="5">
        <v>6.5</v>
      </c>
      <c r="G4" s="6">
        <v>1</v>
      </c>
      <c r="H4" s="4">
        <f t="shared" ref="H4:H14" si="0">POWER(F4,4)-((64*(C4/K4))/PI())</f>
        <v>1726.4786386069181</v>
      </c>
      <c r="I4" s="17">
        <f>POWER(H4,1/4)</f>
        <v>6.4460000169579335</v>
      </c>
      <c r="J4" s="4">
        <f>F4-2*0.027</f>
        <v>6.4459999999999997</v>
      </c>
      <c r="K4" s="3">
        <f>2.1*10^11</f>
        <v>210000000000</v>
      </c>
      <c r="L4" s="4">
        <f t="shared" ref="L4:L14" si="1">-0.0339*E4+6.8389</f>
        <v>6.4999000000000002</v>
      </c>
      <c r="M4" s="5">
        <f t="shared" ref="M4:M14" si="2">L4-F4</f>
        <v>-9.9999999999766942E-5</v>
      </c>
      <c r="N4" s="40">
        <f t="shared" ref="N4:N14" si="3">((L4-F4)/F4)</f>
        <v>-1.5384615384579531E-5</v>
      </c>
      <c r="O4" s="5">
        <f t="shared" ref="O4:O14" si="4">-0.0337*E4+6.7829</f>
        <v>6.4459</v>
      </c>
      <c r="P4" s="5">
        <f t="shared" ref="P4:P14" si="5">O4-I4</f>
        <v>-1.0001695793349086E-4</v>
      </c>
      <c r="Q4" s="40">
        <f t="shared" ref="Q4:Q14" si="6">(O4-I4)/O4</f>
        <v>-1.5516368223753218E-5</v>
      </c>
      <c r="R4" s="5">
        <f>(PI()/64)*(POWER(L4,4)-POWER(O4,4))</f>
        <v>2.8755961872481133</v>
      </c>
      <c r="S4" s="5">
        <f t="shared" ref="S4:S14" si="7">R4*K4</f>
        <v>603875199322.10376</v>
      </c>
      <c r="T4" s="5">
        <f t="shared" ref="T4:T14" si="8">S4-C4</f>
        <v>-27800677.896240234</v>
      </c>
      <c r="U4" s="43">
        <f t="shared" ref="U4:U14" si="9">((S4-C4)/S4)</f>
        <v>-4.6037124769238127E-5</v>
      </c>
      <c r="V4" s="5"/>
      <c r="W4" s="5"/>
      <c r="X4" s="5"/>
      <c r="Y4" s="5"/>
      <c r="Z4" s="16"/>
    </row>
    <row r="5" spans="1:26" x14ac:dyDescent="0.3">
      <c r="A5" s="4">
        <v>0.1</v>
      </c>
      <c r="B5" s="5">
        <v>4345.28</v>
      </c>
      <c r="C5" s="5">
        <v>517644000000</v>
      </c>
      <c r="D5" s="6">
        <v>517644000000</v>
      </c>
      <c r="E5" s="4">
        <v>17.760000000000002</v>
      </c>
      <c r="F5" s="5">
        <v>6.24</v>
      </c>
      <c r="G5" s="6">
        <v>1</v>
      </c>
      <c r="H5" s="4">
        <f t="shared" si="0"/>
        <v>1465.9207081680088</v>
      </c>
      <c r="I5" s="17">
        <f t="shared" ref="I5:I14" si="10">POWER(H5,1/4)</f>
        <v>6.1876767828140009</v>
      </c>
      <c r="J5" s="14" t="s">
        <v>8</v>
      </c>
      <c r="K5" s="3">
        <f t="shared" ref="K5:K14" si="11">2.1*10^11</f>
        <v>210000000000</v>
      </c>
      <c r="L5" s="4">
        <f t="shared" si="1"/>
        <v>6.2368359999999994</v>
      </c>
      <c r="M5" s="5">
        <f t="shared" si="2"/>
        <v>-3.1640000000008328E-3</v>
      </c>
      <c r="N5" s="40">
        <f t="shared" si="3"/>
        <v>-5.0705128205141554E-4</v>
      </c>
      <c r="O5" s="5">
        <f t="shared" si="4"/>
        <v>6.1843879999999993</v>
      </c>
      <c r="P5" s="5">
        <f t="shared" si="5"/>
        <v>-3.2887828140015785E-3</v>
      </c>
      <c r="Q5" s="40">
        <f t="shared" si="6"/>
        <v>-5.3178791725253633E-4</v>
      </c>
      <c r="R5" s="5">
        <f t="shared" ref="R5:R14" si="12">(PI()/64)*(POWER(L5,4)-POWER(O5,4))</f>
        <v>2.4670034636982341</v>
      </c>
      <c r="S5" s="5">
        <f t="shared" si="7"/>
        <v>518070727376.62915</v>
      </c>
      <c r="T5" s="5">
        <f t="shared" si="8"/>
        <v>426727376.62915039</v>
      </c>
      <c r="U5" s="43">
        <f t="shared" si="9"/>
        <v>8.2368555890039005E-4</v>
      </c>
      <c r="V5" s="5"/>
      <c r="W5" s="5"/>
      <c r="X5" s="5"/>
      <c r="Y5" s="5"/>
      <c r="Z5" s="16"/>
    </row>
    <row r="6" spans="1:26" x14ac:dyDescent="0.3">
      <c r="A6" s="4">
        <v>0.2</v>
      </c>
      <c r="B6" s="5">
        <v>4034.76</v>
      </c>
      <c r="C6" s="5">
        <v>440925000000</v>
      </c>
      <c r="D6" s="6">
        <v>440925000000</v>
      </c>
      <c r="E6" s="4">
        <v>25.52</v>
      </c>
      <c r="F6" s="5">
        <v>5.97</v>
      </c>
      <c r="G6" s="6">
        <v>1</v>
      </c>
      <c r="H6" s="4">
        <f t="shared" si="0"/>
        <v>1227.5001797614395</v>
      </c>
      <c r="I6" s="17">
        <f t="shared" si="10"/>
        <v>5.9190961005979403</v>
      </c>
      <c r="J6" s="14" t="s">
        <v>8</v>
      </c>
      <c r="K6" s="3">
        <f t="shared" si="11"/>
        <v>210000000000</v>
      </c>
      <c r="L6" s="4">
        <f t="shared" si="1"/>
        <v>5.9737719999999994</v>
      </c>
      <c r="M6" s="5">
        <f t="shared" si="2"/>
        <v>3.7719999999996645E-3</v>
      </c>
      <c r="N6" s="40">
        <f t="shared" si="3"/>
        <v>6.3182579564483499E-4</v>
      </c>
      <c r="O6" s="5">
        <f t="shared" si="4"/>
        <v>5.9228759999999996</v>
      </c>
      <c r="P6" s="5">
        <f t="shared" si="5"/>
        <v>3.7798994020592502E-3</v>
      </c>
      <c r="Q6" s="40">
        <f t="shared" si="6"/>
        <v>6.3818648272549522E-4</v>
      </c>
      <c r="R6" s="5">
        <f t="shared" si="12"/>
        <v>2.1033199393960285</v>
      </c>
      <c r="S6" s="5">
        <f t="shared" si="7"/>
        <v>441697187273.16595</v>
      </c>
      <c r="T6" s="5">
        <f t="shared" si="8"/>
        <v>772187273.16595459</v>
      </c>
      <c r="U6" s="43">
        <f t="shared" si="9"/>
        <v>1.7482277347815626E-3</v>
      </c>
      <c r="V6" s="5"/>
      <c r="W6" s="5"/>
      <c r="X6" s="5"/>
      <c r="Y6" s="5"/>
      <c r="Z6" s="16"/>
    </row>
    <row r="7" spans="1:26" x14ac:dyDescent="0.3">
      <c r="A7" s="4">
        <v>0.3</v>
      </c>
      <c r="B7" s="5">
        <v>3735.44</v>
      </c>
      <c r="C7" s="5">
        <v>373022000000</v>
      </c>
      <c r="D7" s="6">
        <v>373022000000</v>
      </c>
      <c r="E7" s="4">
        <v>33.28</v>
      </c>
      <c r="F7" s="5">
        <v>5.71</v>
      </c>
      <c r="G7" s="6">
        <v>1</v>
      </c>
      <c r="H7" s="4">
        <f t="shared" si="0"/>
        <v>1026.8409473657182</v>
      </c>
      <c r="I7" s="17">
        <f t="shared" si="10"/>
        <v>5.660773715391894</v>
      </c>
      <c r="J7" s="14" t="s">
        <v>8</v>
      </c>
      <c r="K7" s="3">
        <f t="shared" si="11"/>
        <v>210000000000</v>
      </c>
      <c r="L7" s="4">
        <f t="shared" si="1"/>
        <v>5.7107079999999995</v>
      </c>
      <c r="M7" s="5">
        <f t="shared" si="2"/>
        <v>7.0799999999948682E-4</v>
      </c>
      <c r="N7" s="40">
        <f t="shared" si="3"/>
        <v>1.2399299474596967E-4</v>
      </c>
      <c r="O7" s="5">
        <f t="shared" si="4"/>
        <v>5.6613639999999998</v>
      </c>
      <c r="P7" s="5">
        <f t="shared" si="5"/>
        <v>5.9028460810583994E-4</v>
      </c>
      <c r="Q7" s="40">
        <f t="shared" si="6"/>
        <v>1.0426543993741437E-4</v>
      </c>
      <c r="R7" s="5">
        <f t="shared" si="12"/>
        <v>1.7811530284795902</v>
      </c>
      <c r="S7" s="5">
        <f t="shared" si="7"/>
        <v>374042135980.71393</v>
      </c>
      <c r="T7" s="5">
        <f t="shared" si="8"/>
        <v>1020135980.7139282</v>
      </c>
      <c r="U7" s="43">
        <f t="shared" si="9"/>
        <v>2.7273290428609029E-3</v>
      </c>
      <c r="V7" s="5"/>
      <c r="W7" s="5"/>
      <c r="X7" s="5"/>
      <c r="Y7" s="5"/>
      <c r="Z7" s="16"/>
    </row>
    <row r="8" spans="1:26" x14ac:dyDescent="0.3">
      <c r="A8" s="4">
        <v>0.4</v>
      </c>
      <c r="B8" s="5">
        <v>3447.32</v>
      </c>
      <c r="C8" s="5">
        <v>313236000000</v>
      </c>
      <c r="D8" s="6">
        <v>313236000000</v>
      </c>
      <c r="E8" s="4">
        <v>41.04</v>
      </c>
      <c r="F8" s="5">
        <v>5.45</v>
      </c>
      <c r="G8" s="6">
        <v>1</v>
      </c>
      <c r="H8" s="4">
        <f t="shared" si="0"/>
        <v>851.85188057116852</v>
      </c>
      <c r="I8" s="17">
        <f t="shared" si="10"/>
        <v>5.4024533023766459</v>
      </c>
      <c r="J8" s="14" t="s">
        <v>8</v>
      </c>
      <c r="K8" s="3">
        <f t="shared" si="11"/>
        <v>210000000000</v>
      </c>
      <c r="L8" s="4">
        <f t="shared" si="1"/>
        <v>5.4476439999999995</v>
      </c>
      <c r="M8" s="5">
        <f t="shared" si="2"/>
        <v>-2.3560000000006909E-3</v>
      </c>
      <c r="N8" s="40">
        <f t="shared" si="3"/>
        <v>-4.3229357798177815E-4</v>
      </c>
      <c r="O8" s="5">
        <f t="shared" si="4"/>
        <v>5.3998519999999992</v>
      </c>
      <c r="P8" s="5">
        <f t="shared" si="5"/>
        <v>-2.6013023766466858E-3</v>
      </c>
      <c r="Q8" s="40">
        <f t="shared" si="6"/>
        <v>-4.8173586547310671E-4</v>
      </c>
      <c r="R8" s="5">
        <f t="shared" si="12"/>
        <v>1.4972421140834664</v>
      </c>
      <c r="S8" s="5">
        <f t="shared" si="7"/>
        <v>314420843957.52795</v>
      </c>
      <c r="T8" s="5">
        <f t="shared" si="8"/>
        <v>1184843957.5279541</v>
      </c>
      <c r="U8" s="43">
        <f t="shared" si="9"/>
        <v>3.7683378195117467E-3</v>
      </c>
      <c r="V8" s="5"/>
      <c r="W8" s="5"/>
      <c r="X8" s="5"/>
      <c r="Y8" s="5"/>
      <c r="Z8" s="16"/>
    </row>
    <row r="9" spans="1:26" x14ac:dyDescent="0.3">
      <c r="A9" s="4">
        <v>0.5</v>
      </c>
      <c r="B9" s="5">
        <v>3170.4</v>
      </c>
      <c r="C9" s="5">
        <v>260897000000</v>
      </c>
      <c r="D9" s="6">
        <v>260897000000</v>
      </c>
      <c r="E9" s="4">
        <v>48.8</v>
      </c>
      <c r="F9" s="5">
        <v>5.18</v>
      </c>
      <c r="G9" s="6">
        <v>1</v>
      </c>
      <c r="H9" s="4">
        <f t="shared" si="0"/>
        <v>694.66840385502678</v>
      </c>
      <c r="I9" s="17">
        <f t="shared" si="10"/>
        <v>5.1338643167922724</v>
      </c>
      <c r="J9" s="14" t="s">
        <v>8</v>
      </c>
      <c r="K9" s="3">
        <f t="shared" si="11"/>
        <v>210000000000</v>
      </c>
      <c r="L9" s="4">
        <f t="shared" si="1"/>
        <v>5.1845800000000004</v>
      </c>
      <c r="M9" s="5">
        <f t="shared" si="2"/>
        <v>4.5800000000006946E-3</v>
      </c>
      <c r="N9" s="40">
        <f t="shared" si="3"/>
        <v>8.8416988417001831E-4</v>
      </c>
      <c r="O9" s="5">
        <f t="shared" si="4"/>
        <v>5.1383399999999995</v>
      </c>
      <c r="P9" s="5">
        <f t="shared" si="5"/>
        <v>4.4756832077270658E-3</v>
      </c>
      <c r="Q9" s="40">
        <f t="shared" si="6"/>
        <v>8.7103679548785533E-4</v>
      </c>
      <c r="R9" s="5">
        <f t="shared" si="12"/>
        <v>1.2484585483389017</v>
      </c>
      <c r="S9" s="5">
        <f t="shared" si="7"/>
        <v>262176295151.16934</v>
      </c>
      <c r="T9" s="5">
        <f t="shared" si="8"/>
        <v>1279295151.169342</v>
      </c>
      <c r="U9" s="43">
        <f t="shared" si="9"/>
        <v>4.8795225763324937E-3</v>
      </c>
      <c r="V9" s="5"/>
      <c r="W9" s="5"/>
      <c r="X9" s="5"/>
      <c r="Y9" s="5"/>
      <c r="Z9" s="16"/>
    </row>
    <row r="10" spans="1:26" x14ac:dyDescent="0.3">
      <c r="A10" s="4">
        <v>0.6</v>
      </c>
      <c r="B10" s="5">
        <v>2904.69</v>
      </c>
      <c r="C10" s="5">
        <v>215365000000</v>
      </c>
      <c r="D10" s="6">
        <v>215365000000</v>
      </c>
      <c r="E10" s="4">
        <v>56.56</v>
      </c>
      <c r="F10" s="5">
        <v>4.92</v>
      </c>
      <c r="G10" s="6">
        <v>1</v>
      </c>
      <c r="H10" s="4">
        <f t="shared" si="0"/>
        <v>565.05751642271321</v>
      </c>
      <c r="I10" s="17">
        <f t="shared" si="10"/>
        <v>4.8755449422874824</v>
      </c>
      <c r="J10" s="14" t="s">
        <v>8</v>
      </c>
      <c r="K10" s="3">
        <f t="shared" si="11"/>
        <v>210000000000</v>
      </c>
      <c r="L10" s="4">
        <f t="shared" si="1"/>
        <v>4.9215159999999996</v>
      </c>
      <c r="M10" s="5">
        <f t="shared" si="2"/>
        <v>1.5159999999996288E-3</v>
      </c>
      <c r="N10" s="40">
        <f t="shared" si="3"/>
        <v>3.0813008130073756E-4</v>
      </c>
      <c r="O10" s="5">
        <f t="shared" si="4"/>
        <v>4.8768279999999997</v>
      </c>
      <c r="P10" s="5">
        <f t="shared" si="5"/>
        <v>1.2830577125173548E-3</v>
      </c>
      <c r="Q10" s="40">
        <f t="shared" si="6"/>
        <v>2.6309267263831222E-4</v>
      </c>
      <c r="R10" s="5">
        <f t="shared" si="12"/>
        <v>1.0318056523737276</v>
      </c>
      <c r="S10" s="5">
        <f t="shared" si="7"/>
        <v>216679186998.48279</v>
      </c>
      <c r="T10" s="5">
        <f t="shared" si="8"/>
        <v>1314186998.4827881</v>
      </c>
      <c r="U10" s="43">
        <f t="shared" si="9"/>
        <v>6.0651279741602048E-3</v>
      </c>
      <c r="V10" s="5"/>
      <c r="W10" s="5"/>
      <c r="X10" s="5"/>
      <c r="Y10" s="5"/>
      <c r="Z10" s="16"/>
    </row>
    <row r="11" spans="1:26" x14ac:dyDescent="0.3">
      <c r="A11" s="4">
        <v>0.7</v>
      </c>
      <c r="B11" s="5">
        <v>2650.18</v>
      </c>
      <c r="C11" s="5">
        <v>176028000000</v>
      </c>
      <c r="D11" s="6">
        <v>176028000000</v>
      </c>
      <c r="E11" s="4">
        <v>64.319999999999993</v>
      </c>
      <c r="F11" s="5">
        <v>4.66</v>
      </c>
      <c r="G11" s="6">
        <v>1</v>
      </c>
      <c r="H11" s="4">
        <f t="shared" si="0"/>
        <v>454.49103112528456</v>
      </c>
      <c r="I11" s="17">
        <f t="shared" si="10"/>
        <v>4.617228092158304</v>
      </c>
      <c r="J11" s="14" t="s">
        <v>8</v>
      </c>
      <c r="K11" s="3">
        <f t="shared" si="11"/>
        <v>210000000000</v>
      </c>
      <c r="L11" s="4">
        <f t="shared" si="1"/>
        <v>4.6584520000000005</v>
      </c>
      <c r="M11" s="5">
        <f t="shared" si="2"/>
        <v>-1.5479999999996608E-3</v>
      </c>
      <c r="N11" s="40">
        <f t="shared" si="3"/>
        <v>-3.321888412016439E-4</v>
      </c>
      <c r="O11" s="5">
        <f t="shared" si="4"/>
        <v>4.615316</v>
      </c>
      <c r="P11" s="5">
        <f t="shared" si="5"/>
        <v>-1.9120921583040129E-3</v>
      </c>
      <c r="Q11" s="40">
        <f t="shared" si="6"/>
        <v>-4.1429279345206547E-4</v>
      </c>
      <c r="R11" s="5">
        <f t="shared" si="12"/>
        <v>0.84441871631250065</v>
      </c>
      <c r="S11" s="5">
        <f t="shared" si="7"/>
        <v>177327930425.62512</v>
      </c>
      <c r="T11" s="5">
        <f t="shared" si="8"/>
        <v>1299930425.6251221</v>
      </c>
      <c r="U11" s="43">
        <f t="shared" si="9"/>
        <v>7.3306580779745742E-3</v>
      </c>
      <c r="V11" s="5"/>
      <c r="W11" s="5"/>
      <c r="X11" s="5"/>
      <c r="Y11" s="5"/>
      <c r="Z11" s="16"/>
    </row>
    <row r="12" spans="1:26" x14ac:dyDescent="0.3">
      <c r="A12" s="4">
        <v>0.8</v>
      </c>
      <c r="B12" s="5">
        <v>2406.88</v>
      </c>
      <c r="C12" s="5">
        <v>142301000000</v>
      </c>
      <c r="D12" s="6">
        <v>142301000000</v>
      </c>
      <c r="E12" s="4">
        <v>72.08</v>
      </c>
      <c r="F12" s="5">
        <v>4.4000000000000004</v>
      </c>
      <c r="G12" s="6">
        <v>1</v>
      </c>
      <c r="H12" s="4">
        <f t="shared" si="0"/>
        <v>361.00516110816329</v>
      </c>
      <c r="I12" s="17">
        <f t="shared" si="10"/>
        <v>4.3589145229231594</v>
      </c>
      <c r="J12" s="14" t="s">
        <v>8</v>
      </c>
      <c r="K12" s="3">
        <f t="shared" si="11"/>
        <v>210000000000</v>
      </c>
      <c r="L12" s="4">
        <f t="shared" si="1"/>
        <v>4.3953879999999996</v>
      </c>
      <c r="M12" s="5">
        <f t="shared" si="2"/>
        <v>-4.6120000000007266E-3</v>
      </c>
      <c r="N12" s="40">
        <f t="shared" si="3"/>
        <v>-1.0481818181819833E-3</v>
      </c>
      <c r="O12" s="5">
        <f t="shared" si="4"/>
        <v>4.3538040000000002</v>
      </c>
      <c r="P12" s="5">
        <f t="shared" si="5"/>
        <v>-5.1105229231591665E-3</v>
      </c>
      <c r="Q12" s="40">
        <f t="shared" si="6"/>
        <v>-1.1738063824552429E-3</v>
      </c>
      <c r="R12" s="5">
        <f t="shared" si="12"/>
        <v>0.68356499927627556</v>
      </c>
      <c r="S12" s="5">
        <f t="shared" si="7"/>
        <v>143548649848.01788</v>
      </c>
      <c r="T12" s="5">
        <f t="shared" si="8"/>
        <v>1247649848.0178833</v>
      </c>
      <c r="U12" s="43">
        <f t="shared" si="9"/>
        <v>8.6914774143736807E-3</v>
      </c>
      <c r="V12" s="5"/>
      <c r="W12" s="5"/>
      <c r="X12" s="5"/>
      <c r="Y12" s="5"/>
      <c r="Z12" s="16"/>
    </row>
    <row r="13" spans="1:26" x14ac:dyDescent="0.3">
      <c r="A13" s="4">
        <v>0.9</v>
      </c>
      <c r="B13" s="5">
        <v>2174.77</v>
      </c>
      <c r="C13" s="5">
        <v>113630000000</v>
      </c>
      <c r="D13" s="6">
        <v>113630000000</v>
      </c>
      <c r="E13" s="4">
        <v>79.84</v>
      </c>
      <c r="F13" s="5">
        <v>4.13</v>
      </c>
      <c r="G13" s="6">
        <v>1</v>
      </c>
      <c r="H13" s="4">
        <f t="shared" si="0"/>
        <v>279.91473593622806</v>
      </c>
      <c r="I13" s="17">
        <f t="shared" si="10"/>
        <v>4.090312040112094</v>
      </c>
      <c r="J13" s="14" t="s">
        <v>8</v>
      </c>
      <c r="K13" s="3">
        <f t="shared" si="11"/>
        <v>210000000000</v>
      </c>
      <c r="L13" s="4">
        <f t="shared" si="1"/>
        <v>4.1323239999999997</v>
      </c>
      <c r="M13" s="5">
        <f t="shared" si="2"/>
        <v>2.3239999999997707E-3</v>
      </c>
      <c r="N13" s="40">
        <f t="shared" si="3"/>
        <v>5.6271186440672418E-4</v>
      </c>
      <c r="O13" s="5">
        <f t="shared" si="4"/>
        <v>4.0922919999999996</v>
      </c>
      <c r="P13" s="5">
        <f t="shared" si="5"/>
        <v>1.979959887905558E-3</v>
      </c>
      <c r="Q13" s="40">
        <f t="shared" si="6"/>
        <v>4.8382663991366164E-4</v>
      </c>
      <c r="R13" s="5">
        <f t="shared" si="12"/>
        <v>0.54664372938286854</v>
      </c>
      <c r="S13" s="5">
        <f t="shared" si="7"/>
        <v>114795183170.40239</v>
      </c>
      <c r="T13" s="5">
        <f t="shared" si="8"/>
        <v>1165183170.4023895</v>
      </c>
      <c r="U13" s="43">
        <f t="shared" si="9"/>
        <v>1.0150105067324883E-2</v>
      </c>
      <c r="V13" s="5"/>
      <c r="W13" s="5"/>
      <c r="X13" s="5"/>
      <c r="Y13" s="5"/>
      <c r="Z13" s="16"/>
    </row>
    <row r="14" spans="1:26" ht="15" thickBot="1" x14ac:dyDescent="0.35">
      <c r="A14" s="7">
        <v>1</v>
      </c>
      <c r="B14" s="8">
        <v>1953.87</v>
      </c>
      <c r="C14" s="8">
        <v>89488000000</v>
      </c>
      <c r="D14" s="9">
        <v>89488000000</v>
      </c>
      <c r="E14" s="7">
        <v>87.6</v>
      </c>
      <c r="F14" s="8">
        <v>3.87</v>
      </c>
      <c r="G14" s="9">
        <v>1</v>
      </c>
      <c r="H14" s="7">
        <f t="shared" si="0"/>
        <v>215.62641662872304</v>
      </c>
      <c r="I14" s="18">
        <f t="shared" si="10"/>
        <v>3.8319999206794448</v>
      </c>
      <c r="J14" s="7">
        <f>F14-2*0.019</f>
        <v>3.8320000000000003</v>
      </c>
      <c r="K14" s="15">
        <f t="shared" si="11"/>
        <v>210000000000</v>
      </c>
      <c r="L14" s="7">
        <f t="shared" si="1"/>
        <v>3.8692600000000001</v>
      </c>
      <c r="M14" s="8">
        <f t="shared" si="2"/>
        <v>-7.3999999999996291E-4</v>
      </c>
      <c r="N14" s="41">
        <f t="shared" si="3"/>
        <v>-1.9121447028422813E-4</v>
      </c>
      <c r="O14" s="8">
        <f t="shared" si="4"/>
        <v>3.8307799999999999</v>
      </c>
      <c r="P14" s="8">
        <f t="shared" si="5"/>
        <v>-1.2199206794449857E-3</v>
      </c>
      <c r="Q14" s="41">
        <f t="shared" si="6"/>
        <v>-3.1845229416593639E-4</v>
      </c>
      <c r="R14" s="8">
        <f t="shared" si="12"/>
        <v>0.4311861037465945</v>
      </c>
      <c r="S14" s="8">
        <f t="shared" si="7"/>
        <v>90549081786.784851</v>
      </c>
      <c r="T14" s="8">
        <f t="shared" si="8"/>
        <v>1061081786.7848511</v>
      </c>
      <c r="U14" s="44">
        <f t="shared" si="9"/>
        <v>1.1718305319576528E-2</v>
      </c>
      <c r="V14" s="5"/>
      <c r="W14" s="5"/>
      <c r="X14" s="5"/>
      <c r="Y14" s="5"/>
      <c r="Z14" s="16"/>
    </row>
  </sheetData>
  <mergeCells count="5">
    <mergeCell ref="A1:D1"/>
    <mergeCell ref="E1:G1"/>
    <mergeCell ref="J1:K1"/>
    <mergeCell ref="L1:U1"/>
    <mergeCell ref="H1:I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4" sqref="A4"/>
    </sheetView>
  </sheetViews>
  <sheetFormatPr baseColWidth="10" defaultRowHeight="14.4" x14ac:dyDescent="0.3"/>
  <cols>
    <col min="1" max="4" width="15.77734375" customWidth="1"/>
  </cols>
  <sheetData>
    <row r="1" spans="1:3" x14ac:dyDescent="0.3">
      <c r="A1" s="57" t="s">
        <v>44</v>
      </c>
      <c r="B1" s="57"/>
      <c r="C1" s="57"/>
    </row>
    <row r="2" spans="1:3" x14ac:dyDescent="0.3">
      <c r="A2" t="s">
        <v>4</v>
      </c>
      <c r="B2" t="s">
        <v>5</v>
      </c>
      <c r="C2" t="s">
        <v>6</v>
      </c>
    </row>
    <row r="3" spans="1:3" x14ac:dyDescent="0.3">
      <c r="A3" t="s">
        <v>45</v>
      </c>
      <c r="B3" t="s">
        <v>45</v>
      </c>
      <c r="C3" t="s">
        <v>46</v>
      </c>
    </row>
    <row r="4" spans="1:3" x14ac:dyDescent="0.3">
      <c r="A4" s="37">
        <f>Monopile_Tower_Properties_WD30m!C5</f>
        <v>10</v>
      </c>
      <c r="B4" s="37">
        <f>Monopile_Tower_Properties_WD30m!F5</f>
        <v>7</v>
      </c>
      <c r="C4" s="37">
        <v>1</v>
      </c>
    </row>
    <row r="5" spans="1:3" x14ac:dyDescent="0.3">
      <c r="A5" s="37">
        <f>Monopile_Tower_Properties_WD30m!C6</f>
        <v>20</v>
      </c>
      <c r="B5" s="37">
        <f>Monopile_Tower_Properties_WD30m!F6</f>
        <v>6.5</v>
      </c>
      <c r="C5" s="37">
        <v>1</v>
      </c>
    </row>
    <row r="6" spans="1:3" x14ac:dyDescent="0.3">
      <c r="A6" s="37">
        <f>Monopile_Tower_Properties_WD30m!C7</f>
        <v>26.759999999999998</v>
      </c>
      <c r="B6" s="37">
        <f>Monopile_Tower_Properties_WD30m!F7</f>
        <v>6.24</v>
      </c>
      <c r="C6" s="37">
        <v>1</v>
      </c>
    </row>
    <row r="7" spans="1:3" x14ac:dyDescent="0.3">
      <c r="A7" s="37">
        <f>Monopile_Tower_Properties_WD30m!C8</f>
        <v>33.519999999999996</v>
      </c>
      <c r="B7" s="37">
        <f>Monopile_Tower_Properties_WD30m!F8</f>
        <v>5.97</v>
      </c>
      <c r="C7" s="37">
        <v>1</v>
      </c>
    </row>
    <row r="8" spans="1:3" x14ac:dyDescent="0.3">
      <c r="A8" s="37">
        <f>Monopile_Tower_Properties_WD30m!C9</f>
        <v>40.279999999999994</v>
      </c>
      <c r="B8" s="37">
        <f>Monopile_Tower_Properties_WD30m!F9</f>
        <v>5.71</v>
      </c>
      <c r="C8" s="37">
        <v>1</v>
      </c>
    </row>
    <row r="9" spans="1:3" x14ac:dyDescent="0.3">
      <c r="A9" s="37">
        <f>Monopile_Tower_Properties_WD30m!C10</f>
        <v>47.039999999999992</v>
      </c>
      <c r="B9" s="37">
        <f>Monopile_Tower_Properties_WD30m!F10</f>
        <v>5.45</v>
      </c>
      <c r="C9" s="37">
        <v>1</v>
      </c>
    </row>
    <row r="10" spans="1:3" x14ac:dyDescent="0.3">
      <c r="A10" s="37">
        <f>Monopile_Tower_Properties_WD30m!C11</f>
        <v>53.79999999999999</v>
      </c>
      <c r="B10" s="37">
        <f>Monopile_Tower_Properties_WD30m!F11</f>
        <v>5.18</v>
      </c>
      <c r="C10" s="37">
        <v>1</v>
      </c>
    </row>
    <row r="11" spans="1:3" x14ac:dyDescent="0.3">
      <c r="A11" s="37">
        <f>Monopile_Tower_Properties_WD30m!C12</f>
        <v>60.559999999999988</v>
      </c>
      <c r="B11" s="37">
        <f>Monopile_Tower_Properties_WD30m!F12</f>
        <v>4.92</v>
      </c>
      <c r="C11" s="37">
        <v>1</v>
      </c>
    </row>
    <row r="12" spans="1:3" x14ac:dyDescent="0.3">
      <c r="A12" s="37">
        <f>Monopile_Tower_Properties_WD30m!C13</f>
        <v>67.319999999999993</v>
      </c>
      <c r="B12" s="37">
        <f>Monopile_Tower_Properties_WD30m!F13</f>
        <v>4.66</v>
      </c>
      <c r="C12" s="37">
        <v>1</v>
      </c>
    </row>
    <row r="13" spans="1:3" x14ac:dyDescent="0.3">
      <c r="A13" s="37">
        <f>Monopile_Tower_Properties_WD30m!C14</f>
        <v>74.08</v>
      </c>
      <c r="B13" s="37">
        <f>Monopile_Tower_Properties_WD30m!F14</f>
        <v>4.4000000000000004</v>
      </c>
      <c r="C13" s="37">
        <v>1</v>
      </c>
    </row>
    <row r="14" spans="1:3" x14ac:dyDescent="0.3">
      <c r="A14" s="37">
        <f>Monopile_Tower_Properties_WD30m!C15</f>
        <v>80.84</v>
      </c>
      <c r="B14" s="37">
        <f>Monopile_Tower_Properties_WD30m!F15</f>
        <v>4.13</v>
      </c>
      <c r="C14" s="37">
        <v>1</v>
      </c>
    </row>
    <row r="15" spans="1:3" x14ac:dyDescent="0.3">
      <c r="A15" s="37">
        <f>Monopile_Tower_Properties_WD30m!C16</f>
        <v>87.6</v>
      </c>
      <c r="B15" s="37">
        <f>Monopile_Tower_Properties_WD30m!F16</f>
        <v>3.87</v>
      </c>
      <c r="C15" s="37">
        <v>1</v>
      </c>
    </row>
  </sheetData>
  <mergeCells count="1">
    <mergeCell ref="A1:C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H24" sqref="H24"/>
    </sheetView>
  </sheetViews>
  <sheetFormatPr baseColWidth="10" defaultRowHeight="14.4" x14ac:dyDescent="0.3"/>
  <cols>
    <col min="1" max="5" width="15.77734375" customWidth="1"/>
  </cols>
  <sheetData>
    <row r="1" spans="1:5" x14ac:dyDescent="0.3">
      <c r="B1" s="57" t="s">
        <v>47</v>
      </c>
      <c r="C1" s="57"/>
      <c r="D1" s="57"/>
      <c r="E1" s="57"/>
    </row>
    <row r="2" spans="1:5" x14ac:dyDescent="0.3">
      <c r="A2" t="s">
        <v>50</v>
      </c>
      <c r="B2" t="s">
        <v>0</v>
      </c>
      <c r="C2" t="s">
        <v>1</v>
      </c>
      <c r="D2" t="s">
        <v>2</v>
      </c>
      <c r="E2" t="s">
        <v>3</v>
      </c>
    </row>
    <row r="3" spans="1:5" x14ac:dyDescent="0.3">
      <c r="A3" t="s">
        <v>7</v>
      </c>
      <c r="B3" t="s">
        <v>46</v>
      </c>
      <c r="C3" t="s">
        <v>48</v>
      </c>
      <c r="D3" t="s">
        <v>49</v>
      </c>
      <c r="E3" t="s">
        <v>49</v>
      </c>
    </row>
    <row r="4" spans="1:5" x14ac:dyDescent="0.3">
      <c r="A4">
        <f>Monopile_Tower_Properties_WD30m!C5-10</f>
        <v>0</v>
      </c>
      <c r="B4" s="37">
        <f>(1/77.6)*A4</f>
        <v>0</v>
      </c>
      <c r="C4" s="37">
        <f>Monopile_Tower_Properties_WD30m!L5</f>
        <v>444775</v>
      </c>
      <c r="D4" s="37">
        <f>Monopile_Tower_Properties_WD30m!O5</f>
        <v>1654022078648.252</v>
      </c>
      <c r="E4" s="37">
        <f>Monopile_Tower_Properties_WD30m!O5</f>
        <v>1654022078648.252</v>
      </c>
    </row>
    <row r="5" spans="1:5" x14ac:dyDescent="0.3">
      <c r="A5">
        <f>Monopile_Tower_Properties_WD30m!C6-10</f>
        <v>10</v>
      </c>
      <c r="B5" s="37">
        <f t="shared" ref="B5:B15" si="0">(1/77.6)*A5</f>
        <v>0.12886597938144331</v>
      </c>
      <c r="C5" s="37">
        <f>Monopile_Tower_Properties_WD30m!L6</f>
        <v>78300</v>
      </c>
      <c r="D5" s="37">
        <f>Monopile_Tower_Properties_WD30m!O6</f>
        <v>603903000000</v>
      </c>
      <c r="E5" s="37">
        <f>Monopile_Tower_Properties_WD30m!O6</f>
        <v>603903000000</v>
      </c>
    </row>
    <row r="6" spans="1:5" x14ac:dyDescent="0.3">
      <c r="A6">
        <f>Monopile_Tower_Properties_WD30m!C7-10</f>
        <v>16.759999999999998</v>
      </c>
      <c r="B6" s="37">
        <f t="shared" si="0"/>
        <v>0.21597938144329895</v>
      </c>
      <c r="C6" s="37">
        <f>Monopile_Tower_Properties_WD30m!L7</f>
        <v>217472.5</v>
      </c>
      <c r="D6" s="37">
        <f>Monopile_Tower_Properties_WD30m!O7</f>
        <v>517644000000</v>
      </c>
      <c r="E6" s="37">
        <f>Monopile_Tower_Properties_WD30m!O7</f>
        <v>517644000000</v>
      </c>
    </row>
    <row r="7" spans="1:5" x14ac:dyDescent="0.3">
      <c r="A7">
        <f>Monopile_Tower_Properties_WD30m!C8-10</f>
        <v>23.519999999999996</v>
      </c>
      <c r="B7" s="37">
        <f t="shared" si="0"/>
        <v>0.30309278350515462</v>
      </c>
      <c r="C7" s="37">
        <f>Monopile_Tower_Properties_WD30m!L8</f>
        <v>0</v>
      </c>
      <c r="D7" s="37">
        <f>Monopile_Tower_Properties_WD30m!O8</f>
        <v>440925000000</v>
      </c>
      <c r="E7" s="37">
        <f>Monopile_Tower_Properties_WD30m!O8</f>
        <v>440925000000</v>
      </c>
    </row>
    <row r="8" spans="1:5" x14ac:dyDescent="0.3">
      <c r="A8">
        <f>Monopile_Tower_Properties_WD30m!C9-10</f>
        <v>30.279999999999994</v>
      </c>
      <c r="B8" s="37">
        <f t="shared" si="0"/>
        <v>0.39020618556701026</v>
      </c>
      <c r="C8" s="37">
        <f>Monopile_Tower_Properties_WD30m!L9</f>
        <v>0</v>
      </c>
      <c r="D8" s="37">
        <f>Monopile_Tower_Properties_WD30m!O9</f>
        <v>373022000000</v>
      </c>
      <c r="E8" s="37">
        <f>Monopile_Tower_Properties_WD30m!O9</f>
        <v>373022000000</v>
      </c>
    </row>
    <row r="9" spans="1:5" x14ac:dyDescent="0.3">
      <c r="A9">
        <f>Monopile_Tower_Properties_WD30m!C10-10</f>
        <v>37.039999999999992</v>
      </c>
      <c r="B9" s="37">
        <f t="shared" si="0"/>
        <v>0.47731958762886589</v>
      </c>
      <c r="C9" s="37">
        <f>Monopile_Tower_Properties_WD30m!L10</f>
        <v>0</v>
      </c>
      <c r="D9" s="37">
        <f>Monopile_Tower_Properties_WD30m!O10</f>
        <v>313236000000</v>
      </c>
      <c r="E9" s="37">
        <f>Monopile_Tower_Properties_WD30m!O10</f>
        <v>313236000000</v>
      </c>
    </row>
    <row r="10" spans="1:5" x14ac:dyDescent="0.3">
      <c r="A10">
        <f>Monopile_Tower_Properties_WD30m!C11-10</f>
        <v>43.79999999999999</v>
      </c>
      <c r="B10" s="37">
        <f t="shared" si="0"/>
        <v>0.56443298969072153</v>
      </c>
      <c r="C10" s="37">
        <f>Monopile_Tower_Properties_WD30m!L11</f>
        <v>0</v>
      </c>
      <c r="D10" s="37">
        <f>Monopile_Tower_Properties_WD30m!O11</f>
        <v>260897000000</v>
      </c>
      <c r="E10" s="37">
        <f>Monopile_Tower_Properties_WD30m!O11</f>
        <v>260897000000</v>
      </c>
    </row>
    <row r="11" spans="1:5" x14ac:dyDescent="0.3">
      <c r="A11">
        <f>Monopile_Tower_Properties_WD30m!C12-10</f>
        <v>50.559999999999988</v>
      </c>
      <c r="B11" s="37">
        <f t="shared" si="0"/>
        <v>0.65154639175257723</v>
      </c>
      <c r="C11" s="37">
        <f>Monopile_Tower_Properties_WD30m!L12</f>
        <v>0</v>
      </c>
      <c r="D11" s="37">
        <f>Monopile_Tower_Properties_WD30m!O12</f>
        <v>215365000000</v>
      </c>
      <c r="E11" s="37">
        <f>Monopile_Tower_Properties_WD30m!O12</f>
        <v>215365000000</v>
      </c>
    </row>
    <row r="12" spans="1:5" x14ac:dyDescent="0.3">
      <c r="A12">
        <f>Monopile_Tower_Properties_WD30m!C13-10</f>
        <v>57.319999999999993</v>
      </c>
      <c r="B12" s="37">
        <f t="shared" si="0"/>
        <v>0.73865979381443292</v>
      </c>
      <c r="C12" s="37">
        <f>Monopile_Tower_Properties_WD30m!L13</f>
        <v>0</v>
      </c>
      <c r="D12" s="37">
        <f>Monopile_Tower_Properties_WD30m!O13</f>
        <v>176028000000</v>
      </c>
      <c r="E12" s="37">
        <f>Monopile_Tower_Properties_WD30m!O13</f>
        <v>176028000000</v>
      </c>
    </row>
    <row r="13" spans="1:5" x14ac:dyDescent="0.3">
      <c r="A13">
        <f>Monopile_Tower_Properties_WD30m!C14-10</f>
        <v>64.08</v>
      </c>
      <c r="B13" s="37">
        <f t="shared" si="0"/>
        <v>0.82577319587628872</v>
      </c>
      <c r="C13" s="37">
        <f>Monopile_Tower_Properties_WD30m!L14</f>
        <v>0</v>
      </c>
      <c r="D13" s="37">
        <f>Monopile_Tower_Properties_WD30m!O14</f>
        <v>142301000000</v>
      </c>
      <c r="E13" s="37">
        <f>Monopile_Tower_Properties_WD30m!O14</f>
        <v>142301000000</v>
      </c>
    </row>
    <row r="14" spans="1:5" x14ac:dyDescent="0.3">
      <c r="A14">
        <f>Monopile_Tower_Properties_WD30m!C15-10</f>
        <v>70.84</v>
      </c>
      <c r="B14" s="37">
        <f t="shared" si="0"/>
        <v>0.91288659793814442</v>
      </c>
      <c r="C14" s="37">
        <f>Monopile_Tower_Properties_WD30m!L15</f>
        <v>0</v>
      </c>
      <c r="D14" s="37">
        <f>Monopile_Tower_Properties_WD30m!O15</f>
        <v>113630000000</v>
      </c>
      <c r="E14" s="37">
        <f>Monopile_Tower_Properties_WD30m!O15</f>
        <v>113630000000</v>
      </c>
    </row>
    <row r="15" spans="1:5" x14ac:dyDescent="0.3">
      <c r="A15">
        <f>Monopile_Tower_Properties_WD30m!C16-10</f>
        <v>77.599999999999994</v>
      </c>
      <c r="B15" s="37">
        <f t="shared" si="0"/>
        <v>1</v>
      </c>
      <c r="C15" s="37">
        <f>Monopile_Tower_Properties_WD30m!L16</f>
        <v>0</v>
      </c>
      <c r="D15" s="37">
        <f>Monopile_Tower_Properties_WD30m!O16</f>
        <v>89488000000</v>
      </c>
      <c r="E15" s="37">
        <f>Monopile_Tower_Properties_WD30m!O16</f>
        <v>89488000000</v>
      </c>
    </row>
    <row r="18" spans="2:2" x14ac:dyDescent="0.3">
      <c r="B18" s="37"/>
    </row>
    <row r="19" spans="2:2" x14ac:dyDescent="0.3">
      <c r="B19" s="37"/>
    </row>
    <row r="20" spans="2:2" x14ac:dyDescent="0.3">
      <c r="B20" s="37"/>
    </row>
    <row r="21" spans="2:2" x14ac:dyDescent="0.3">
      <c r="B21" s="37"/>
    </row>
    <row r="22" spans="2:2" x14ac:dyDescent="0.3">
      <c r="B22" s="37"/>
    </row>
    <row r="23" spans="2:2" x14ac:dyDescent="0.3">
      <c r="B23" s="37"/>
    </row>
    <row r="24" spans="2:2" x14ac:dyDescent="0.3">
      <c r="B24" s="37"/>
    </row>
    <row r="25" spans="2:2" x14ac:dyDescent="0.3">
      <c r="B25" s="37"/>
    </row>
    <row r="26" spans="2:2" x14ac:dyDescent="0.3">
      <c r="B26" s="37"/>
    </row>
    <row r="27" spans="2:2" x14ac:dyDescent="0.3">
      <c r="B27" s="37"/>
    </row>
    <row r="28" spans="2:2" x14ac:dyDescent="0.3">
      <c r="B28" s="37"/>
    </row>
    <row r="29" spans="2:2" x14ac:dyDescent="0.3">
      <c r="B29" s="37"/>
    </row>
  </sheetData>
  <mergeCells count="1">
    <mergeCell ref="B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Monopile_Tower_Properties_WD30m</vt:lpstr>
      <vt:lpstr>NREL-5MW-Hywind-Tower</vt:lpstr>
      <vt:lpstr>AeroDyn15_WD30m</vt:lpstr>
      <vt:lpstr>ElastoDyn_Tower_WD30m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2020-11-25T13:29:49Z</dcterms:modified>
</cp:coreProperties>
</file>