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andwich\Khối văn phòng\Thống kê\thang_7\"/>
    </mc:Choice>
  </mc:AlternateContent>
  <xr:revisionPtr revIDLastSave="0" documentId="13_ncr:1_{3B875EA8-C6F2-4582-B990-2195C63E1C59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dim_kpi" sheetId="13" r:id="rId1"/>
    <sheet name="Diem_danh" sheetId="12" r:id="rId2"/>
    <sheet name="dim_nhanvien" sheetId="11" r:id="rId3"/>
    <sheet name="Dim_masanpham" sheetId="7" r:id="rId4"/>
    <sheet name="giá vốn từng sản phẩm" sheetId="10" r:id="rId5"/>
    <sheet name="Doanh thu" sheetId="6" r:id="rId6"/>
    <sheet name="Biến phí" sheetId="9" r:id="rId7"/>
    <sheet name="Định phí" sheetId="8" state="hidden" r:id="rId8"/>
    <sheet name="Nợ" sheetId="5" r:id="rId9"/>
    <sheet name="Tổng kết dòng tiền" sheetId="4" r:id="rId10"/>
  </sheets>
  <definedNames>
    <definedName name="kpi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I222" i="6"/>
  <c r="I223" i="6"/>
  <c r="L222" i="6"/>
  <c r="L223" i="6"/>
  <c r="N222" i="6"/>
  <c r="N223" i="6"/>
  <c r="O222" i="6"/>
  <c r="R222" i="6" s="1"/>
  <c r="O223" i="6"/>
  <c r="R223" i="6" s="1"/>
  <c r="Q222" i="6"/>
  <c r="S222" i="6" s="1"/>
  <c r="Q223" i="6"/>
  <c r="S223" i="6" s="1"/>
  <c r="I220" i="6"/>
  <c r="I221" i="6"/>
  <c r="L220" i="6"/>
  <c r="L221" i="6"/>
  <c r="N220" i="6"/>
  <c r="N221" i="6"/>
  <c r="O220" i="6"/>
  <c r="Q220" i="6" s="1"/>
  <c r="S220" i="6" s="1"/>
  <c r="O221" i="6"/>
  <c r="Q221" i="6" s="1"/>
  <c r="S221" i="6" s="1"/>
  <c r="I210" i="6"/>
  <c r="I211" i="6"/>
  <c r="I212" i="6"/>
  <c r="I213" i="6"/>
  <c r="I214" i="6"/>
  <c r="I215" i="6"/>
  <c r="I216" i="6"/>
  <c r="I217" i="6"/>
  <c r="I218" i="6"/>
  <c r="I219" i="6"/>
  <c r="L210" i="6"/>
  <c r="L211" i="6"/>
  <c r="L212" i="6"/>
  <c r="L213" i="6"/>
  <c r="L214" i="6"/>
  <c r="L215" i="6"/>
  <c r="L216" i="6"/>
  <c r="L217" i="6"/>
  <c r="L218" i="6"/>
  <c r="L219" i="6"/>
  <c r="N210" i="6"/>
  <c r="N211" i="6"/>
  <c r="N212" i="6"/>
  <c r="N213" i="6"/>
  <c r="N214" i="6"/>
  <c r="N215" i="6"/>
  <c r="N216" i="6"/>
  <c r="N217" i="6"/>
  <c r="N218" i="6"/>
  <c r="N219" i="6"/>
  <c r="O210" i="6"/>
  <c r="R210" i="6" s="1"/>
  <c r="O211" i="6"/>
  <c r="Q211" i="6" s="1"/>
  <c r="S211" i="6" s="1"/>
  <c r="O212" i="6"/>
  <c r="R212" i="6" s="1"/>
  <c r="O213" i="6"/>
  <c r="R213" i="6" s="1"/>
  <c r="O214" i="6"/>
  <c r="Q214" i="6" s="1"/>
  <c r="S214" i="6" s="1"/>
  <c r="O215" i="6"/>
  <c r="Q215" i="6" s="1"/>
  <c r="S215" i="6" s="1"/>
  <c r="O216" i="6"/>
  <c r="R216" i="6" s="1"/>
  <c r="O217" i="6"/>
  <c r="Q217" i="6" s="1"/>
  <c r="S217" i="6" s="1"/>
  <c r="O218" i="6"/>
  <c r="Q218" i="6" s="1"/>
  <c r="S218" i="6" s="1"/>
  <c r="O219" i="6"/>
  <c r="Q219" i="6" s="1"/>
  <c r="S219" i="6" s="1"/>
  <c r="G128" i="10"/>
  <c r="G127" i="10"/>
  <c r="G129" i="10"/>
  <c r="G125" i="10"/>
  <c r="G124" i="10"/>
  <c r="G123" i="10"/>
  <c r="G122" i="10"/>
  <c r="G113" i="10"/>
  <c r="G111" i="10"/>
  <c r="G110" i="10"/>
  <c r="G109" i="10"/>
  <c r="G108" i="10"/>
  <c r="I203" i="6"/>
  <c r="L20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200" i="6"/>
  <c r="L201" i="6"/>
  <c r="L202" i="6"/>
  <c r="L198" i="6"/>
  <c r="L199" i="6"/>
  <c r="L204" i="6"/>
  <c r="L205" i="6"/>
  <c r="L206" i="6"/>
  <c r="L207" i="6"/>
  <c r="L208" i="6"/>
  <c r="L209" i="6"/>
  <c r="B3" i="12"/>
  <c r="O10" i="12" s="1"/>
  <c r="F3" i="12"/>
  <c r="G3" i="12" s="1"/>
  <c r="H3" i="12"/>
  <c r="J3" i="12" s="1"/>
  <c r="B4" i="12"/>
  <c r="F4" i="12"/>
  <c r="G4" i="12" s="1"/>
  <c r="H4" i="12"/>
  <c r="J4" i="12" s="1"/>
  <c r="B5" i="12"/>
  <c r="O6" i="12" s="1"/>
  <c r="F5" i="12"/>
  <c r="G5" i="12" s="1"/>
  <c r="H5" i="12"/>
  <c r="J5" i="12" s="1"/>
  <c r="B6" i="12"/>
  <c r="F6" i="12"/>
  <c r="H6" i="12"/>
  <c r="J6" i="12" s="1"/>
  <c r="Q6" i="12"/>
  <c r="B7" i="12"/>
  <c r="F7" i="12"/>
  <c r="G7" i="12" s="1"/>
  <c r="H7" i="12"/>
  <c r="J7" i="12"/>
  <c r="Q7" i="12"/>
  <c r="B8" i="12"/>
  <c r="F8" i="12"/>
  <c r="G8" i="12" s="1"/>
  <c r="H8" i="12"/>
  <c r="J8" i="12" s="1"/>
  <c r="R8" i="12"/>
  <c r="B9" i="12"/>
  <c r="F9" i="12"/>
  <c r="G9" i="12"/>
  <c r="H9" i="12"/>
  <c r="J9" i="12"/>
  <c r="O9" i="12"/>
  <c r="B10" i="12"/>
  <c r="F10" i="12"/>
  <c r="G10" i="12"/>
  <c r="H10" i="12"/>
  <c r="J10" i="12" s="1"/>
  <c r="B11" i="12"/>
  <c r="F11" i="12"/>
  <c r="G11" i="12" s="1"/>
  <c r="H11" i="12"/>
  <c r="J11" i="12" s="1"/>
  <c r="O11" i="12"/>
  <c r="B12" i="12"/>
  <c r="F12" i="12"/>
  <c r="G12" i="12" s="1"/>
  <c r="H12" i="12"/>
  <c r="J12" i="12" s="1"/>
  <c r="O12" i="12"/>
  <c r="B13" i="12"/>
  <c r="F13" i="12"/>
  <c r="G13" i="12" s="1"/>
  <c r="H13" i="12"/>
  <c r="J13" i="12" s="1"/>
  <c r="O13" i="12"/>
  <c r="B14" i="12"/>
  <c r="F14" i="12"/>
  <c r="G14" i="12" s="1"/>
  <c r="H14" i="12"/>
  <c r="J14" i="12" s="1"/>
  <c r="B15" i="12"/>
  <c r="F15" i="12"/>
  <c r="G15" i="12" s="1"/>
  <c r="H15" i="12"/>
  <c r="J15" i="12" s="1"/>
  <c r="O15" i="12"/>
  <c r="B16" i="12"/>
  <c r="O7" i="12" s="1"/>
  <c r="F16" i="12"/>
  <c r="H16" i="12"/>
  <c r="J16" i="12"/>
  <c r="O16" i="12"/>
  <c r="B17" i="12"/>
  <c r="F17" i="12"/>
  <c r="G17" i="12" s="1"/>
  <c r="H17" i="12"/>
  <c r="J17" i="12" s="1"/>
  <c r="O17" i="12"/>
  <c r="B18" i="12"/>
  <c r="F18" i="12"/>
  <c r="G18" i="12"/>
  <c r="H18" i="12"/>
  <c r="J18" i="12" s="1"/>
  <c r="O18" i="12"/>
  <c r="B19" i="12"/>
  <c r="F19" i="12"/>
  <c r="G19" i="12" s="1"/>
  <c r="H19" i="12"/>
  <c r="J19" i="12" s="1"/>
  <c r="O19" i="12"/>
  <c r="B20" i="12"/>
  <c r="F20" i="12"/>
  <c r="G20" i="12" s="1"/>
  <c r="H20" i="12"/>
  <c r="J20" i="12" s="1"/>
  <c r="O20" i="12"/>
  <c r="B21" i="12"/>
  <c r="F21" i="12"/>
  <c r="G21" i="12" s="1"/>
  <c r="H21" i="12"/>
  <c r="J21" i="12" s="1"/>
  <c r="O21" i="12"/>
  <c r="B22" i="12"/>
  <c r="F22" i="12"/>
  <c r="G22" i="12" s="1"/>
  <c r="H22" i="12"/>
  <c r="J22" i="12" s="1"/>
  <c r="O22" i="12"/>
  <c r="B23" i="12"/>
  <c r="F23" i="12"/>
  <c r="G23" i="12" s="1"/>
  <c r="H23" i="12"/>
  <c r="J23" i="12" s="1"/>
  <c r="O23" i="12"/>
  <c r="B24" i="12"/>
  <c r="F24" i="12"/>
  <c r="G24" i="12" s="1"/>
  <c r="H24" i="12"/>
  <c r="J24" i="12" s="1"/>
  <c r="O24" i="12"/>
  <c r="B25" i="12"/>
  <c r="O8" i="12" s="1"/>
  <c r="F25" i="12"/>
  <c r="G25" i="12"/>
  <c r="H25" i="12"/>
  <c r="J25" i="12" s="1"/>
  <c r="O25" i="12"/>
  <c r="B26" i="12"/>
  <c r="F26" i="12"/>
  <c r="G26" i="12" s="1"/>
  <c r="H26" i="12"/>
  <c r="J26" i="12" s="1"/>
  <c r="O26" i="12"/>
  <c r="B27" i="12"/>
  <c r="F27" i="12"/>
  <c r="G27" i="12"/>
  <c r="H27" i="12"/>
  <c r="J27" i="12" s="1"/>
  <c r="O27" i="12"/>
  <c r="B28" i="12"/>
  <c r="F28" i="12"/>
  <c r="G28" i="12"/>
  <c r="H28" i="12"/>
  <c r="J28" i="12" s="1"/>
  <c r="B29" i="12"/>
  <c r="F29" i="12"/>
  <c r="G29" i="12" s="1"/>
  <c r="H29" i="12"/>
  <c r="J29" i="12" s="1"/>
  <c r="B30" i="12"/>
  <c r="F30" i="12"/>
  <c r="G30" i="12" s="1"/>
  <c r="H30" i="12"/>
  <c r="J30" i="12" s="1"/>
  <c r="B31" i="12"/>
  <c r="F31" i="12"/>
  <c r="G31" i="12" s="1"/>
  <c r="H31" i="12"/>
  <c r="J31" i="12"/>
  <c r="B32" i="12"/>
  <c r="F32" i="12"/>
  <c r="G32" i="12" s="1"/>
  <c r="H32" i="12"/>
  <c r="J32" i="12" s="1"/>
  <c r="B33" i="12"/>
  <c r="F33" i="12"/>
  <c r="G33" i="12" s="1"/>
  <c r="H33" i="12"/>
  <c r="J33" i="12" s="1"/>
  <c r="B34" i="12"/>
  <c r="F34" i="12"/>
  <c r="G34" i="12" s="1"/>
  <c r="H34" i="12"/>
  <c r="J34" i="12" s="1"/>
  <c r="B35" i="12"/>
  <c r="F35" i="12"/>
  <c r="G35" i="12" s="1"/>
  <c r="H35" i="12"/>
  <c r="J35" i="12" s="1"/>
  <c r="B36" i="12"/>
  <c r="F36" i="12"/>
  <c r="G36" i="12" s="1"/>
  <c r="H36" i="12"/>
  <c r="J36" i="12" s="1"/>
  <c r="B37" i="12"/>
  <c r="F37" i="12"/>
  <c r="G37" i="12" s="1"/>
  <c r="H37" i="12"/>
  <c r="J37" i="12" s="1"/>
  <c r="B38" i="12"/>
  <c r="F38" i="12"/>
  <c r="G38" i="12" s="1"/>
  <c r="H38" i="12"/>
  <c r="J38" i="12" s="1"/>
  <c r="B39" i="12"/>
  <c r="F39" i="12"/>
  <c r="G39" i="12"/>
  <c r="H39" i="12"/>
  <c r="J39" i="12" s="1"/>
  <c r="B40" i="12"/>
  <c r="F40" i="12"/>
  <c r="G40" i="12" s="1"/>
  <c r="H40" i="12"/>
  <c r="J40" i="12" s="1"/>
  <c r="B41" i="12"/>
  <c r="F41" i="12"/>
  <c r="G41" i="12"/>
  <c r="H41" i="12"/>
  <c r="J41" i="12" s="1"/>
  <c r="B42" i="12"/>
  <c r="F42" i="12"/>
  <c r="G42" i="12" s="1"/>
  <c r="H42" i="12"/>
  <c r="J42" i="12" s="1"/>
  <c r="B43" i="12"/>
  <c r="F43" i="12"/>
  <c r="G43" i="12"/>
  <c r="H43" i="12"/>
  <c r="J43" i="12" s="1"/>
  <c r="B44" i="12"/>
  <c r="F44" i="12"/>
  <c r="G44" i="12" s="1"/>
  <c r="H44" i="12"/>
  <c r="J44" i="12" s="1"/>
  <c r="B45" i="12"/>
  <c r="F45" i="12"/>
  <c r="G45" i="12"/>
  <c r="H45" i="12"/>
  <c r="J45" i="12" s="1"/>
  <c r="B46" i="12"/>
  <c r="F46" i="12"/>
  <c r="G46" i="12"/>
  <c r="H46" i="12"/>
  <c r="J46" i="12" s="1"/>
  <c r="B47" i="12"/>
  <c r="F47" i="12"/>
  <c r="G47" i="12" s="1"/>
  <c r="H47" i="12"/>
  <c r="J47" i="12" s="1"/>
  <c r="B48" i="12"/>
  <c r="F48" i="12"/>
  <c r="G48" i="12" s="1"/>
  <c r="H48" i="12"/>
  <c r="J48" i="12" s="1"/>
  <c r="B49" i="12"/>
  <c r="F49" i="12"/>
  <c r="G49" i="12" s="1"/>
  <c r="H49" i="12"/>
  <c r="J49" i="12" s="1"/>
  <c r="B50" i="12"/>
  <c r="F50" i="12"/>
  <c r="G50" i="12" s="1"/>
  <c r="H50" i="12"/>
  <c r="J50" i="12" s="1"/>
  <c r="B51" i="12"/>
  <c r="F51" i="12"/>
  <c r="G51" i="12" s="1"/>
  <c r="H51" i="12"/>
  <c r="J51" i="12"/>
  <c r="B52" i="12"/>
  <c r="F52" i="12"/>
  <c r="G52" i="12" s="1"/>
  <c r="H52" i="12"/>
  <c r="J52" i="12"/>
  <c r="B53" i="12"/>
  <c r="F53" i="12"/>
  <c r="G53" i="12" s="1"/>
  <c r="H53" i="12"/>
  <c r="J53" i="12" s="1"/>
  <c r="B54" i="12"/>
  <c r="F54" i="12"/>
  <c r="G54" i="12" s="1"/>
  <c r="H54" i="12"/>
  <c r="J54" i="12" s="1"/>
  <c r="B55" i="12"/>
  <c r="F55" i="12"/>
  <c r="G55" i="12" s="1"/>
  <c r="H55" i="12"/>
  <c r="J55" i="12" s="1"/>
  <c r="B56" i="12"/>
  <c r="F56" i="12"/>
  <c r="G56" i="12" s="1"/>
  <c r="H56" i="12"/>
  <c r="J56" i="12"/>
  <c r="B57" i="12"/>
  <c r="F57" i="12"/>
  <c r="G57" i="12" s="1"/>
  <c r="H57" i="12"/>
  <c r="J57" i="12" s="1"/>
  <c r="B58" i="12"/>
  <c r="F58" i="12"/>
  <c r="G58" i="12" s="1"/>
  <c r="H58" i="12"/>
  <c r="J58" i="12" s="1"/>
  <c r="B59" i="12"/>
  <c r="F59" i="12"/>
  <c r="G59" i="12" s="1"/>
  <c r="H59" i="12"/>
  <c r="J59" i="12" s="1"/>
  <c r="B60" i="12"/>
  <c r="F60" i="12"/>
  <c r="G60" i="12"/>
  <c r="H60" i="12"/>
  <c r="J60" i="12" s="1"/>
  <c r="B61" i="12"/>
  <c r="F61" i="12"/>
  <c r="G61" i="12" s="1"/>
  <c r="H61" i="12"/>
  <c r="J61" i="12"/>
  <c r="B62" i="12"/>
  <c r="F62" i="12"/>
  <c r="G62" i="12" s="1"/>
  <c r="H62" i="12"/>
  <c r="J62" i="12" s="1"/>
  <c r="B63" i="12"/>
  <c r="F63" i="12"/>
  <c r="G63" i="12" s="1"/>
  <c r="H63" i="12"/>
  <c r="J63" i="12"/>
  <c r="B64" i="12"/>
  <c r="F64" i="12"/>
  <c r="G64" i="12" s="1"/>
  <c r="H64" i="12"/>
  <c r="J64" i="12" s="1"/>
  <c r="B65" i="12"/>
  <c r="F65" i="12"/>
  <c r="G65" i="12" s="1"/>
  <c r="H65" i="12"/>
  <c r="J65" i="12" s="1"/>
  <c r="B66" i="12"/>
  <c r="F66" i="12"/>
  <c r="G66" i="12" s="1"/>
  <c r="H66" i="12"/>
  <c r="J66" i="12" s="1"/>
  <c r="B67" i="12"/>
  <c r="F67" i="12"/>
  <c r="G67" i="12"/>
  <c r="H67" i="12"/>
  <c r="J67" i="12" s="1"/>
  <c r="B68" i="12"/>
  <c r="F68" i="12"/>
  <c r="G68" i="12" s="1"/>
  <c r="H68" i="12"/>
  <c r="J68" i="12"/>
  <c r="B69" i="12"/>
  <c r="F69" i="12"/>
  <c r="G69" i="12" s="1"/>
  <c r="H69" i="12"/>
  <c r="J69" i="12" s="1"/>
  <c r="B70" i="12"/>
  <c r="F70" i="12"/>
  <c r="G70" i="12" s="1"/>
  <c r="H70" i="12"/>
  <c r="J70" i="12" s="1"/>
  <c r="B71" i="12"/>
  <c r="F71" i="12"/>
  <c r="G71" i="12" s="1"/>
  <c r="H71" i="12"/>
  <c r="J71" i="12" s="1"/>
  <c r="B72" i="12"/>
  <c r="F72" i="12"/>
  <c r="G72" i="12" s="1"/>
  <c r="H72" i="12"/>
  <c r="J72" i="12"/>
  <c r="B73" i="12"/>
  <c r="F73" i="12"/>
  <c r="G73" i="12" s="1"/>
  <c r="H73" i="12"/>
  <c r="J73" i="12" s="1"/>
  <c r="B74" i="12"/>
  <c r="F74" i="12"/>
  <c r="G74" i="12" s="1"/>
  <c r="H74" i="12"/>
  <c r="J74" i="12" s="1"/>
  <c r="B75" i="12"/>
  <c r="F75" i="12"/>
  <c r="G75" i="12"/>
  <c r="H75" i="12"/>
  <c r="J75" i="12" s="1"/>
  <c r="B76" i="12"/>
  <c r="F76" i="12"/>
  <c r="G76" i="12"/>
  <c r="H76" i="12"/>
  <c r="J76" i="12" s="1"/>
  <c r="B77" i="12"/>
  <c r="F77" i="12"/>
  <c r="G77" i="12" s="1"/>
  <c r="H77" i="12"/>
  <c r="J77" i="12"/>
  <c r="B78" i="12"/>
  <c r="F78" i="12"/>
  <c r="G78" i="12"/>
  <c r="H78" i="12"/>
  <c r="J78" i="12" s="1"/>
  <c r="B79" i="12"/>
  <c r="F79" i="12"/>
  <c r="G79" i="12" s="1"/>
  <c r="H79" i="12"/>
  <c r="J79" i="12"/>
  <c r="B80" i="12"/>
  <c r="F80" i="12"/>
  <c r="G80" i="12"/>
  <c r="H80" i="12"/>
  <c r="J80" i="12" s="1"/>
  <c r="B81" i="12"/>
  <c r="F81" i="12"/>
  <c r="G81" i="12" s="1"/>
  <c r="H81" i="12"/>
  <c r="J81" i="12"/>
  <c r="B82" i="12"/>
  <c r="F82" i="12"/>
  <c r="G82" i="12"/>
  <c r="H82" i="12"/>
  <c r="J82" i="12"/>
  <c r="B83" i="12"/>
  <c r="F83" i="12"/>
  <c r="G83" i="12"/>
  <c r="H83" i="12"/>
  <c r="J83" i="12" s="1"/>
  <c r="B84" i="12"/>
  <c r="F84" i="12"/>
  <c r="G84" i="12" s="1"/>
  <c r="H84" i="12"/>
  <c r="J84" i="12" s="1"/>
  <c r="B85" i="12"/>
  <c r="F85" i="12"/>
  <c r="G85" i="12" s="1"/>
  <c r="H85" i="12"/>
  <c r="J85" i="12" s="1"/>
  <c r="B86" i="12"/>
  <c r="F86" i="12"/>
  <c r="G86" i="12" s="1"/>
  <c r="H86" i="12"/>
  <c r="J86" i="12" s="1"/>
  <c r="B87" i="12"/>
  <c r="F87" i="12"/>
  <c r="G87" i="12"/>
  <c r="H87" i="12"/>
  <c r="J87" i="12" s="1"/>
  <c r="B88" i="12"/>
  <c r="F88" i="12"/>
  <c r="G88" i="12" s="1"/>
  <c r="H88" i="12"/>
  <c r="J88" i="12" s="1"/>
  <c r="B89" i="12"/>
  <c r="F89" i="12"/>
  <c r="G89" i="12" s="1"/>
  <c r="H89" i="12"/>
  <c r="J89" i="12"/>
  <c r="B90" i="12"/>
  <c r="F90" i="12"/>
  <c r="G90" i="12" s="1"/>
  <c r="H90" i="12"/>
  <c r="J90" i="12" s="1"/>
  <c r="B91" i="12"/>
  <c r="F91" i="12"/>
  <c r="G91" i="12" s="1"/>
  <c r="H91" i="12"/>
  <c r="J91" i="12"/>
  <c r="B92" i="12"/>
  <c r="F92" i="12"/>
  <c r="G92" i="12" s="1"/>
  <c r="H92" i="12"/>
  <c r="J92" i="12" s="1"/>
  <c r="B93" i="12"/>
  <c r="F93" i="12"/>
  <c r="G93" i="12" s="1"/>
  <c r="H93" i="12"/>
  <c r="J93" i="12" s="1"/>
  <c r="B94" i="12"/>
  <c r="F94" i="12"/>
  <c r="G94" i="12" s="1"/>
  <c r="H94" i="12"/>
  <c r="J94" i="12" s="1"/>
  <c r="B95" i="12"/>
  <c r="F95" i="12"/>
  <c r="G95" i="12" s="1"/>
  <c r="H95" i="12"/>
  <c r="J95" i="12" s="1"/>
  <c r="B96" i="12"/>
  <c r="F96" i="12"/>
  <c r="G96" i="12"/>
  <c r="H96" i="12"/>
  <c r="J96" i="12" s="1"/>
  <c r="B97" i="12"/>
  <c r="F97" i="12"/>
  <c r="G97" i="12" s="1"/>
  <c r="H97" i="12"/>
  <c r="J97" i="12" s="1"/>
  <c r="B98" i="12"/>
  <c r="F98" i="12"/>
  <c r="G98" i="12" s="1"/>
  <c r="H98" i="12"/>
  <c r="J98" i="12"/>
  <c r="B99" i="12"/>
  <c r="F99" i="12"/>
  <c r="G99" i="12" s="1"/>
  <c r="H99" i="12"/>
  <c r="J99" i="12" s="1"/>
  <c r="B100" i="12"/>
  <c r="F100" i="12"/>
  <c r="G100" i="12" s="1"/>
  <c r="H100" i="12"/>
  <c r="J100" i="12"/>
  <c r="B101" i="12"/>
  <c r="F101" i="12"/>
  <c r="G101" i="12"/>
  <c r="H101" i="12"/>
  <c r="J101" i="12" s="1"/>
  <c r="B102" i="12"/>
  <c r="F102" i="12"/>
  <c r="G102" i="12" s="1"/>
  <c r="H102" i="12"/>
  <c r="J102" i="12" s="1"/>
  <c r="B103" i="12"/>
  <c r="F103" i="12"/>
  <c r="G103" i="12"/>
  <c r="H103" i="12"/>
  <c r="J103" i="12" s="1"/>
  <c r="B104" i="12"/>
  <c r="F104" i="12"/>
  <c r="G104" i="12" s="1"/>
  <c r="H104" i="12"/>
  <c r="J104" i="12"/>
  <c r="B105" i="12"/>
  <c r="F105" i="12"/>
  <c r="G105" i="12"/>
  <c r="H105" i="12"/>
  <c r="J105" i="12" s="1"/>
  <c r="B106" i="12"/>
  <c r="F106" i="12"/>
  <c r="G106" i="12" s="1"/>
  <c r="H106" i="12"/>
  <c r="J106" i="12" s="1"/>
  <c r="B107" i="12"/>
  <c r="F107" i="12"/>
  <c r="G107" i="12" s="1"/>
  <c r="H107" i="12"/>
  <c r="J107" i="12"/>
  <c r="B108" i="12"/>
  <c r="F108" i="12"/>
  <c r="G108" i="12" s="1"/>
  <c r="H108" i="12"/>
  <c r="J108" i="12" s="1"/>
  <c r="B109" i="12"/>
  <c r="F109" i="12"/>
  <c r="G109" i="12"/>
  <c r="H109" i="12"/>
  <c r="J109" i="12"/>
  <c r="B110" i="12"/>
  <c r="F110" i="12"/>
  <c r="G110" i="12" s="1"/>
  <c r="H110" i="12"/>
  <c r="J110" i="12" s="1"/>
  <c r="B111" i="12"/>
  <c r="F111" i="12"/>
  <c r="G111" i="12" s="1"/>
  <c r="H111" i="12"/>
  <c r="J111" i="12" s="1"/>
  <c r="B112" i="12"/>
  <c r="F112" i="12"/>
  <c r="G112" i="12"/>
  <c r="H112" i="12"/>
  <c r="J112" i="12" s="1"/>
  <c r="B113" i="12"/>
  <c r="F113" i="12"/>
  <c r="G113" i="12" s="1"/>
  <c r="H113" i="12"/>
  <c r="J113" i="12"/>
  <c r="B114" i="12"/>
  <c r="F114" i="12"/>
  <c r="G114" i="12" s="1"/>
  <c r="H114" i="12"/>
  <c r="J114" i="12" s="1"/>
  <c r="B115" i="12"/>
  <c r="F115" i="12"/>
  <c r="G115" i="12" s="1"/>
  <c r="H115" i="12"/>
  <c r="J115" i="12" s="1"/>
  <c r="B116" i="12"/>
  <c r="F116" i="12"/>
  <c r="G116" i="12" s="1"/>
  <c r="H116" i="12"/>
  <c r="J116" i="12"/>
  <c r="B117" i="12"/>
  <c r="F117" i="12"/>
  <c r="G117" i="12"/>
  <c r="H117" i="12"/>
  <c r="J117" i="12" s="1"/>
  <c r="B118" i="12"/>
  <c r="F118" i="12"/>
  <c r="G118" i="12" s="1"/>
  <c r="H118" i="12"/>
  <c r="J118" i="12"/>
  <c r="B119" i="12"/>
  <c r="F119" i="12"/>
  <c r="G119" i="12" s="1"/>
  <c r="H119" i="12"/>
  <c r="J119" i="12" s="1"/>
  <c r="B120" i="12"/>
  <c r="F120" i="12"/>
  <c r="G120" i="12" s="1"/>
  <c r="H120" i="12"/>
  <c r="J120" i="12"/>
  <c r="B121" i="12"/>
  <c r="F121" i="12"/>
  <c r="G121" i="12"/>
  <c r="H121" i="12"/>
  <c r="J121" i="12" s="1"/>
  <c r="B122" i="12"/>
  <c r="F122" i="12"/>
  <c r="G122" i="12" s="1"/>
  <c r="H122" i="12"/>
  <c r="J122" i="12" s="1"/>
  <c r="B123" i="12"/>
  <c r="F123" i="12"/>
  <c r="G123" i="12" s="1"/>
  <c r="H123" i="12"/>
  <c r="J123" i="12"/>
  <c r="B124" i="12"/>
  <c r="F124" i="12"/>
  <c r="G124" i="12"/>
  <c r="H124" i="12"/>
  <c r="J124" i="12" s="1"/>
  <c r="B125" i="12"/>
  <c r="F125" i="12"/>
  <c r="G125" i="12"/>
  <c r="H125" i="12"/>
  <c r="J125" i="12" s="1"/>
  <c r="B126" i="12"/>
  <c r="F126" i="12"/>
  <c r="G126" i="12"/>
  <c r="H126" i="12"/>
  <c r="J126" i="12" s="1"/>
  <c r="B127" i="12"/>
  <c r="F127" i="12"/>
  <c r="G127" i="12" s="1"/>
  <c r="H127" i="12"/>
  <c r="J127" i="12" s="1"/>
  <c r="B128" i="12"/>
  <c r="F128" i="12"/>
  <c r="G128" i="12" s="1"/>
  <c r="H128" i="12"/>
  <c r="J128" i="12" s="1"/>
  <c r="B129" i="12"/>
  <c r="F129" i="12"/>
  <c r="G129" i="12" s="1"/>
  <c r="H129" i="12"/>
  <c r="J129" i="12" s="1"/>
  <c r="B130" i="12"/>
  <c r="F130" i="12"/>
  <c r="G130" i="12" s="1"/>
  <c r="H130" i="12"/>
  <c r="J130" i="12" s="1"/>
  <c r="B131" i="12"/>
  <c r="F131" i="12"/>
  <c r="G131" i="12" s="1"/>
  <c r="H131" i="12"/>
  <c r="J131" i="12"/>
  <c r="B132" i="12"/>
  <c r="F132" i="12"/>
  <c r="G132" i="12" s="1"/>
  <c r="H132" i="12"/>
  <c r="J132" i="12" s="1"/>
  <c r="B133" i="12"/>
  <c r="F133" i="12"/>
  <c r="G133" i="12" s="1"/>
  <c r="H133" i="12"/>
  <c r="J133" i="12" s="1"/>
  <c r="B134" i="12"/>
  <c r="F134" i="12"/>
  <c r="G134" i="12" s="1"/>
  <c r="H134" i="12"/>
  <c r="J134" i="12" s="1"/>
  <c r="B135" i="12"/>
  <c r="F135" i="12"/>
  <c r="G135" i="12" s="1"/>
  <c r="H135" i="12"/>
  <c r="J135" i="12" s="1"/>
  <c r="B136" i="12"/>
  <c r="F136" i="12"/>
  <c r="G136" i="12" s="1"/>
  <c r="H136" i="12"/>
  <c r="J136" i="12" s="1"/>
  <c r="B137" i="12"/>
  <c r="F137" i="12"/>
  <c r="G137" i="12" s="1"/>
  <c r="H137" i="12"/>
  <c r="J137" i="12" s="1"/>
  <c r="B138" i="12"/>
  <c r="F138" i="12"/>
  <c r="G138" i="12" s="1"/>
  <c r="H138" i="12"/>
  <c r="J138" i="12" s="1"/>
  <c r="B139" i="12"/>
  <c r="F139" i="12"/>
  <c r="G139" i="12" s="1"/>
  <c r="H139" i="12"/>
  <c r="J139" i="12" s="1"/>
  <c r="B140" i="12"/>
  <c r="F140" i="12"/>
  <c r="G140" i="12"/>
  <c r="H140" i="12"/>
  <c r="J140" i="12" s="1"/>
  <c r="B141" i="12"/>
  <c r="F141" i="12"/>
  <c r="G141" i="12" s="1"/>
  <c r="H141" i="12"/>
  <c r="J141" i="12" s="1"/>
  <c r="B142" i="12"/>
  <c r="F142" i="12"/>
  <c r="G142" i="12" s="1"/>
  <c r="H142" i="12"/>
  <c r="J142" i="12" s="1"/>
  <c r="B143" i="12"/>
  <c r="F143" i="12"/>
  <c r="G143" i="12" s="1"/>
  <c r="H143" i="12"/>
  <c r="J143" i="12"/>
  <c r="B144" i="12"/>
  <c r="F144" i="12"/>
  <c r="G144" i="12"/>
  <c r="H144" i="12"/>
  <c r="J144" i="12" s="1"/>
  <c r="B145" i="12"/>
  <c r="F145" i="12"/>
  <c r="G145" i="12" s="1"/>
  <c r="H145" i="12"/>
  <c r="J145" i="12" s="1"/>
  <c r="B146" i="12"/>
  <c r="F146" i="12"/>
  <c r="G146" i="12" s="1"/>
  <c r="H146" i="12"/>
  <c r="J146" i="12"/>
  <c r="B147" i="12"/>
  <c r="F147" i="12"/>
  <c r="G147" i="12"/>
  <c r="H147" i="12"/>
  <c r="J147" i="12"/>
  <c r="B148" i="12"/>
  <c r="F148" i="12"/>
  <c r="G148" i="12" s="1"/>
  <c r="H148" i="12"/>
  <c r="J148" i="12"/>
  <c r="B149" i="12"/>
  <c r="F149" i="12"/>
  <c r="G149" i="12"/>
  <c r="H149" i="12"/>
  <c r="J149" i="12" s="1"/>
  <c r="B150" i="12"/>
  <c r="F150" i="12"/>
  <c r="G150" i="12" s="1"/>
  <c r="H150" i="12"/>
  <c r="J150" i="12"/>
  <c r="B151" i="12"/>
  <c r="F151" i="12"/>
  <c r="G151" i="12" s="1"/>
  <c r="H151" i="12"/>
  <c r="J151" i="12" s="1"/>
  <c r="B152" i="12"/>
  <c r="F152" i="12"/>
  <c r="G152" i="12"/>
  <c r="H152" i="12"/>
  <c r="J152" i="12"/>
  <c r="B153" i="12"/>
  <c r="F153" i="12"/>
  <c r="G153" i="12" s="1"/>
  <c r="H153" i="12"/>
  <c r="J153" i="12" s="1"/>
  <c r="B154" i="12"/>
  <c r="F154" i="12"/>
  <c r="G154" i="12" s="1"/>
  <c r="H154" i="12"/>
  <c r="J154" i="12" s="1"/>
  <c r="B155" i="12"/>
  <c r="F155" i="12"/>
  <c r="G155" i="12" s="1"/>
  <c r="H155" i="12"/>
  <c r="J155" i="12" s="1"/>
  <c r="B156" i="12"/>
  <c r="F156" i="12"/>
  <c r="G156" i="12"/>
  <c r="H156" i="12"/>
  <c r="J156" i="12" s="1"/>
  <c r="B157" i="12"/>
  <c r="F157" i="12"/>
  <c r="G157" i="12"/>
  <c r="H157" i="12"/>
  <c r="J157" i="12" s="1"/>
  <c r="E156" i="9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00" i="6"/>
  <c r="I201" i="6"/>
  <c r="I202" i="6"/>
  <c r="I198" i="6"/>
  <c r="I199" i="6"/>
  <c r="I204" i="6"/>
  <c r="I205" i="6"/>
  <c r="I206" i="6"/>
  <c r="I207" i="6"/>
  <c r="I208" i="6"/>
  <c r="I209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200" i="6"/>
  <c r="N201" i="6"/>
  <c r="N202" i="6"/>
  <c r="N198" i="6"/>
  <c r="N199" i="6"/>
  <c r="N203" i="6"/>
  <c r="N204" i="6"/>
  <c r="N205" i="6"/>
  <c r="N206" i="6"/>
  <c r="N207" i="6"/>
  <c r="N208" i="6"/>
  <c r="N209" i="6"/>
  <c r="O179" i="6"/>
  <c r="Q179" i="6" s="1"/>
  <c r="S179" i="6" s="1"/>
  <c r="O180" i="6"/>
  <c r="Q180" i="6" s="1"/>
  <c r="S180" i="6" s="1"/>
  <c r="O181" i="6"/>
  <c r="R181" i="6" s="1"/>
  <c r="O182" i="6"/>
  <c r="Q182" i="6" s="1"/>
  <c r="S182" i="6" s="1"/>
  <c r="O183" i="6"/>
  <c r="Q183" i="6" s="1"/>
  <c r="S183" i="6" s="1"/>
  <c r="O184" i="6"/>
  <c r="Q184" i="6" s="1"/>
  <c r="S184" i="6" s="1"/>
  <c r="O185" i="6"/>
  <c r="R185" i="6" s="1"/>
  <c r="O186" i="6"/>
  <c r="R186" i="6" s="1"/>
  <c r="O187" i="6"/>
  <c r="Q187" i="6" s="1"/>
  <c r="S187" i="6" s="1"/>
  <c r="O188" i="6"/>
  <c r="R188" i="6" s="1"/>
  <c r="O189" i="6"/>
  <c r="Q189" i="6" s="1"/>
  <c r="S189" i="6" s="1"/>
  <c r="O190" i="6"/>
  <c r="R190" i="6" s="1"/>
  <c r="O191" i="6"/>
  <c r="Q191" i="6" s="1"/>
  <c r="S191" i="6" s="1"/>
  <c r="O192" i="6"/>
  <c r="R192" i="6" s="1"/>
  <c r="O193" i="6"/>
  <c r="R193" i="6" s="1"/>
  <c r="O194" i="6"/>
  <c r="Q194" i="6" s="1"/>
  <c r="S194" i="6" s="1"/>
  <c r="O195" i="6"/>
  <c r="Q195" i="6" s="1"/>
  <c r="S195" i="6" s="1"/>
  <c r="O196" i="6"/>
  <c r="Q196" i="6" s="1"/>
  <c r="S196" i="6" s="1"/>
  <c r="O197" i="6"/>
  <c r="R197" i="6" s="1"/>
  <c r="O200" i="6"/>
  <c r="R200" i="6" s="1"/>
  <c r="O201" i="6"/>
  <c r="Q201" i="6" s="1"/>
  <c r="S201" i="6" s="1"/>
  <c r="O202" i="6"/>
  <c r="Q202" i="6" s="1"/>
  <c r="S202" i="6" s="1"/>
  <c r="O198" i="6"/>
  <c r="Q198" i="6" s="1"/>
  <c r="S198" i="6" s="1"/>
  <c r="O199" i="6"/>
  <c r="Q199" i="6" s="1"/>
  <c r="S199" i="6" s="1"/>
  <c r="O203" i="6"/>
  <c r="Q203" i="6" s="1"/>
  <c r="S203" i="6" s="1"/>
  <c r="O204" i="6"/>
  <c r="Q204" i="6" s="1"/>
  <c r="S204" i="6" s="1"/>
  <c r="O205" i="6"/>
  <c r="R205" i="6" s="1"/>
  <c r="O206" i="6"/>
  <c r="R206" i="6" s="1"/>
  <c r="O207" i="6"/>
  <c r="Q207" i="6" s="1"/>
  <c r="S207" i="6" s="1"/>
  <c r="O208" i="6"/>
  <c r="R208" i="6" s="1"/>
  <c r="O209" i="6"/>
  <c r="Q209" i="6" s="1"/>
  <c r="S209" i="6" s="1"/>
  <c r="H146" i="9"/>
  <c r="H150" i="9"/>
  <c r="H149" i="9"/>
  <c r="H148" i="9"/>
  <c r="H147" i="9"/>
  <c r="H151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O163" i="6"/>
  <c r="R163" i="6" s="1"/>
  <c r="O164" i="6"/>
  <c r="Q164" i="6" s="1"/>
  <c r="S164" i="6" s="1"/>
  <c r="O165" i="6"/>
  <c r="Q165" i="6" s="1"/>
  <c r="S165" i="6" s="1"/>
  <c r="O166" i="6"/>
  <c r="R166" i="6" s="1"/>
  <c r="O167" i="6"/>
  <c r="R167" i="6" s="1"/>
  <c r="O168" i="6"/>
  <c r="Q168" i="6" s="1"/>
  <c r="S168" i="6" s="1"/>
  <c r="O169" i="6"/>
  <c r="R169" i="6" s="1"/>
  <c r="O170" i="6"/>
  <c r="R170" i="6" s="1"/>
  <c r="O171" i="6"/>
  <c r="R171" i="6" s="1"/>
  <c r="O172" i="6"/>
  <c r="Q172" i="6" s="1"/>
  <c r="S172" i="6" s="1"/>
  <c r="O173" i="6"/>
  <c r="Q173" i="6" s="1"/>
  <c r="S173" i="6" s="1"/>
  <c r="O174" i="6"/>
  <c r="Q174" i="6" s="1"/>
  <c r="S174" i="6" s="1"/>
  <c r="O175" i="6"/>
  <c r="Q175" i="6" s="1"/>
  <c r="S175" i="6" s="1"/>
  <c r="O176" i="6"/>
  <c r="Q176" i="6" s="1"/>
  <c r="S176" i="6" s="1"/>
  <c r="O177" i="6"/>
  <c r="R177" i="6" s="1"/>
  <c r="O178" i="6"/>
  <c r="R178" i="6" s="1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O147" i="6"/>
  <c r="R147" i="6" s="1"/>
  <c r="O148" i="6"/>
  <c r="Q148" i="6" s="1"/>
  <c r="S148" i="6" s="1"/>
  <c r="O149" i="6"/>
  <c r="Q149" i="6" s="1"/>
  <c r="S149" i="6" s="1"/>
  <c r="O150" i="6"/>
  <c r="R150" i="6" s="1"/>
  <c r="O151" i="6"/>
  <c r="Q151" i="6" s="1"/>
  <c r="S151" i="6" s="1"/>
  <c r="O152" i="6"/>
  <c r="R152" i="6" s="1"/>
  <c r="O153" i="6"/>
  <c r="R153" i="6" s="1"/>
  <c r="O154" i="6"/>
  <c r="Q154" i="6" s="1"/>
  <c r="S154" i="6" s="1"/>
  <c r="O155" i="6"/>
  <c r="Q155" i="6" s="1"/>
  <c r="S155" i="6" s="1"/>
  <c r="O156" i="6"/>
  <c r="R156" i="6" s="1"/>
  <c r="O157" i="6"/>
  <c r="Q157" i="6" s="1"/>
  <c r="S157" i="6" s="1"/>
  <c r="O158" i="6"/>
  <c r="R158" i="6" s="1"/>
  <c r="O159" i="6"/>
  <c r="R159" i="6" s="1"/>
  <c r="O160" i="6"/>
  <c r="Q160" i="6" s="1"/>
  <c r="S160" i="6" s="1"/>
  <c r="O161" i="6"/>
  <c r="R161" i="6" s="1"/>
  <c r="O162" i="6"/>
  <c r="R162" i="6" s="1"/>
  <c r="H127" i="9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O134" i="6"/>
  <c r="R134" i="6" s="1"/>
  <c r="O135" i="6"/>
  <c r="R135" i="6" s="1"/>
  <c r="O136" i="6"/>
  <c r="Q136" i="6" s="1"/>
  <c r="S136" i="6" s="1"/>
  <c r="O137" i="6"/>
  <c r="R137" i="6" s="1"/>
  <c r="O138" i="6"/>
  <c r="Q138" i="6" s="1"/>
  <c r="S138" i="6" s="1"/>
  <c r="O139" i="6"/>
  <c r="Q139" i="6" s="1"/>
  <c r="S139" i="6" s="1"/>
  <c r="O140" i="6"/>
  <c r="Q140" i="6" s="1"/>
  <c r="S140" i="6" s="1"/>
  <c r="O141" i="6"/>
  <c r="R141" i="6" s="1"/>
  <c r="O142" i="6"/>
  <c r="R142" i="6" s="1"/>
  <c r="O143" i="6"/>
  <c r="Q143" i="6" s="1"/>
  <c r="S143" i="6" s="1"/>
  <c r="O144" i="6"/>
  <c r="Q144" i="6" s="1"/>
  <c r="S144" i="6" s="1"/>
  <c r="O145" i="6"/>
  <c r="Q145" i="6" s="1"/>
  <c r="S145" i="6" s="1"/>
  <c r="O146" i="6"/>
  <c r="Q146" i="6" s="1"/>
  <c r="S146" i="6" s="1"/>
  <c r="F3" i="7"/>
  <c r="F4" i="7"/>
  <c r="F5" i="7"/>
  <c r="F6" i="7"/>
  <c r="F7" i="7"/>
  <c r="F8" i="7"/>
  <c r="F9" i="7"/>
  <c r="F10" i="7"/>
  <c r="F11" i="7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O114" i="6"/>
  <c r="R114" i="6" s="1"/>
  <c r="O115" i="6"/>
  <c r="Q115" i="6" s="1"/>
  <c r="S115" i="6" s="1"/>
  <c r="O116" i="6"/>
  <c r="R116" i="6" s="1"/>
  <c r="O117" i="6"/>
  <c r="R117" i="6" s="1"/>
  <c r="O118" i="6"/>
  <c r="Q118" i="6" s="1"/>
  <c r="S118" i="6" s="1"/>
  <c r="O119" i="6"/>
  <c r="Q119" i="6" s="1"/>
  <c r="S119" i="6" s="1"/>
  <c r="O120" i="6"/>
  <c r="Q120" i="6" s="1"/>
  <c r="S120" i="6" s="1"/>
  <c r="O121" i="6"/>
  <c r="Q121" i="6" s="1"/>
  <c r="S121" i="6" s="1"/>
  <c r="O122" i="6"/>
  <c r="Q122" i="6" s="1"/>
  <c r="S122" i="6" s="1"/>
  <c r="O123" i="6"/>
  <c r="Q123" i="6" s="1"/>
  <c r="S123" i="6" s="1"/>
  <c r="O124" i="6"/>
  <c r="Q124" i="6" s="1"/>
  <c r="S124" i="6" s="1"/>
  <c r="O125" i="6"/>
  <c r="Q125" i="6" s="1"/>
  <c r="S125" i="6" s="1"/>
  <c r="O126" i="6"/>
  <c r="Q126" i="6" s="1"/>
  <c r="S126" i="6" s="1"/>
  <c r="O127" i="6"/>
  <c r="Q127" i="6" s="1"/>
  <c r="S127" i="6" s="1"/>
  <c r="O128" i="6"/>
  <c r="R128" i="6" s="1"/>
  <c r="O129" i="6"/>
  <c r="R129" i="6" s="1"/>
  <c r="O130" i="6"/>
  <c r="R130" i="6" s="1"/>
  <c r="O131" i="6"/>
  <c r="R131" i="6" s="1"/>
  <c r="O132" i="6"/>
  <c r="R132" i="6" s="1"/>
  <c r="O133" i="6"/>
  <c r="R133" i="6" s="1"/>
  <c r="R219" i="6" l="1"/>
  <c r="R218" i="6"/>
  <c r="R10" i="12"/>
  <c r="O5" i="12"/>
  <c r="P5" i="12"/>
  <c r="P7" i="12"/>
  <c r="R215" i="6"/>
  <c r="R221" i="6"/>
  <c r="R217" i="6"/>
  <c r="R220" i="6"/>
  <c r="R214" i="6"/>
  <c r="R211" i="6"/>
  <c r="Q210" i="6"/>
  <c r="S210" i="6" s="1"/>
  <c r="Q216" i="6"/>
  <c r="S216" i="6" s="1"/>
  <c r="Q213" i="6"/>
  <c r="S213" i="6" s="1"/>
  <c r="Q212" i="6"/>
  <c r="S212" i="6" s="1"/>
  <c r="H150" i="10"/>
  <c r="R6" i="12"/>
  <c r="G16" i="12"/>
  <c r="R7" i="12" s="1"/>
  <c r="G6" i="12"/>
  <c r="R5" i="12" s="1"/>
  <c r="Q163" i="6"/>
  <c r="S163" i="6" s="1"/>
  <c r="R165" i="6"/>
  <c r="R198" i="6"/>
  <c r="R187" i="6"/>
  <c r="R172" i="6"/>
  <c r="Q205" i="6"/>
  <c r="S205" i="6" s="1"/>
  <c r="Q188" i="6"/>
  <c r="S188" i="6" s="1"/>
  <c r="R189" i="6"/>
  <c r="R203" i="6"/>
  <c r="Q185" i="6"/>
  <c r="S185" i="6" s="1"/>
  <c r="R175" i="6"/>
  <c r="Q200" i="6"/>
  <c r="S200" i="6" s="1"/>
  <c r="Q186" i="6"/>
  <c r="S186" i="6" s="1"/>
  <c r="R184" i="6"/>
  <c r="R183" i="6"/>
  <c r="R182" i="6"/>
  <c r="R204" i="6"/>
  <c r="R180" i="6"/>
  <c r="R199" i="6"/>
  <c r="R202" i="6"/>
  <c r="R201" i="6"/>
  <c r="R196" i="6"/>
  <c r="R176" i="6"/>
  <c r="R179" i="6"/>
  <c r="R164" i="6"/>
  <c r="R195" i="6"/>
  <c r="R174" i="6"/>
  <c r="Q197" i="6"/>
  <c r="S197" i="6" s="1"/>
  <c r="Q181" i="6"/>
  <c r="S181" i="6" s="1"/>
  <c r="R173" i="6"/>
  <c r="R209" i="6"/>
  <c r="Q178" i="6"/>
  <c r="S178" i="6" s="1"/>
  <c r="Q177" i="6"/>
  <c r="S177" i="6" s="1"/>
  <c r="R207" i="6"/>
  <c r="R191" i="6"/>
  <c r="Q206" i="6"/>
  <c r="S206" i="6" s="1"/>
  <c r="Q190" i="6"/>
  <c r="S190" i="6" s="1"/>
  <c r="Q193" i="6"/>
  <c r="S193" i="6" s="1"/>
  <c r="Q192" i="6"/>
  <c r="S192" i="6" s="1"/>
  <c r="Q208" i="6"/>
  <c r="S208" i="6" s="1"/>
  <c r="R194" i="6"/>
  <c r="Q171" i="6"/>
  <c r="S171" i="6" s="1"/>
  <c r="Q169" i="6"/>
  <c r="S169" i="6" s="1"/>
  <c r="Q170" i="6"/>
  <c r="S170" i="6" s="1"/>
  <c r="R168" i="6"/>
  <c r="Q167" i="6"/>
  <c r="S167" i="6" s="1"/>
  <c r="Q166" i="6"/>
  <c r="S166" i="6" s="1"/>
  <c r="Q152" i="6"/>
  <c r="S152" i="6" s="1"/>
  <c r="R154" i="6"/>
  <c r="Q153" i="6"/>
  <c r="S153" i="6" s="1"/>
  <c r="Q147" i="6"/>
  <c r="S147" i="6" s="1"/>
  <c r="R151" i="6"/>
  <c r="Q150" i="6"/>
  <c r="S150" i="6" s="1"/>
  <c r="R155" i="6"/>
  <c r="R149" i="6"/>
  <c r="Q162" i="6"/>
  <c r="S162" i="6" s="1"/>
  <c r="R148" i="6"/>
  <c r="Q161" i="6"/>
  <c r="S161" i="6" s="1"/>
  <c r="Q159" i="6"/>
  <c r="S159" i="6" s="1"/>
  <c r="Q156" i="6"/>
  <c r="S156" i="6" s="1"/>
  <c r="Q158" i="6"/>
  <c r="S158" i="6" s="1"/>
  <c r="R160" i="6"/>
  <c r="R157" i="6"/>
  <c r="R146" i="6"/>
  <c r="R136" i="6"/>
  <c r="R144" i="6"/>
  <c r="R140" i="6"/>
  <c r="R139" i="6"/>
  <c r="R145" i="6"/>
  <c r="R138" i="6"/>
  <c r="R143" i="6"/>
  <c r="Q137" i="6"/>
  <c r="S137" i="6" s="1"/>
  <c r="Q141" i="6"/>
  <c r="S141" i="6" s="1"/>
  <c r="Q142" i="6"/>
  <c r="S142" i="6" s="1"/>
  <c r="Q134" i="6"/>
  <c r="S134" i="6" s="1"/>
  <c r="Q135" i="6"/>
  <c r="S135" i="6" s="1"/>
  <c r="Q114" i="6"/>
  <c r="S114" i="6" s="1"/>
  <c r="R125" i="6"/>
  <c r="R122" i="6"/>
  <c r="Q129" i="6"/>
  <c r="S129" i="6" s="1"/>
  <c r="R127" i="6"/>
  <c r="R126" i="6"/>
  <c r="R124" i="6"/>
  <c r="R115" i="6"/>
  <c r="R123" i="6"/>
  <c r="Q132" i="6"/>
  <c r="S132" i="6" s="1"/>
  <c r="Q130" i="6"/>
  <c r="S130" i="6" s="1"/>
  <c r="Q116" i="6"/>
  <c r="S116" i="6" s="1"/>
  <c r="Q131" i="6"/>
  <c r="S131" i="6" s="1"/>
  <c r="Q128" i="6"/>
  <c r="S128" i="6" s="1"/>
  <c r="Q117" i="6"/>
  <c r="S117" i="6" s="1"/>
  <c r="Q133" i="6"/>
  <c r="S133" i="6" s="1"/>
  <c r="R121" i="6"/>
  <c r="R120" i="6"/>
  <c r="R119" i="6"/>
  <c r="R118" i="6"/>
  <c r="H3" i="9"/>
  <c r="H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12" i="10"/>
  <c r="G114" i="10"/>
  <c r="G115" i="10"/>
  <c r="G116" i="10"/>
  <c r="G117" i="10"/>
  <c r="G118" i="10"/>
  <c r="G119" i="10"/>
  <c r="G120" i="10"/>
  <c r="G121" i="10"/>
  <c r="G126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E12" i="9"/>
  <c r="H12" i="9" s="1"/>
  <c r="E25" i="9"/>
  <c r="N3" i="6"/>
  <c r="O3" i="6"/>
  <c r="Q3" i="6" s="1"/>
  <c r="S3" i="6" s="1"/>
  <c r="N4" i="6"/>
  <c r="O4" i="6"/>
  <c r="Q4" i="6" s="1"/>
  <c r="S4" i="6" s="1"/>
  <c r="N5" i="6"/>
  <c r="O5" i="6"/>
  <c r="Q5" i="6" s="1"/>
  <c r="S5" i="6" s="1"/>
  <c r="N6" i="6"/>
  <c r="O6" i="6"/>
  <c r="Q6" i="6" s="1"/>
  <c r="S6" i="6" s="1"/>
  <c r="N7" i="6"/>
  <c r="O7" i="6"/>
  <c r="Q7" i="6" s="1"/>
  <c r="S7" i="6" s="1"/>
  <c r="N8" i="6"/>
  <c r="O8" i="6"/>
  <c r="Q8" i="6" s="1"/>
  <c r="S8" i="6" s="1"/>
  <c r="N9" i="6"/>
  <c r="O9" i="6"/>
  <c r="Q9" i="6" s="1"/>
  <c r="S9" i="6" s="1"/>
  <c r="N10" i="6"/>
  <c r="O10" i="6"/>
  <c r="Q10" i="6" s="1"/>
  <c r="S10" i="6" s="1"/>
  <c r="N11" i="6"/>
  <c r="O11" i="6"/>
  <c r="Q11" i="6" s="1"/>
  <c r="S11" i="6" s="1"/>
  <c r="N12" i="6"/>
  <c r="O12" i="6"/>
  <c r="Q12" i="6" s="1"/>
  <c r="S12" i="6" s="1"/>
  <c r="N13" i="6"/>
  <c r="O13" i="6"/>
  <c r="Q13" i="6" s="1"/>
  <c r="S13" i="6" s="1"/>
  <c r="N14" i="6"/>
  <c r="O14" i="6"/>
  <c r="Q14" i="6" s="1"/>
  <c r="S14" i="6" s="1"/>
  <c r="N15" i="6"/>
  <c r="O15" i="6"/>
  <c r="Q15" i="6" s="1"/>
  <c r="S15" i="6" s="1"/>
  <c r="N16" i="6"/>
  <c r="O16" i="6"/>
  <c r="Q16" i="6" s="1"/>
  <c r="S16" i="6" s="1"/>
  <c r="N17" i="6"/>
  <c r="O17" i="6"/>
  <c r="Q17" i="6" s="1"/>
  <c r="S17" i="6" s="1"/>
  <c r="N18" i="6"/>
  <c r="O18" i="6"/>
  <c r="Q18" i="6" s="1"/>
  <c r="S18" i="6" s="1"/>
  <c r="N19" i="6"/>
  <c r="O19" i="6"/>
  <c r="Q19" i="6" s="1"/>
  <c r="S19" i="6" s="1"/>
  <c r="N20" i="6"/>
  <c r="O20" i="6"/>
  <c r="Q20" i="6" s="1"/>
  <c r="S20" i="6" s="1"/>
  <c r="N21" i="6"/>
  <c r="O21" i="6"/>
  <c r="Q21" i="6" s="1"/>
  <c r="S21" i="6" s="1"/>
  <c r="N22" i="6"/>
  <c r="O22" i="6"/>
  <c r="Q22" i="6" s="1"/>
  <c r="S22" i="6" s="1"/>
  <c r="N23" i="6"/>
  <c r="O23" i="6"/>
  <c r="Q23" i="6" s="1"/>
  <c r="S23" i="6" s="1"/>
  <c r="N24" i="6"/>
  <c r="O24" i="6"/>
  <c r="Q24" i="6" s="1"/>
  <c r="S24" i="6" s="1"/>
  <c r="N25" i="6"/>
  <c r="O25" i="6"/>
  <c r="Q25" i="6" s="1"/>
  <c r="S25" i="6" s="1"/>
  <c r="N26" i="6"/>
  <c r="O26" i="6"/>
  <c r="Q26" i="6" s="1"/>
  <c r="S26" i="6" s="1"/>
  <c r="N27" i="6"/>
  <c r="O27" i="6"/>
  <c r="Q27" i="6" s="1"/>
  <c r="S27" i="6" s="1"/>
  <c r="N28" i="6"/>
  <c r="O28" i="6"/>
  <c r="Q28" i="6" s="1"/>
  <c r="S28" i="6" s="1"/>
  <c r="N29" i="6"/>
  <c r="O29" i="6"/>
  <c r="Q29" i="6" s="1"/>
  <c r="S29" i="6" s="1"/>
  <c r="N30" i="6"/>
  <c r="O30" i="6"/>
  <c r="Q30" i="6" s="1"/>
  <c r="S30" i="6" s="1"/>
  <c r="N31" i="6"/>
  <c r="O31" i="6"/>
  <c r="Q31" i="6" s="1"/>
  <c r="S31" i="6" s="1"/>
  <c r="N32" i="6"/>
  <c r="O32" i="6"/>
  <c r="Q32" i="6" s="1"/>
  <c r="S32" i="6" s="1"/>
  <c r="N33" i="6"/>
  <c r="O33" i="6"/>
  <c r="Q33" i="6" s="1"/>
  <c r="S33" i="6" s="1"/>
  <c r="N34" i="6"/>
  <c r="O34" i="6"/>
  <c r="Q34" i="6" s="1"/>
  <c r="S34" i="6" s="1"/>
  <c r="N35" i="6"/>
  <c r="O35" i="6"/>
  <c r="Q35" i="6" s="1"/>
  <c r="S35" i="6" s="1"/>
  <c r="N36" i="6"/>
  <c r="O36" i="6"/>
  <c r="Q36" i="6" s="1"/>
  <c r="S36" i="6" s="1"/>
  <c r="N37" i="6"/>
  <c r="O37" i="6"/>
  <c r="Q37" i="6" s="1"/>
  <c r="S37" i="6" s="1"/>
  <c r="N38" i="6"/>
  <c r="O38" i="6"/>
  <c r="Q38" i="6" s="1"/>
  <c r="S38" i="6" s="1"/>
  <c r="N39" i="6"/>
  <c r="O39" i="6"/>
  <c r="Q39" i="6" s="1"/>
  <c r="S39" i="6" s="1"/>
  <c r="N40" i="6"/>
  <c r="O40" i="6"/>
  <c r="Q40" i="6" s="1"/>
  <c r="S40" i="6" s="1"/>
  <c r="N41" i="6"/>
  <c r="O41" i="6"/>
  <c r="Q41" i="6" s="1"/>
  <c r="S41" i="6" s="1"/>
  <c r="N42" i="6"/>
  <c r="O42" i="6"/>
  <c r="Q42" i="6" s="1"/>
  <c r="S42" i="6" s="1"/>
  <c r="N43" i="6"/>
  <c r="O43" i="6"/>
  <c r="Q43" i="6" s="1"/>
  <c r="S43" i="6" s="1"/>
  <c r="N44" i="6"/>
  <c r="O44" i="6"/>
  <c r="Q44" i="6" s="1"/>
  <c r="S44" i="6" s="1"/>
  <c r="N45" i="6"/>
  <c r="O45" i="6"/>
  <c r="Q45" i="6" s="1"/>
  <c r="S45" i="6" s="1"/>
  <c r="N46" i="6"/>
  <c r="O46" i="6"/>
  <c r="Q46" i="6" s="1"/>
  <c r="S46" i="6" s="1"/>
  <c r="N47" i="6"/>
  <c r="O47" i="6"/>
  <c r="Q47" i="6" s="1"/>
  <c r="S47" i="6" s="1"/>
  <c r="N48" i="6"/>
  <c r="O48" i="6"/>
  <c r="Q48" i="6" s="1"/>
  <c r="S48" i="6" s="1"/>
  <c r="N49" i="6"/>
  <c r="O49" i="6"/>
  <c r="Q49" i="6" s="1"/>
  <c r="S49" i="6" s="1"/>
  <c r="N50" i="6"/>
  <c r="O50" i="6"/>
  <c r="Q50" i="6" s="1"/>
  <c r="S50" i="6" s="1"/>
  <c r="N51" i="6"/>
  <c r="O51" i="6"/>
  <c r="Q51" i="6" s="1"/>
  <c r="S51" i="6" s="1"/>
  <c r="N52" i="6"/>
  <c r="O52" i="6"/>
  <c r="Q52" i="6" s="1"/>
  <c r="S52" i="6" s="1"/>
  <c r="N53" i="6"/>
  <c r="O53" i="6"/>
  <c r="Q53" i="6" s="1"/>
  <c r="S53" i="6" s="1"/>
  <c r="N54" i="6"/>
  <c r="O54" i="6"/>
  <c r="Q54" i="6" s="1"/>
  <c r="S54" i="6" s="1"/>
  <c r="N55" i="6"/>
  <c r="O55" i="6"/>
  <c r="Q55" i="6" s="1"/>
  <c r="S55" i="6" s="1"/>
  <c r="N56" i="6"/>
  <c r="O56" i="6"/>
  <c r="Q56" i="6" s="1"/>
  <c r="S56" i="6" s="1"/>
  <c r="N57" i="6"/>
  <c r="O57" i="6"/>
  <c r="Q57" i="6" s="1"/>
  <c r="S57" i="6" s="1"/>
  <c r="N58" i="6"/>
  <c r="O58" i="6"/>
  <c r="Q58" i="6" s="1"/>
  <c r="S58" i="6" s="1"/>
  <c r="N59" i="6"/>
  <c r="O59" i="6"/>
  <c r="Q59" i="6" s="1"/>
  <c r="S59" i="6" s="1"/>
  <c r="N60" i="6"/>
  <c r="O60" i="6"/>
  <c r="Q60" i="6" s="1"/>
  <c r="S60" i="6" s="1"/>
  <c r="N61" i="6"/>
  <c r="O61" i="6"/>
  <c r="Q61" i="6" s="1"/>
  <c r="S61" i="6" s="1"/>
  <c r="N62" i="6"/>
  <c r="O62" i="6"/>
  <c r="Q62" i="6" s="1"/>
  <c r="S62" i="6" s="1"/>
  <c r="N63" i="6"/>
  <c r="O63" i="6"/>
  <c r="Q63" i="6" s="1"/>
  <c r="S63" i="6" s="1"/>
  <c r="N64" i="6"/>
  <c r="O64" i="6"/>
  <c r="Q64" i="6" s="1"/>
  <c r="S64" i="6" s="1"/>
  <c r="N65" i="6"/>
  <c r="O65" i="6"/>
  <c r="Q65" i="6" s="1"/>
  <c r="S65" i="6" s="1"/>
  <c r="N66" i="6"/>
  <c r="O66" i="6"/>
  <c r="Q66" i="6" s="1"/>
  <c r="S66" i="6" s="1"/>
  <c r="N67" i="6"/>
  <c r="O67" i="6"/>
  <c r="Q67" i="6" s="1"/>
  <c r="S67" i="6" s="1"/>
  <c r="N68" i="6"/>
  <c r="O68" i="6"/>
  <c r="Q68" i="6" s="1"/>
  <c r="S68" i="6" s="1"/>
  <c r="N69" i="6"/>
  <c r="O69" i="6"/>
  <c r="Q69" i="6" s="1"/>
  <c r="S69" i="6" s="1"/>
  <c r="N70" i="6"/>
  <c r="O70" i="6"/>
  <c r="Q70" i="6" s="1"/>
  <c r="S70" i="6" s="1"/>
  <c r="N71" i="6"/>
  <c r="O71" i="6"/>
  <c r="Q71" i="6" s="1"/>
  <c r="S71" i="6" s="1"/>
  <c r="N72" i="6"/>
  <c r="O72" i="6"/>
  <c r="Q72" i="6" s="1"/>
  <c r="S72" i="6" s="1"/>
  <c r="N73" i="6"/>
  <c r="O73" i="6"/>
  <c r="Q73" i="6" s="1"/>
  <c r="S73" i="6" s="1"/>
  <c r="N74" i="6"/>
  <c r="O74" i="6"/>
  <c r="Q74" i="6" s="1"/>
  <c r="S74" i="6" s="1"/>
  <c r="N75" i="6"/>
  <c r="O75" i="6"/>
  <c r="Q75" i="6" s="1"/>
  <c r="S75" i="6" s="1"/>
  <c r="N76" i="6"/>
  <c r="O76" i="6"/>
  <c r="Q76" i="6" s="1"/>
  <c r="S76" i="6" s="1"/>
  <c r="N77" i="6"/>
  <c r="O77" i="6"/>
  <c r="Q77" i="6" s="1"/>
  <c r="S77" i="6" s="1"/>
  <c r="N78" i="6"/>
  <c r="O78" i="6"/>
  <c r="Q78" i="6" s="1"/>
  <c r="S78" i="6" s="1"/>
  <c r="N79" i="6"/>
  <c r="O79" i="6"/>
  <c r="Q79" i="6" s="1"/>
  <c r="S79" i="6" s="1"/>
  <c r="N80" i="6"/>
  <c r="O80" i="6"/>
  <c r="Q80" i="6" s="1"/>
  <c r="S80" i="6" s="1"/>
  <c r="N81" i="6"/>
  <c r="O81" i="6"/>
  <c r="Q81" i="6" s="1"/>
  <c r="S81" i="6" s="1"/>
  <c r="N82" i="6"/>
  <c r="O82" i="6"/>
  <c r="Q82" i="6" s="1"/>
  <c r="S82" i="6" s="1"/>
  <c r="N83" i="6"/>
  <c r="O83" i="6"/>
  <c r="Q83" i="6" s="1"/>
  <c r="S83" i="6" s="1"/>
  <c r="N84" i="6"/>
  <c r="O84" i="6"/>
  <c r="Q84" i="6" s="1"/>
  <c r="S84" i="6" s="1"/>
  <c r="N85" i="6"/>
  <c r="O85" i="6"/>
  <c r="Q85" i="6" s="1"/>
  <c r="S85" i="6" s="1"/>
  <c r="N86" i="6"/>
  <c r="O86" i="6"/>
  <c r="Q86" i="6" s="1"/>
  <c r="S86" i="6" s="1"/>
  <c r="N87" i="6"/>
  <c r="O87" i="6"/>
  <c r="Q87" i="6" s="1"/>
  <c r="S87" i="6" s="1"/>
  <c r="N88" i="6"/>
  <c r="O88" i="6"/>
  <c r="Q88" i="6" s="1"/>
  <c r="S88" i="6" s="1"/>
  <c r="N89" i="6"/>
  <c r="O89" i="6"/>
  <c r="Q89" i="6" s="1"/>
  <c r="S89" i="6" s="1"/>
  <c r="N90" i="6"/>
  <c r="O90" i="6"/>
  <c r="Q90" i="6" s="1"/>
  <c r="S90" i="6" s="1"/>
  <c r="N91" i="6"/>
  <c r="O91" i="6"/>
  <c r="Q91" i="6" s="1"/>
  <c r="S91" i="6" s="1"/>
  <c r="N92" i="6"/>
  <c r="O92" i="6"/>
  <c r="Q92" i="6" s="1"/>
  <c r="S92" i="6" s="1"/>
  <c r="N93" i="6"/>
  <c r="O93" i="6"/>
  <c r="Q93" i="6" s="1"/>
  <c r="S93" i="6" s="1"/>
  <c r="N94" i="6"/>
  <c r="O94" i="6"/>
  <c r="Q94" i="6" s="1"/>
  <c r="S94" i="6" s="1"/>
  <c r="N95" i="6"/>
  <c r="O95" i="6"/>
  <c r="Q95" i="6" s="1"/>
  <c r="S95" i="6" s="1"/>
  <c r="N96" i="6"/>
  <c r="O96" i="6"/>
  <c r="Q96" i="6" s="1"/>
  <c r="S96" i="6" s="1"/>
  <c r="N97" i="6"/>
  <c r="O97" i="6"/>
  <c r="Q97" i="6" s="1"/>
  <c r="S97" i="6" s="1"/>
  <c r="N98" i="6"/>
  <c r="O98" i="6"/>
  <c r="Q98" i="6" s="1"/>
  <c r="S98" i="6" s="1"/>
  <c r="N99" i="6"/>
  <c r="O99" i="6"/>
  <c r="Q99" i="6" s="1"/>
  <c r="S99" i="6" s="1"/>
  <c r="N100" i="6"/>
  <c r="O100" i="6"/>
  <c r="Q100" i="6" s="1"/>
  <c r="S100" i="6" s="1"/>
  <c r="N101" i="6"/>
  <c r="O101" i="6"/>
  <c r="Q101" i="6" s="1"/>
  <c r="S101" i="6" s="1"/>
  <c r="N102" i="6"/>
  <c r="O102" i="6"/>
  <c r="Q102" i="6" s="1"/>
  <c r="S102" i="6" s="1"/>
  <c r="N103" i="6"/>
  <c r="O103" i="6"/>
  <c r="Q103" i="6" s="1"/>
  <c r="S103" i="6" s="1"/>
  <c r="N104" i="6"/>
  <c r="O104" i="6"/>
  <c r="Q104" i="6" s="1"/>
  <c r="S104" i="6" s="1"/>
  <c r="N105" i="6"/>
  <c r="O105" i="6"/>
  <c r="Q105" i="6" s="1"/>
  <c r="S105" i="6" s="1"/>
  <c r="N106" i="6"/>
  <c r="O106" i="6"/>
  <c r="Q106" i="6" s="1"/>
  <c r="S106" i="6" s="1"/>
  <c r="N107" i="6"/>
  <c r="O107" i="6"/>
  <c r="Q107" i="6" s="1"/>
  <c r="S107" i="6" s="1"/>
  <c r="N108" i="6"/>
  <c r="O108" i="6"/>
  <c r="Q108" i="6" s="1"/>
  <c r="S108" i="6" s="1"/>
  <c r="N109" i="6"/>
  <c r="O109" i="6"/>
  <c r="Q109" i="6" s="1"/>
  <c r="S109" i="6" s="1"/>
  <c r="N110" i="6"/>
  <c r="O110" i="6"/>
  <c r="Q110" i="6" s="1"/>
  <c r="S110" i="6" s="1"/>
  <c r="N111" i="6"/>
  <c r="O111" i="6"/>
  <c r="Q111" i="6" s="1"/>
  <c r="S111" i="6" s="1"/>
  <c r="N112" i="6"/>
  <c r="O112" i="6"/>
  <c r="Q112" i="6" s="1"/>
  <c r="S112" i="6" s="1"/>
  <c r="N113" i="6"/>
  <c r="O113" i="6"/>
  <c r="Q113" i="6" s="1"/>
  <c r="S113" i="6" s="1"/>
  <c r="G3" i="4" l="1"/>
  <c r="D11" i="7"/>
  <c r="G11" i="7" s="1"/>
  <c r="J150" i="10"/>
  <c r="H34" i="10"/>
  <c r="D5" i="7" s="1"/>
  <c r="G5" i="7" s="1"/>
  <c r="H49" i="10"/>
  <c r="H64" i="10"/>
  <c r="D6" i="7" s="1"/>
  <c r="G6" i="7" s="1"/>
  <c r="H79" i="10"/>
  <c r="D7" i="7" s="1"/>
  <c r="G7" i="7" s="1"/>
  <c r="H20" i="10"/>
  <c r="D4" i="7" s="1"/>
  <c r="G4" i="7" s="1"/>
  <c r="H108" i="10"/>
  <c r="H136" i="10"/>
  <c r="H6" i="10"/>
  <c r="D3" i="7" s="1"/>
  <c r="G3" i="7" s="1"/>
  <c r="H122" i="10"/>
  <c r="H94" i="10"/>
  <c r="J94" i="10" s="1"/>
  <c r="R9" i="6"/>
  <c r="R25" i="6"/>
  <c r="R24" i="6"/>
  <c r="R40" i="6"/>
  <c r="R105" i="6"/>
  <c r="R104" i="6"/>
  <c r="R89" i="6"/>
  <c r="R88" i="6"/>
  <c r="R73" i="6"/>
  <c r="R72" i="6"/>
  <c r="R57" i="6"/>
  <c r="R56" i="6"/>
  <c r="R41" i="6"/>
  <c r="R103" i="6"/>
  <c r="R87" i="6"/>
  <c r="R71" i="6"/>
  <c r="R55" i="6"/>
  <c r="R39" i="6"/>
  <c r="R23" i="6"/>
  <c r="R7" i="6"/>
  <c r="R102" i="6"/>
  <c r="R86" i="6"/>
  <c r="R70" i="6"/>
  <c r="R54" i="6"/>
  <c r="R38" i="6"/>
  <c r="R22" i="6"/>
  <c r="R6" i="6"/>
  <c r="R101" i="6"/>
  <c r="R85" i="6"/>
  <c r="R69" i="6"/>
  <c r="R53" i="6"/>
  <c r="R37" i="6"/>
  <c r="R21" i="6"/>
  <c r="R5" i="6"/>
  <c r="R100" i="6"/>
  <c r="R84" i="6"/>
  <c r="R68" i="6"/>
  <c r="R52" i="6"/>
  <c r="R36" i="6"/>
  <c r="R20" i="6"/>
  <c r="R4" i="6"/>
  <c r="R99" i="6"/>
  <c r="R83" i="6"/>
  <c r="R67" i="6"/>
  <c r="R51" i="6"/>
  <c r="R35" i="6"/>
  <c r="R19" i="6"/>
  <c r="R3" i="6"/>
  <c r="R98" i="6"/>
  <c r="R82" i="6"/>
  <c r="R66" i="6"/>
  <c r="R50" i="6"/>
  <c r="R34" i="6"/>
  <c r="R18" i="6"/>
  <c r="R8" i="6"/>
  <c r="R113" i="6"/>
  <c r="R97" i="6"/>
  <c r="R81" i="6"/>
  <c r="R65" i="6"/>
  <c r="R49" i="6"/>
  <c r="R33" i="6"/>
  <c r="R17" i="6"/>
  <c r="R112" i="6"/>
  <c r="R96" i="6"/>
  <c r="R80" i="6"/>
  <c r="R64" i="6"/>
  <c r="R48" i="6"/>
  <c r="R32" i="6"/>
  <c r="R16" i="6"/>
  <c r="R111" i="6"/>
  <c r="R95" i="6"/>
  <c r="R79" i="6"/>
  <c r="R63" i="6"/>
  <c r="R47" i="6"/>
  <c r="R31" i="6"/>
  <c r="R15" i="6"/>
  <c r="R110" i="6"/>
  <c r="R94" i="6"/>
  <c r="R78" i="6"/>
  <c r="R62" i="6"/>
  <c r="R46" i="6"/>
  <c r="R30" i="6"/>
  <c r="R14" i="6"/>
  <c r="R109" i="6"/>
  <c r="R93" i="6"/>
  <c r="R77" i="6"/>
  <c r="R61" i="6"/>
  <c r="R45" i="6"/>
  <c r="R29" i="6"/>
  <c r="R13" i="6"/>
  <c r="R108" i="6"/>
  <c r="R92" i="6"/>
  <c r="R76" i="6"/>
  <c r="R60" i="6"/>
  <c r="R44" i="6"/>
  <c r="R28" i="6"/>
  <c r="R12" i="6"/>
  <c r="R107" i="6"/>
  <c r="R91" i="6"/>
  <c r="R75" i="6"/>
  <c r="R59" i="6"/>
  <c r="R43" i="6"/>
  <c r="R27" i="6"/>
  <c r="R11" i="6"/>
  <c r="R106" i="6"/>
  <c r="R90" i="6"/>
  <c r="R74" i="6"/>
  <c r="R58" i="6"/>
  <c r="R42" i="6"/>
  <c r="R26" i="6"/>
  <c r="R10" i="6"/>
  <c r="D9" i="7" l="1"/>
  <c r="G9" i="7" s="1"/>
  <c r="J122" i="10"/>
  <c r="D10" i="7"/>
  <c r="G10" i="7" s="1"/>
  <c r="J136" i="10"/>
  <c r="D8" i="7"/>
  <c r="G8" i="7" s="1"/>
  <c r="J108" i="10"/>
  <c r="F3" i="4"/>
  <c r="D3" i="4"/>
  <c r="C3" i="4"/>
  <c r="B3" i="4" l="1"/>
  <c r="H3" i="4" l="1"/>
  <c r="I3" i="4" s="1"/>
  <c r="K3" i="4" l="1"/>
</calcChain>
</file>

<file path=xl/sharedStrings.xml><?xml version="1.0" encoding="utf-8"?>
<sst xmlns="http://schemas.openxmlformats.org/spreadsheetml/2006/main" count="1616" uniqueCount="277">
  <si>
    <t>Date</t>
  </si>
  <si>
    <t>Bảng tổng kết</t>
  </si>
  <si>
    <t>Doanh thu</t>
  </si>
  <si>
    <t>Lợi nhuận</t>
  </si>
  <si>
    <t>Định phí</t>
  </si>
  <si>
    <t>Vốn ban đầu</t>
  </si>
  <si>
    <t>Tiền nhân viên ứng trước</t>
  </si>
  <si>
    <t>Tiền lương nhân viên</t>
  </si>
  <si>
    <t>Tiền mặt Lý thuyết</t>
  </si>
  <si>
    <t>Tiền mặt thực tế</t>
  </si>
  <si>
    <t>chênh lẹch</t>
  </si>
  <si>
    <t>Chi phí</t>
  </si>
  <si>
    <t>Tiền chưa rút</t>
  </si>
  <si>
    <t>Thuận</t>
  </si>
  <si>
    <t>Trực</t>
  </si>
  <si>
    <t>Lý do</t>
  </si>
  <si>
    <t>Tên</t>
  </si>
  <si>
    <t>Xe 2</t>
  </si>
  <si>
    <t>xaxiu</t>
  </si>
  <si>
    <t>swxc</t>
  </si>
  <si>
    <t>Xe 1</t>
  </si>
  <si>
    <t>sxxtkr</t>
  </si>
  <si>
    <t>Online</t>
  </si>
  <si>
    <t>sxxtcb</t>
  </si>
  <si>
    <t>swtc</t>
  </si>
  <si>
    <t>Giá tiền</t>
  </si>
  <si>
    <t>Số lượng</t>
  </si>
  <si>
    <t>đơn giá</t>
  </si>
  <si>
    <t>Tên sản phẩm</t>
  </si>
  <si>
    <t>Điểm bán</t>
  </si>
  <si>
    <t>Người bán</t>
  </si>
  <si>
    <t>ID nhân viên</t>
  </si>
  <si>
    <t>Mã sản phẩm</t>
  </si>
  <si>
    <t>Bảng tính doanh thu</t>
  </si>
  <si>
    <t>Sandwich Xá Xíu</t>
  </si>
  <si>
    <t>Sandwich xúc xích + trứng + chà bông</t>
  </si>
  <si>
    <t>Sandwich xúc xích trứng chà bông không rau</t>
  </si>
  <si>
    <t>Sandwich xúc xích + chà bông + trứng</t>
  </si>
  <si>
    <t>swxt</t>
  </si>
  <si>
    <t>Sandwich xúc xích + chà bông</t>
  </si>
  <si>
    <t xml:space="preserve">Sandwich trứng + chà bông </t>
  </si>
  <si>
    <t>Giá vốn</t>
  </si>
  <si>
    <t>Giá bán lẻ</t>
  </si>
  <si>
    <t>Nguồn</t>
  </si>
  <si>
    <t>số lượng</t>
  </si>
  <si>
    <t>Chi phí cố định</t>
  </si>
  <si>
    <t>Biến phí</t>
  </si>
  <si>
    <t>Mẹ Oanh</t>
  </si>
  <si>
    <t>kg</t>
  </si>
  <si>
    <t>Thịt xá xíu</t>
  </si>
  <si>
    <t>Chợ lái thiêu</t>
  </si>
  <si>
    <t>Chà bông</t>
  </si>
  <si>
    <t>Cửa hàng thực phẩm hoàng minh</t>
  </si>
  <si>
    <t>Kg</t>
  </si>
  <si>
    <t>Xúc xích sài gòn</t>
  </si>
  <si>
    <t>Mega</t>
  </si>
  <si>
    <t>bịch</t>
  </si>
  <si>
    <t>Tương ớt HAPPY PRICE</t>
  </si>
  <si>
    <t>Dầu hào lee kum kee</t>
  </si>
  <si>
    <t>chai</t>
  </si>
  <si>
    <t>Tương cà</t>
  </si>
  <si>
    <t>Mayonaise mới</t>
  </si>
  <si>
    <t>Bách Hóa Xanh</t>
  </si>
  <si>
    <t>cây</t>
  </si>
  <si>
    <t>băng keo</t>
  </si>
  <si>
    <t>Những chàng trai</t>
  </si>
  <si>
    <t>Sandwich những chàng trai</t>
  </si>
  <si>
    <t>Sandwich otto</t>
  </si>
  <si>
    <t>lit</t>
  </si>
  <si>
    <t>Xăng</t>
  </si>
  <si>
    <t xml:space="preserve">Ngò rí </t>
  </si>
  <si>
    <t>lolo xanh</t>
  </si>
  <si>
    <t>Cà chua</t>
  </si>
  <si>
    <t>Sandwich loại 500g</t>
  </si>
  <si>
    <t>trứng</t>
  </si>
  <si>
    <t>Trứng gà</t>
  </si>
  <si>
    <t>Lolo xanh</t>
  </si>
  <si>
    <t>lít</t>
  </si>
  <si>
    <t>quả</t>
  </si>
  <si>
    <t>Sandwich loại 1kg</t>
  </si>
  <si>
    <t xml:space="preserve">Xúc xích </t>
  </si>
  <si>
    <t>Vĩnh Phú 38</t>
  </si>
  <si>
    <t>Shopee</t>
  </si>
  <si>
    <t>cái</t>
  </si>
  <si>
    <t>Chảo</t>
  </si>
  <si>
    <t>Tạp dề</t>
  </si>
  <si>
    <t>Chợ đầu mối Thủ Đức</t>
  </si>
  <si>
    <t>Cà rốt</t>
  </si>
  <si>
    <t>Bắp</t>
  </si>
  <si>
    <t>Trực, Hải</t>
  </si>
  <si>
    <t>ăn chơi</t>
  </si>
  <si>
    <t>Đi ăn bún đậu</t>
  </si>
  <si>
    <t>Chai xịt sốt</t>
  </si>
  <si>
    <t>trái</t>
  </si>
  <si>
    <t>Bắp mỹ (trái)</t>
  </si>
  <si>
    <t>Shop Nhất An</t>
  </si>
  <si>
    <t>Hộp nhựa vuông</t>
  </si>
  <si>
    <t>Tem dán hộp</t>
  </si>
  <si>
    <t>Hộp tam giác</t>
  </si>
  <si>
    <t>Chợ Lái Thiêu</t>
  </si>
  <si>
    <t>cà chua</t>
  </si>
  <si>
    <t>Bắp cải tím</t>
  </si>
  <si>
    <t>Xúc xích le gourmet</t>
  </si>
  <si>
    <t>Bơ đậu phộng</t>
  </si>
  <si>
    <t>Dưa leo</t>
  </si>
  <si>
    <t>xúc xích sài gòn</t>
  </si>
  <si>
    <t>cà rốt</t>
  </si>
  <si>
    <t>Sandwich loại 0.5kg</t>
  </si>
  <si>
    <t>tương cà ottogi</t>
  </si>
  <si>
    <t>sốt mayonaise kewpie</t>
  </si>
  <si>
    <t>CÂY</t>
  </si>
  <si>
    <t>chà bông</t>
  </si>
  <si>
    <t>bắp</t>
  </si>
  <si>
    <t>bắp cải tím</t>
  </si>
  <si>
    <t>Ngọc Bửu</t>
  </si>
  <si>
    <t>cuộn</t>
  </si>
  <si>
    <t>Băng keo</t>
  </si>
  <si>
    <t xml:space="preserve">xúc xích sài gòn </t>
  </si>
  <si>
    <t>Phạm Văn Chiêu</t>
  </si>
  <si>
    <t>mét</t>
  </si>
  <si>
    <t>decal logo</t>
  </si>
  <si>
    <t>Giấy gói</t>
  </si>
  <si>
    <t>Xúc xích G-kitchen</t>
  </si>
  <si>
    <t>Bắp luộc</t>
  </si>
  <si>
    <t xml:space="preserve">Cà rốt </t>
  </si>
  <si>
    <t>vỉ</t>
  </si>
  <si>
    <t>Tương cà cholimex</t>
  </si>
  <si>
    <t>Lolo</t>
  </si>
  <si>
    <t>Cải tím</t>
  </si>
  <si>
    <t>Loại phí</t>
  </si>
  <si>
    <t>Giá trị</t>
  </si>
  <si>
    <t>Bao ni lông</t>
  </si>
  <si>
    <t>sticker</t>
  </si>
  <si>
    <t>miếng dán</t>
  </si>
  <si>
    <t>hộp sandwich</t>
  </si>
  <si>
    <t>giấy</t>
  </si>
  <si>
    <t>Xá xíu</t>
  </si>
  <si>
    <t>Mayonaise</t>
  </si>
  <si>
    <t>Sốt xá xíu</t>
  </si>
  <si>
    <t>Ngò rí</t>
  </si>
  <si>
    <t>Bắp bào sẵn</t>
  </si>
  <si>
    <t>Dăm bông</t>
  </si>
  <si>
    <t>Sandwich xúc xích + trứng + dăm bông heo</t>
  </si>
  <si>
    <t>swxtd</t>
  </si>
  <si>
    <t>Phần trăm Lợi nhuận</t>
  </si>
  <si>
    <t>Đơn giá</t>
  </si>
  <si>
    <t>Đơn giá cho mỗi bánh</t>
  </si>
  <si>
    <t>Khối lượng cho mỗi bánh</t>
  </si>
  <si>
    <t>Khối lượng</t>
  </si>
  <si>
    <t>đơn giá nguyên liệu</t>
  </si>
  <si>
    <t>Nguyên liệu</t>
  </si>
  <si>
    <t>Đơn giá theo số</t>
  </si>
  <si>
    <t>Tổng doanh thu theo số</t>
  </si>
  <si>
    <t>Tổng tiền</t>
  </si>
  <si>
    <t xml:space="preserve">Bắp bào sẵn </t>
  </si>
  <si>
    <t>Muối</t>
  </si>
  <si>
    <t>bó</t>
  </si>
  <si>
    <t>Cô Hà</t>
  </si>
  <si>
    <t xml:space="preserve">Phân loại </t>
  </si>
  <si>
    <t xml:space="preserve">phân loại </t>
  </si>
  <si>
    <t>The Champ</t>
  </si>
  <si>
    <t>Junior</t>
  </si>
  <si>
    <t>Sandwich xúc xích + trứng</t>
  </si>
  <si>
    <t>newxx</t>
  </si>
  <si>
    <t>lpt</t>
  </si>
  <si>
    <t>Sandwich lạp xưởng + trứng</t>
  </si>
  <si>
    <t>lpcb</t>
  </si>
  <si>
    <t>Sandwich lạp xưởng + chà bông</t>
  </si>
  <si>
    <t>Lạp Xưởng</t>
  </si>
  <si>
    <t>Name card</t>
  </si>
  <si>
    <t>Quận 4</t>
  </si>
  <si>
    <t>t</t>
  </si>
  <si>
    <t>x</t>
  </si>
  <si>
    <t xml:space="preserve">Giá bán lẻ 2 </t>
  </si>
  <si>
    <t>Giá vốn 2</t>
  </si>
  <si>
    <t>Công quay xá xíu</t>
  </si>
  <si>
    <t>Lái Thiêu</t>
  </si>
  <si>
    <t>Dầu ăn cái lân</t>
  </si>
  <si>
    <t>Lạp xưởng</t>
  </si>
  <si>
    <t>Ehome</t>
  </si>
  <si>
    <t>Công ty Phạm Nguyên</t>
  </si>
  <si>
    <t>Oldie</t>
  </si>
  <si>
    <t>Bảng ghim</t>
  </si>
  <si>
    <t>Nhà sách Lái Thiêu</t>
  </si>
  <si>
    <t>Bách hóa xanh</t>
  </si>
  <si>
    <t>xăng</t>
  </si>
  <si>
    <t>lần</t>
  </si>
  <si>
    <t xml:space="preserve">Xúc xích sài gòn </t>
  </si>
  <si>
    <t>hộp</t>
  </si>
  <si>
    <t>Hải</t>
  </si>
  <si>
    <t>sơn</t>
  </si>
  <si>
    <t xml:space="preserve">đạt kpi 2 </t>
  </si>
  <si>
    <t>+</t>
  </si>
  <si>
    <t>-</t>
  </si>
  <si>
    <t>Bảng dim_sanpham</t>
  </si>
  <si>
    <t xml:space="preserve">Chà bông </t>
  </si>
  <si>
    <t>tương ớt Hoa Sen</t>
  </si>
  <si>
    <t>Tương cà Sen Việt</t>
  </si>
  <si>
    <t>gói 100 túi</t>
  </si>
  <si>
    <t>can 5kg</t>
  </si>
  <si>
    <t>Shopee Sen Việt</t>
  </si>
  <si>
    <t>Tăm tre</t>
  </si>
  <si>
    <t>Giá sỉ</t>
  </si>
  <si>
    <t>Vỉ</t>
  </si>
  <si>
    <t>In decal</t>
  </si>
  <si>
    <t>Tiền ship</t>
  </si>
  <si>
    <t>Culi</t>
  </si>
  <si>
    <t>Thế kỉ 21</t>
  </si>
  <si>
    <t>Minh Thuận</t>
  </si>
  <si>
    <t>DA</t>
  </si>
  <si>
    <t>Lấy lương theo tuần</t>
  </si>
  <si>
    <t>Zalo, Telegram, facebook</t>
  </si>
  <si>
    <t>Theo giá đã set</t>
  </si>
  <si>
    <t>Có</t>
  </si>
  <si>
    <t>Bếp + Sales</t>
  </si>
  <si>
    <t>Đỗ Minh Thành</t>
  </si>
  <si>
    <t>Nail</t>
  </si>
  <si>
    <t>sales</t>
  </si>
  <si>
    <t>22/10/2008</t>
  </si>
  <si>
    <t>Ngô Thị Kim Yến</t>
  </si>
  <si>
    <t>Lập trình</t>
  </si>
  <si>
    <t>lấy lương theo tháng</t>
  </si>
  <si>
    <t>Phạm Hữu Phú Vinh</t>
  </si>
  <si>
    <t>Thợ đụng</t>
  </si>
  <si>
    <t>20% của lợi nhuận</t>
  </si>
  <si>
    <t>Thế kỉ 20</t>
  </si>
  <si>
    <t>14/6/1999</t>
  </si>
  <si>
    <t>Phạm Hữu Xuân Hải</t>
  </si>
  <si>
    <t>Bếp</t>
  </si>
  <si>
    <t>Trung Trực</t>
  </si>
  <si>
    <t>Làm đẹp</t>
  </si>
  <si>
    <t>Zalo, Telegram</t>
  </si>
  <si>
    <t>16/10/2008</t>
  </si>
  <si>
    <t>Lê Thị Thùy Linh</t>
  </si>
  <si>
    <t>ngành nghề</t>
  </si>
  <si>
    <t>Note</t>
  </si>
  <si>
    <t>Main social media</t>
  </si>
  <si>
    <t>Type online</t>
  </si>
  <si>
    <t>Bán online</t>
  </si>
  <si>
    <t>KPI</t>
  </si>
  <si>
    <t>Lương theo giờ</t>
  </si>
  <si>
    <t>Số điện thoại</t>
  </si>
  <si>
    <t>Kiếp nhân sinh</t>
  </si>
  <si>
    <t>Birthday</t>
  </si>
  <si>
    <t xml:space="preserve">Ngày gia nhập bang hội </t>
  </si>
  <si>
    <t>ID</t>
  </si>
  <si>
    <t>Nhân viên</t>
  </si>
  <si>
    <t>Done</t>
  </si>
  <si>
    <t>chia đôi cho Thành và Vinh</t>
  </si>
  <si>
    <t>done</t>
  </si>
  <si>
    <t>check</t>
  </si>
  <si>
    <t>Tổng nhận lương</t>
  </si>
  <si>
    <t>Số lượng bánh đã bán</t>
  </si>
  <si>
    <t>Tổng giờ làm</t>
  </si>
  <si>
    <t>Đợt</t>
  </si>
  <si>
    <t>Ghi chú</t>
  </si>
  <si>
    <t>Thưởng theo KPI</t>
  </si>
  <si>
    <t>Trả lương</t>
  </si>
  <si>
    <t>Hệ số giờ</t>
  </si>
  <si>
    <t>Giờ ra</t>
  </si>
  <si>
    <t>Giờ vào</t>
  </si>
  <si>
    <t>Ngày chấm công</t>
  </si>
  <si>
    <t>Chấm công</t>
  </si>
  <si>
    <t>&gt;= 25 bánh trong 1 ngày</t>
  </si>
  <si>
    <t>&gt;= 70 bánh trong 1 ngày</t>
  </si>
  <si>
    <t>&gt;=50 bánh trong 1 ngày</t>
  </si>
  <si>
    <t>&gt;=30 bánh trong 1 ngày</t>
  </si>
  <si>
    <t>Thưởng trên 1 bánh</t>
  </si>
  <si>
    <t>Yêu cầu</t>
  </si>
  <si>
    <t>KPI_code</t>
  </si>
  <si>
    <t xml:space="preserve">g </t>
  </si>
  <si>
    <t xml:space="preserve">Ehome </t>
  </si>
  <si>
    <t>Tiền mượn</t>
  </si>
  <si>
    <t>Tương ớt</t>
  </si>
  <si>
    <t>Tiền mượng</t>
  </si>
  <si>
    <t>nón kết</t>
  </si>
  <si>
    <t>Vỉ trứng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</si>
</sst>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&quot;$&quot;* #,##0.000_);_(&quot;$&quot;* \(#,##0.000\);_(&quot;$&quot;* &quot;-&quot;???_);_(@_)"/>
    <numFmt numFmtId="167" formatCode="_-* #,##0_-;\-* #,##0_-;_-* &quot;-&quot;??_-;_-@_-"/>
    <numFmt numFmtId="168" formatCode="m/d/yyyy"/>
    <numFmt numFmtId="169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/>
      </patternFill>
    </fill>
  </fills>
  <borders count="3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rgb="FF7F7F7F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13" applyNumberFormat="0" applyFill="0" applyAlignment="0" applyProtection="0"/>
    <xf numFmtId="0" fontId="3" fillId="5" borderId="14" applyNumberFormat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97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9" fontId="0" fillId="0" borderId="0" xfId="2" applyFont="1"/>
    <xf numFmtId="165" fontId="0" fillId="4" borderId="2" xfId="1" applyNumberFormat="1" applyFont="1" applyFill="1" applyBorder="1"/>
    <xf numFmtId="0" fontId="0" fillId="3" borderId="2" xfId="0" applyFill="1" applyBorder="1"/>
    <xf numFmtId="165" fontId="0" fillId="3" borderId="2" xfId="1" applyNumberFormat="1" applyFont="1" applyFill="1" applyBorder="1"/>
    <xf numFmtId="0" fontId="0" fillId="4" borderId="2" xfId="0" applyFill="1" applyBorder="1"/>
    <xf numFmtId="9" fontId="3" fillId="2" borderId="3" xfId="2" applyFont="1" applyFill="1" applyBorder="1"/>
    <xf numFmtId="165" fontId="3" fillId="2" borderId="3" xfId="1" applyNumberFormat="1" applyFont="1" applyFill="1" applyBorder="1"/>
    <xf numFmtId="165" fontId="3" fillId="2" borderId="10" xfId="1" applyNumberFormat="1" applyFont="1" applyFill="1" applyBorder="1"/>
    <xf numFmtId="165" fontId="3" fillId="2" borderId="11" xfId="1" applyNumberFormat="1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167" fontId="0" fillId="0" borderId="0" xfId="3" applyNumberFormat="1" applyFont="1"/>
    <xf numFmtId="168" fontId="0" fillId="0" borderId="0" xfId="0" applyNumberFormat="1"/>
    <xf numFmtId="164" fontId="0" fillId="0" borderId="0" xfId="1" applyFont="1"/>
    <xf numFmtId="169" fontId="0" fillId="0" borderId="0" xfId="3" applyNumberFormat="1" applyFont="1"/>
    <xf numFmtId="2" fontId="0" fillId="0" borderId="0" xfId="0" applyNumberFormat="1"/>
    <xf numFmtId="1" fontId="0" fillId="0" borderId="0" xfId="1" applyNumberFormat="1" applyFont="1"/>
    <xf numFmtId="0" fontId="1" fillId="6" borderId="0" xfId="6"/>
    <xf numFmtId="165" fontId="1" fillId="6" borderId="0" xfId="6" applyNumberFormat="1"/>
    <xf numFmtId="0" fontId="1" fillId="6" borderId="0" xfId="6" applyNumberFormat="1"/>
    <xf numFmtId="2" fontId="1" fillId="6" borderId="0" xfId="6" applyNumberFormat="1"/>
    <xf numFmtId="14" fontId="1" fillId="6" borderId="0" xfId="6" applyNumberFormat="1"/>
    <xf numFmtId="1" fontId="1" fillId="6" borderId="0" xfId="6" applyNumberFormat="1"/>
    <xf numFmtId="0" fontId="3" fillId="5" borderId="15" xfId="5" applyBorder="1"/>
    <xf numFmtId="169" fontId="3" fillId="5" borderId="15" xfId="3" applyNumberFormat="1" applyFont="1" applyFill="1" applyBorder="1"/>
    <xf numFmtId="0" fontId="3" fillId="5" borderId="14" xfId="5"/>
    <xf numFmtId="169" fontId="3" fillId="5" borderId="14" xfId="3" applyNumberFormat="1" applyFont="1" applyFill="1" applyBorder="1"/>
    <xf numFmtId="2" fontId="3" fillId="5" borderId="14" xfId="5" applyNumberFormat="1"/>
    <xf numFmtId="0" fontId="5" fillId="6" borderId="13" xfId="4" applyFill="1"/>
    <xf numFmtId="165" fontId="5" fillId="6" borderId="13" xfId="4" applyNumberFormat="1" applyFill="1"/>
    <xf numFmtId="2" fontId="5" fillId="6" borderId="13" xfId="4" applyNumberFormat="1" applyFill="1"/>
    <xf numFmtId="14" fontId="5" fillId="6" borderId="13" xfId="4" applyNumberFormat="1" applyFill="1"/>
    <xf numFmtId="1" fontId="5" fillId="6" borderId="13" xfId="4" applyNumberFormat="1" applyFill="1"/>
    <xf numFmtId="165" fontId="8" fillId="7" borderId="16" xfId="7" applyNumberFormat="1" applyBorder="1"/>
    <xf numFmtId="0" fontId="8" fillId="7" borderId="16" xfId="7" applyBorder="1"/>
    <xf numFmtId="165" fontId="8" fillId="7" borderId="2" xfId="7" applyNumberFormat="1" applyBorder="1"/>
    <xf numFmtId="0" fontId="8" fillId="7" borderId="2" xfId="7" applyBorder="1"/>
    <xf numFmtId="0" fontId="8" fillId="7" borderId="19" xfId="7" applyBorder="1"/>
    <xf numFmtId="165" fontId="8" fillId="7" borderId="19" xfId="7" applyNumberFormat="1" applyBorder="1"/>
    <xf numFmtId="165" fontId="8" fillId="7" borderId="23" xfId="7" applyNumberFormat="1" applyBorder="1"/>
    <xf numFmtId="165" fontId="0" fillId="4" borderId="7" xfId="1" applyNumberFormat="1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8" fillId="7" borderId="21" xfId="7" applyBorder="1" applyAlignment="1">
      <alignment horizontal="center" vertical="center"/>
    </xf>
    <xf numFmtId="0" fontId="8" fillId="7" borderId="0" xfId="7" applyBorder="1" applyAlignment="1">
      <alignment horizontal="center" vertical="center"/>
    </xf>
    <xf numFmtId="0" fontId="8" fillId="7" borderId="17" xfId="7" applyBorder="1" applyAlignment="1">
      <alignment horizontal="center" vertical="center"/>
    </xf>
    <xf numFmtId="0" fontId="8" fillId="7" borderId="22" xfId="7" applyBorder="1" applyAlignment="1">
      <alignment horizontal="center" vertical="center"/>
    </xf>
    <xf numFmtId="0" fontId="8" fillId="7" borderId="4" xfId="7" applyBorder="1" applyAlignment="1">
      <alignment horizontal="center" vertical="center"/>
    </xf>
    <xf numFmtId="0" fontId="8" fillId="7" borderId="18" xfId="7" applyBorder="1" applyAlignment="1">
      <alignment horizontal="center" vertical="center"/>
    </xf>
    <xf numFmtId="165" fontId="8" fillId="7" borderId="24" xfId="7" applyNumberFormat="1" applyBorder="1" applyAlignment="1">
      <alignment horizontal="center" vertical="center"/>
    </xf>
    <xf numFmtId="165" fontId="8" fillId="7" borderId="3" xfId="7" applyNumberFormat="1" applyBorder="1" applyAlignment="1">
      <alignment horizontal="center" vertical="center"/>
    </xf>
    <xf numFmtId="165" fontId="8" fillId="7" borderId="20" xfId="7" applyNumberFormat="1" applyBorder="1" applyAlignment="1">
      <alignment horizontal="center" vertical="center"/>
    </xf>
    <xf numFmtId="165" fontId="8" fillId="7" borderId="21" xfId="7" applyNumberFormat="1" applyBorder="1" applyAlignment="1">
      <alignment horizontal="center" vertical="center"/>
    </xf>
    <xf numFmtId="165" fontId="8" fillId="7" borderId="0" xfId="7" applyNumberFormat="1" applyBorder="1" applyAlignment="1">
      <alignment horizontal="center" vertical="center"/>
    </xf>
    <xf numFmtId="165" fontId="8" fillId="7" borderId="17" xfId="7" applyNumberFormat="1" applyBorder="1" applyAlignment="1">
      <alignment horizontal="center" vertical="center"/>
    </xf>
    <xf numFmtId="0" fontId="8" fillId="7" borderId="6" xfId="7" applyBorder="1" applyAlignment="1">
      <alignment horizontal="center" vertical="center"/>
    </xf>
    <xf numFmtId="165" fontId="8" fillId="7" borderId="5" xfId="7" applyNumberForma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7" borderId="1" xfId="7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35" xfId="2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8" fillId="7" borderId="27" xfId="7" applyNumberFormat="1" applyBorder="1" applyAlignment="1">
      <alignment horizontal="center" vertical="center"/>
    </xf>
    <xf numFmtId="165" fontId="8" fillId="7" borderId="28" xfId="7" applyNumberFormat="1" applyBorder="1" applyAlignment="1">
      <alignment horizontal="center" vertical="center"/>
    </xf>
    <xf numFmtId="165" fontId="8" fillId="7" borderId="29" xfId="7" applyNumberFormat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65" fontId="0" fillId="4" borderId="9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165" fontId="0" fillId="4" borderId="31" xfId="1" applyNumberFormat="1" applyFont="1" applyFill="1" applyBorder="1" applyAlignment="1">
      <alignment horizontal="center" vertical="center"/>
    </xf>
    <xf numFmtId="0" fontId="8" fillId="7" borderId="27" xfId="7" applyBorder="1" applyAlignment="1">
      <alignment horizontal="center" vertical="center"/>
    </xf>
    <xf numFmtId="0" fontId="8" fillId="7" borderId="28" xfId="7" applyBorder="1" applyAlignment="1">
      <alignment horizontal="center" vertical="center"/>
    </xf>
    <xf numFmtId="0" fontId="8" fillId="7" borderId="30" xfId="7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8">
    <cellStyle name="20% - Accent5" xfId="6" builtinId="46"/>
    <cellStyle name="Accent5" xfId="7" builtinId="45"/>
    <cellStyle name="Check Cell" xfId="5" builtinId="23"/>
    <cellStyle name="Comma" xfId="3" builtinId="3"/>
    <cellStyle name="Currency" xfId="1" builtinId="4"/>
    <cellStyle name="Heading 2" xfId="4" builtinId="17"/>
    <cellStyle name="Normal" xfId="0" builtinId="0"/>
    <cellStyle name="Percent" xfId="2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_);_(&quot;$&quot;* \(#,##0.000\);_(&quot;$&quot;* &quot;-&quot;??_);_(@_)"/>
    </dxf>
    <dxf>
      <numFmt numFmtId="165" formatCode="_(&quot;$&quot;* #,##0.000_);_(&quot;$&quot;* \(#,##0.000\);_(&quot;$&quot;* &quot;-&quot;??_);_(@_)"/>
    </dxf>
    <dxf>
      <numFmt numFmtId="168" formatCode="m/d/yyyy"/>
    </dxf>
    <dxf>
      <numFmt numFmtId="165" formatCode="_(&quot;$&quot;* #,##0.000_);_(&quot;$&quot;* \(#,##0.000\);_(&quot;$&quot;* &quot;-&quot;??_);_(@_)"/>
    </dxf>
    <dxf>
      <numFmt numFmtId="165" formatCode="_(&quot;$&quot;* #,##0.000_);_(&quot;$&quot;* \(#,##0.000\);_(&quot;$&quot;* &quot;-&quot;??_);_(@_)"/>
    </dxf>
    <dxf>
      <numFmt numFmtId="165" formatCode="_(&quot;$&quot;* #,##0.000_);_(&quot;$&quot;* \(#,##0.000\);_(&quot;$&quot;* &quot;-&quot;??_);_(@_)"/>
    </dxf>
    <dxf>
      <numFmt numFmtId="168" formatCode="m/d/yyyy"/>
    </dxf>
    <dxf>
      <numFmt numFmtId="167" formatCode="_-* #,##0_-;\-* #,##0_-;_-* &quot;-&quot;??_-;_-@_-"/>
    </dxf>
    <dxf>
      <numFmt numFmtId="165" formatCode="_(&quot;$&quot;* #,##0.000_);_(&quot;$&quot;* \(#,##0.000\);_(&quot;$&quot;* &quot;-&quot;??_);_(@_)"/>
    </dxf>
    <dxf>
      <numFmt numFmtId="168" formatCode="m/d/yyyy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5" formatCode="_(&quot;$&quot;* #,##0.000_);_(&quot;$&quot;* \(#,##0.000\);_(&quot;$&quot;* &quot;-&quot;??_);_(@_)"/>
    </dxf>
    <dxf>
      <numFmt numFmtId="1" formatCode="0"/>
    </dxf>
    <dxf>
      <numFmt numFmtId="165" formatCode="_(&quot;$&quot;* #,##0.000_);_(&quot;$&quot;* \(#,##0.0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9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</dxf>
    <dxf>
      <numFmt numFmtId="167" formatCode="_-* #,##0_-;\-* #,##0_-;_-* &quot;-&quot;??_-;_-@_-"/>
    </dxf>
    <dxf>
      <numFmt numFmtId="165" formatCode="_(&quot;$&quot;* #,##0.000_);_(&quot;$&quot;* \(#,##0.000\);_(&quot;$&quot;* &quot;-&quot;??_);_(@_)"/>
    </dxf>
    <dxf>
      <numFmt numFmtId="165" formatCode="_(&quot;$&quot;* #,##0.000_);_(&quot;$&quot;* \(#,##0.000\);_(&quot;$&quot;* &quot;-&quot;??_);_(@_)"/>
    </dxf>
    <dxf>
      <numFmt numFmtId="165" formatCode="_(&quot;$&quot;* #,##0.000_);_(&quot;$&quot;* \(#,##0.000\);_(&quot;$&quot;* &quot;-&quot;??_);_(@_)"/>
    </dxf>
    <dxf>
      <numFmt numFmtId="168" formatCode="m/d/yyyy"/>
    </dxf>
    <dxf>
      <numFmt numFmtId="168" formatCode="m/d/yyyy"/>
    </dxf>
    <dxf>
      <numFmt numFmtId="168" formatCode="m/d/yyyy"/>
    </dxf>
    <dxf>
      <numFmt numFmtId="1" formatCode="0"/>
    </dxf>
    <dxf>
      <numFmt numFmtId="169" formatCode="_-* #,##0.000_-;\-* #,##0.000_-;_-* &quot;-&quot;??_-;_-@_-"/>
    </dxf>
    <dxf>
      <numFmt numFmtId="0" formatCode="General"/>
    </dxf>
    <dxf>
      <numFmt numFmtId="0" formatCode="General"/>
    </dxf>
    <dxf>
      <numFmt numFmtId="165" formatCode="_(&quot;$&quot;* #,##0.000_);_(&quot;$&quot;* \(#,##0.000\);_(&quot;$&quot;* &quot;-&quot;??_);_(@_)"/>
    </dxf>
    <dxf>
      <numFmt numFmtId="0" formatCode="General"/>
    </dxf>
    <dxf>
      <numFmt numFmtId="165" formatCode="_(&quot;$&quot;* #,##0.000_);_(&quot;$&quot;* \(#,##0.0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numFmt numFmtId="1" formatCode="0"/>
    </dxf>
    <dxf>
      <numFmt numFmtId="165" formatCode="_(&quot;$&quot;* #,##0.000_);_(&quot;$&quot;* \(#,##0.0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C18239-F47E-400E-A3B1-056C70DA02D6}" name="Table2" displayName="Table2" ref="A2:C7" totalsRowShown="0">
  <autoFilter ref="A2:C7" xr:uid="{E05064B8-632B-4636-A5C0-EE036678B6D8}"/>
  <tableColumns count="3">
    <tableColumn id="1" xr3:uid="{C9367595-77D7-45F5-B09A-5C724D3C388E}" name="KPI_code"/>
    <tableColumn id="2" xr3:uid="{1AA50A9A-4943-4B9A-97C2-53F6CA8EF352}" name="Yêu cầu"/>
    <tableColumn id="3" xr3:uid="{B810BF12-27CA-4DF8-A22D-11F500294B38}" name="Thưởng trên 1 bánh" dataDxfId="46" dataCellStyle="Currency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926A9B-8FBB-4E09-9259-BAB9A32F30EA}" name="Table6" displayName="Table6" ref="A2:K3" totalsRowShown="0">
  <autoFilter ref="A2:K3" xr:uid="{A6926A9B-8FBB-4E09-9259-BAB9A32F30EA}"/>
  <tableColumns count="11">
    <tableColumn id="1" xr3:uid="{36D4DDF9-ABB2-4FF6-91B3-9E3BD87277EE}" name="Date" dataDxfId="7"/>
    <tableColumn id="2" xr3:uid="{3DF9EB9B-ED5D-4CF5-96CB-910BE3E76D50}" name="Doanh thu">
      <calculatedColumnFormula>SUM(Bang_doanh_[Giá tiền])</calculatedColumnFormula>
    </tableColumn>
    <tableColumn id="3" xr3:uid="{DBD30274-BEAB-4FE2-89A2-F58FF65FF630}" name="Chi phí">
      <calculatedColumnFormula>SUM(Bang_chi_phi[Giá tiền])</calculatedColumnFormula>
    </tableColumn>
    <tableColumn id="6" xr3:uid="{7AE2ADF8-8EA4-4552-9133-48702A2F5DA0}" name="Định phí" dataDxfId="6" dataCellStyle="Currency">
      <calculatedColumnFormula>SUM(Table15[Giá tiền])</calculatedColumnFormula>
    </tableColumn>
    <tableColumn id="7" xr3:uid="{F87D33AD-D9BD-4C84-989C-E0C73CA80732}" name="Vốn ban đầu" dataDxfId="5" dataCellStyle="Currency"/>
    <tableColumn id="5" xr3:uid="{FBA06241-30F4-436E-B079-95EFE00329A9}" name="Tiền nhân viên ứng trước" dataDxfId="4" dataCellStyle="Currency">
      <calculatedColumnFormula>SUM(Table7[-])</calculatedColumnFormula>
    </tableColumn>
    <tableColumn id="8" xr3:uid="{A50DBC0D-9A1A-4F7F-BAF6-8922045293C6}" name="Tiền lương nhân viên" dataDxfId="3" dataCellStyle="Currency">
      <calculatedColumnFormula>SUM(Table3[Tổng nhận lương])</calculatedColumnFormula>
    </tableColumn>
    <tableColumn id="4" xr3:uid="{DB965D5B-C9BB-4A96-92A1-BD03231BAE20}" name="Lợi nhuận">
      <calculatedColumnFormula>Table6[[#This Row],[Doanh thu]]-Table6[[#This Row],[Chi phí]]-Table6[[#This Row],[Tiền lương nhân viên]]</calculatedColumnFormula>
    </tableColumn>
    <tableColumn id="9" xr3:uid="{60B18730-32EC-4A90-A311-06008EC59A44}" name="Tiền mặt Lý thuyết" dataDxfId="2" dataCellStyle="Currency">
      <calculatedColumnFormula>Table6[[#This Row],[Vốn ban đầu]]+Table6[[#This Row],[Lợi nhuận]]-Table6[[#This Row],[Tiền nhân viên ứng trước]]</calculatedColumnFormula>
    </tableColumn>
    <tableColumn id="10" xr3:uid="{03E2F1F1-BB5B-47D9-A429-434818452D18}" name="Tiền mặt thực tế" dataDxfId="1" dataCellStyle="Currency">
      <calculatedColumnFormula>7041+25-150-55</calculatedColumnFormula>
    </tableColumn>
    <tableColumn id="11" xr3:uid="{1F0EEB15-4A6A-4A34-BB3D-797E995D63AE}" name="chênh lẹch" dataDxfId="0" dataCellStyle="Currency">
      <calculatedColumnFormula>Table6[[#This Row],[Tiền mặt Lý thuyết]]-Table6[[#This Row],[Tiền mặt thực tế]]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9DF362-B750-4B42-8273-DDFD221B62D7}" name="cham_cong" displayName="cham_cong" ref="A2:K157" totalsRowShown="0" headerRowCellStyle="Heading 2" dataCellStyle="20% - Accent5">
  <autoFilter ref="A2:K157" xr:uid="{4A38B093-74C6-43F0-892F-5408D4999633}">
    <filterColumn colId="1">
      <filters>
        <filter val="Phạm Hữu Phú Vinh"/>
      </filters>
    </filterColumn>
  </autoFilter>
  <tableColumns count="11">
    <tableColumn id="1" xr3:uid="{CB4221C0-A376-4805-9848-E125B212629D}" name="ID" dataDxfId="45" dataCellStyle="20% - Accent5"/>
    <tableColumn id="2" xr3:uid="{9193B1A1-F3EC-48FD-B6D6-AEF720F3474F}" name="Tên" dataDxfId="44" dataCellStyle="20% - Accent5">
      <calculatedColumnFormula>IFERROR(VLOOKUP(cham_cong[[#This Row],[ID]],dim_manhanvien[[Tên]:[ID]],2,0),0)</calculatedColumnFormula>
    </tableColumn>
    <tableColumn id="3" xr3:uid="{BFC4E2E4-1AA6-4606-85EE-10179652A159}" name="Ngày chấm công" dataDxfId="43" dataCellStyle="20% - Accent5">
      <calculatedColumnFormula array="1">getdate</calculatedColumnFormula>
    </tableColumn>
    <tableColumn id="4" xr3:uid="{FFF87B23-A087-4A94-BC45-EF5E859052C4}" name="Giờ vào" dataDxfId="42" dataCellStyle="20% - Accent5"/>
    <tableColumn id="5" xr3:uid="{03C919A3-7808-44DB-8939-83CA2697147B}" name="Giờ ra" dataDxfId="41" dataCellStyle="20% - Accent5"/>
    <tableColumn id="6" xr3:uid="{CDA50C5E-5A8C-4BC9-A4FB-4A2912274861}" name="Hệ số giờ" dataDxfId="40" dataCellStyle="20% - Accent5">
      <calculatedColumnFormula>cham_cong[[#This Row],[Giờ ra]]-cham_cong[[#This Row],[Giờ vào]]</calculatedColumnFormula>
    </tableColumn>
    <tableColumn id="7" xr3:uid="{C41EC482-4A33-43F0-A3F5-27A9834A52B3}" name="Trả lương" dataDxfId="39" dataCellStyle="20% - Accent5">
      <calculatedColumnFormula>IFERROR(cham_cong[[#This Row],[Hệ số giờ]]*VLOOKUP(cham_cong[[#This Row],[ID]],dim_manhanvien[],8,0),0)</calculatedColumnFormula>
    </tableColumn>
    <tableColumn id="8" xr3:uid="{3316E40F-2136-43CB-8666-734A04A96AD7}" name="KPI" dataDxfId="38" dataCellStyle="20% - Accent5">
      <calculatedColumnFormula>IF(cham_cong[[#This Row],[Số lượng bánh đã bán]]&gt;=30,1, IF(AND(cham_cong[[#This Row],[Số lượng bánh đã bán]]&gt;=25,cham_cong[[#This Row],[Số lượng bánh đã bán]]&lt;30),0.5,0))</calculatedColumnFormula>
    </tableColumn>
    <tableColumn id="9" xr3:uid="{786CE421-3A61-43ED-9D3E-F3F1F9FDFC07}" name="Số lượng bánh đã bán" dataCellStyle="20% - Accent5"/>
    <tableColumn id="11" xr3:uid="{4EABD58A-E5F8-4F0A-A66A-008799DE512D}" name="Thưởng theo KPI" dataDxfId="37" dataCellStyle="20% - Accent5">
      <calculatedColumnFormula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calculatedColumnFormula>
    </tableColumn>
    <tableColumn id="10" xr3:uid="{6A900DA1-1DF4-4D55-9F23-4DB542D42659}" name="Ghi chú" dataCellStyle="20% - Accent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6660DA-82EF-4A11-90FC-45802E8A54D2}" name="Table3" displayName="Table3" ref="M4:S27" totalsRowShown="0" headerRowCellStyle="Check Cell" dataCellStyle="Check Cell">
  <autoFilter ref="M4:S27" xr:uid="{0346F873-B3D3-46B6-8195-7BC2F58D5396}"/>
  <tableColumns count="7">
    <tableColumn id="1" xr3:uid="{156656E4-F303-40B4-A5DA-5A060326D802}" name="Đợt" dataCellStyle="Check Cell"/>
    <tableColumn id="7" xr3:uid="{D957A119-A2E4-4897-BF84-175D659FCF61}" name="ID" dataCellStyle="Check Cell"/>
    <tableColumn id="2" xr3:uid="{C26D72BE-C970-4FAC-820D-4AF252A8876D}" name="Tên" dataDxfId="36" dataCellStyle="Check Cell">
      <calculatedColumnFormula>IFERROR(VLOOKUP(Table3[[#This Row],[ID]],cham_cong[#All],2,0),0)</calculatedColumnFormula>
    </tableColumn>
    <tableColumn id="3" xr3:uid="{D5F2039A-800E-4D91-BAC3-D093D7D18CDA}" name="Tổng giờ làm" dataCellStyle="Check Cell"/>
    <tableColumn id="4" xr3:uid="{DEF0028E-23E9-47BD-A295-DBD8D17D23F1}" name="Số lượng bánh đã bán" dataDxfId="35" dataCellStyle="Check Cell">
      <calculatedColumnFormula>SUMIF($A$3:$K$12,Table3[[#This Row],[Tên]],I3:I12)</calculatedColumnFormula>
    </tableColumn>
    <tableColumn id="5" xr3:uid="{D37F7131-E733-402F-B771-05D6619DF189}" name="Tổng nhận lương" dataDxfId="34" dataCellStyle="Comma"/>
    <tableColumn id="6" xr3:uid="{25CB826E-F8F5-4B0E-B83B-8F2215C4A7C0}" name="check" dataCellStyle="Check Cel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E88A6C-73F2-4615-B571-FBAEB768C669}" name="dim_manhanvien" displayName="dim_manhanvien" ref="A2:N24" totalsRowShown="0">
  <autoFilter ref="A2:N24" xr:uid="{A5020689-988F-4D33-B9A7-0777B422592D}"/>
  <tableColumns count="14">
    <tableColumn id="19" xr3:uid="{649C0780-0927-4538-AE4B-C11479F57588}" name="ID" dataDxfId="33"/>
    <tableColumn id="1" xr3:uid="{ECB5ABD8-B0E4-4A94-B994-E6F3B589FE82}" name="Tên"/>
    <tableColumn id="17" xr3:uid="{C3501A3B-AF9B-44B6-B6FB-EA7BA75FED24}" name="Ngày gia nhập bang hội " dataDxfId="32"/>
    <tableColumn id="18" xr3:uid="{9EB7C51B-D474-4C9C-8FF2-143012A9E45D}" name="Birthday" dataDxfId="31"/>
    <tableColumn id="5" xr3:uid="{97F25B29-A0D3-4A85-9232-9E1B33340897}" name="Kiếp nhân sinh" dataDxfId="30"/>
    <tableColumn id="14" xr3:uid="{F09B409A-9F15-41F2-B21A-5D6D55B01BA1}" name="Số điện thoại"/>
    <tableColumn id="2" xr3:uid="{A3531DCA-3112-4006-B922-24D86FE469AB}" name="Điểm bán"/>
    <tableColumn id="4" xr3:uid="{B7710BA0-563F-4BAC-AD96-BA922AFD4246}" name="Lương theo giờ" dataDxfId="29" dataCellStyle="Currency"/>
    <tableColumn id="7" xr3:uid="{4DA2A7C1-86D3-493E-89DD-47D2D86DE3B2}" name="KPI"/>
    <tableColumn id="13" xr3:uid="{083BAAB0-B389-4623-868D-AE272E8C2F40}" name="Bán online"/>
    <tableColumn id="16" xr3:uid="{39E543A5-D750-4A77-988F-BF9AFBBE4EA9}" name="Type online"/>
    <tableColumn id="10" xr3:uid="{FBA9C3FB-F3AF-4D57-8AC0-642027F927F4}" name="Main social media"/>
    <tableColumn id="3" xr3:uid="{7BABEE95-2DAD-4DC5-9BAD-28B44E4A25CD}" name="Note"/>
    <tableColumn id="6" xr3:uid="{0FB07805-BC55-4E56-A543-DD2C91E7DDB9}" name="ngành nghề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F05A10-BB64-4B82-96B6-1D42E06EDDD0}" name="dim_Ma_san_pham" displayName="dim_Ma_san_pham" ref="A2:H11" totalsRowShown="0">
  <autoFilter ref="A2:H11" xr:uid="{7836B559-4C73-4739-9413-421CFCBD42DC}"/>
  <tableColumns count="8">
    <tableColumn id="1" xr3:uid="{12D291CF-58D8-49E0-AA7B-1FB0FE3ECD08}" name="Mã sản phẩm"/>
    <tableColumn id="2" xr3:uid="{759350B3-C7D7-4893-A934-04D3E4F17B7A}" name="Tên sản phẩm"/>
    <tableColumn id="3" xr3:uid="{BE63D544-0CCF-41A0-9099-3F2F38797A88}" name="Giá bán lẻ" dataDxfId="28" dataCellStyle="Currency"/>
    <tableColumn id="6" xr3:uid="{DB4AB4DA-E68B-4D7E-ADFA-19C5E9E65A77}" name="Giá vốn" dataDxfId="27">
      <calculatedColumnFormula>VLOOKUP(dim_Ma_san_pham[[#This Row],[Mã sản phẩm]],'giá vốn từng sản phẩm'!$A$6:$I$163,8,0)</calculatedColumnFormula>
    </tableColumn>
    <tableColumn id="4" xr3:uid="{56E52044-3782-440B-BF18-449D6CD398B0}" name="Phân loại "/>
    <tableColumn id="5" xr3:uid="{BFB1C6B1-0367-4FEA-A3FB-81B84ADD0932}" name="Giá bán lẻ 2 " dataDxfId="26" dataCellStyle="Comma">
      <calculatedColumnFormula>dim_Ma_san_pham[[#This Row],[Giá bán lẻ]]*1000</calculatedColumnFormula>
    </tableColumn>
    <tableColumn id="7" xr3:uid="{9008E9FB-5577-4136-9ADF-DCBF7DD66656}" name="Giá vốn 2" dataDxfId="25" dataCellStyle="Comma">
      <calculatedColumnFormula>dim_Ma_san_pham[[#This Row],[Giá vốn]]*1000</calculatedColumnFormula>
    </tableColumn>
    <tableColumn id="8" xr3:uid="{BC37DD2F-CCD2-404A-8A42-EF8C5EFFDFC4}" name="Giá sỉ" dataDxfId="24" dataCellStyle="Comma">
      <calculatedColumnFormula>20*0.1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24303-6EC0-4F2E-9A22-A1F75C6B8096}" name="Bang_doanh_" displayName="Bang_doanh_" ref="H2:S223" totalsRowShown="0">
  <autoFilter ref="H2:S223" xr:uid="{C9656244-317B-4388-8135-CC6C5A364DEA}"/>
  <tableColumns count="12">
    <tableColumn id="1" xr3:uid="{AA8A9F52-0CD7-4C1A-B73C-A1437C2D456F}" name="Date" dataDxfId="23"/>
    <tableColumn id="11" xr3:uid="{34CD8896-34E0-49BB-9B5A-9F2D0493FF49}" name="phân loại " dataDxfId="22">
      <calculatedColumnFormula>IFERROR(VLOOKUP(Bang_doanh_[[#This Row],[Mã sản phẩm]],dim_Ma_san_pham[#All],5,0),0)</calculatedColumnFormula>
    </tableColumn>
    <tableColumn id="2" xr3:uid="{C22BAD52-56F6-4498-AE58-C8799E962080}" name="Mã sản phẩm"/>
    <tableColumn id="8" xr3:uid="{10D7DE96-67F2-44BF-95DB-4A4E723452E7}" name="ID nhân viên"/>
    <tableColumn id="9" xr3:uid="{A8010FBE-28D5-467B-A58D-23CC5628236D}" name="Người bán" dataDxfId="21">
      <calculatedColumnFormula>IFERROR(VLOOKUP(Bang_doanh_[[#This Row],[ID nhân viên]],dim_manhanvien[],2,0),0)</calculatedColumnFormula>
    </tableColumn>
    <tableColumn id="6" xr3:uid="{15503C7E-7DE7-48CC-9AEB-E8634011376D}" name="Điểm bán"/>
    <tableColumn id="3" xr3:uid="{5CACE380-5DBD-4C80-9B10-CBACC4B5F1B0}" name="Tên sản phẩm" dataDxfId="20">
      <calculatedColumnFormula>IFERROR(VLOOKUP(Bang_doanh_[[#This Row],[Mã sản phẩm]],dim_Ma_san_pham[#All],2,0),0)</calculatedColumnFormula>
    </tableColumn>
    <tableColumn id="7" xr3:uid="{9D973C29-8AD7-476F-AA81-1C915935F77F}" name="đơn giá" dataDxfId="19" dataCellStyle="Currency">
      <calculatedColumnFormula>IFERROR(VLOOKUP(Bang_doanh_[[#This Row],[Mã sản phẩm]],dim_Ma_san_pham[#All],3,0),0)</calculatedColumnFormula>
    </tableColumn>
    <tableColumn id="4" xr3:uid="{CD9D4A16-3362-4D16-ACCD-1F414A02CCF5}" name="Số lượng" dataDxfId="18"/>
    <tableColumn id="5" xr3:uid="{9DDF8971-B77C-4574-BBE1-C758BA91B72E}" name="Giá tiền" dataDxfId="17" dataCellStyle="Currency">
      <calculatedColumnFormula>Bang_doanh_[[#This Row],[Số lượng]]*Bang_doanh_[[#This Row],[đơn giá]]</calculatedColumnFormula>
    </tableColumn>
    <tableColumn id="10" xr3:uid="{5453AC23-0BEA-473A-A234-01A82A383DCF}" name="Đơn giá theo số" dataDxfId="16" dataCellStyle="Comma">
      <calculatedColumnFormula>Bang_doanh_[[#This Row],[đơn giá]]*1000</calculatedColumnFormula>
    </tableColumn>
    <tableColumn id="12" xr3:uid="{1CC6B5AC-1E32-4BE0-8F51-222A3302D0BD}" name="Tổng doanh thu theo số" dataDxfId="15" dataCellStyle="Comma">
      <calculatedColumnFormula>Bang_doanh_[[#This Row],[Giá tiền]]*1000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35A275-6E09-4C1F-97B8-20DC29CA6502}" name="Bang_chi_phi" displayName="Bang_chi_phi" ref="A2:H195" totalsRowShown="0">
  <autoFilter ref="A2:H195" xr:uid="{66588B60-D6EC-486D-BD76-50091A43A65D}"/>
  <tableColumns count="8">
    <tableColumn id="1" xr3:uid="{364147FE-8C65-4C5C-8980-8455D4114CA1}" name="Date" dataDxfId="14"/>
    <tableColumn id="3" xr3:uid="{453FAECF-2E05-45ED-801D-7A8E47B84E02}" name="Tên sản phẩm"/>
    <tableColumn id="4" xr3:uid="{A038B34D-CC5D-4365-BCB0-678ACA5CA2BB}" name="số lượng"/>
    <tableColumn id="8" xr3:uid="{FCB57C89-4505-4CDC-967C-034C721D51AC}" name="Giá trị"/>
    <tableColumn id="5" xr3:uid="{77047189-A1A9-45E4-AABB-DF9FE2B3A2A6}" name="Giá tiền" dataDxfId="13" dataCellStyle="Currency"/>
    <tableColumn id="6" xr3:uid="{DF05C9BA-E4B4-4607-839D-3FBF1C473388}" name="Nguồn"/>
    <tableColumn id="2" xr3:uid="{E938F851-2F16-4E19-9B6E-47930056A70D}" name="Loại phí"/>
    <tableColumn id="7" xr3:uid="{404FD429-D761-47DB-86E0-8B0742AD834A}" name="Tổng tiền" dataDxfId="12" dataCellStyle="Comma">
      <calculatedColumnFormula>Bang_chi_phi[[#This Row],[Giá tiền]]*1000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A3293-3121-4C92-ACA1-DB41054796BE}" name="Table15" displayName="Table15" ref="A2:F74" totalsRowShown="0">
  <autoFilter ref="A2:F74" xr:uid="{5E8B640E-8B1E-4C3A-8BC8-BB3C4B5578C3}"/>
  <tableColumns count="6">
    <tableColumn id="1" xr3:uid="{0F99A89D-DCA7-4F19-AABC-0A87E41259FC}" name="Date" dataDxfId="11"/>
    <tableColumn id="2" xr3:uid="{95BEAC13-B353-4A67-B658-9EEB18C4FD4D}" name="Mã sản phẩm"/>
    <tableColumn id="3" xr3:uid="{A7C439C4-D035-4AC8-BB42-AAD657C17426}" name="Tên sản phẩm"/>
    <tableColumn id="4" xr3:uid="{C401A8F5-D971-4424-AFD9-439FBC237120}" name="số lượng"/>
    <tableColumn id="5" xr3:uid="{531F7A94-2900-4598-B879-F2B28B838AE0}" name="Giá tiền" dataDxfId="10" dataCellStyle="Currency"/>
    <tableColumn id="6" xr3:uid="{F219A0DB-3571-4C95-AF54-E25552E757D2}" name="Nguồn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D8633-07C0-4981-A3DA-01A628313FE2}" name="Table7" displayName="Table7" ref="A1:E21" totalsRowShown="0">
  <autoFilter ref="A1:E21" xr:uid="{9BB6004A-93C7-4612-ABF2-F7BA4CC8FDA2}"/>
  <tableColumns count="5">
    <tableColumn id="1" xr3:uid="{A1DA5C5F-BC59-405D-BACF-31076E6D8F7B}" name="Date"/>
    <tableColumn id="2" xr3:uid="{F07BE1BA-BF77-4B5A-A67C-AD6C38CD9512}" name="Tên"/>
    <tableColumn id="3" xr3:uid="{48092133-BE4C-434C-849D-997BD176AB51}" name="-" dataDxfId="9" dataCellStyle="Currency"/>
    <tableColumn id="4" xr3:uid="{D0C2C81A-2874-420F-883D-0D5A6F610128}" name="Lý do"/>
    <tableColumn id="5" xr3:uid="{B0C867AD-6281-4230-BE20-88430F9DFCFE}" name="+" dataDxfId="8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E23A-98C2-495B-B86A-9F9594E64249}">
  <dimension ref="A1:C6"/>
  <sheetViews>
    <sheetView workbookViewId="0">
      <selection activeCell="N62" sqref="N62"/>
    </sheetView>
  </sheetViews>
  <sheetFormatPr defaultRowHeight="14.4" x14ac:dyDescent="0.3"/>
  <cols>
    <col min="1" max="1" width="10.44140625" customWidth="1"/>
    <col min="2" max="2" width="21.88671875" bestFit="1" customWidth="1"/>
    <col min="3" max="3" width="21.6640625" style="2" bestFit="1" customWidth="1"/>
  </cols>
  <sheetData>
    <row r="1" spans="1:3" x14ac:dyDescent="0.3">
      <c r="A1" t="s">
        <v>239</v>
      </c>
    </row>
    <row r="2" spans="1:3" x14ac:dyDescent="0.3">
      <c r="A2" t="s">
        <v>269</v>
      </c>
      <c r="B2" t="s">
        <v>268</v>
      </c>
      <c r="C2" s="2" t="s">
        <v>267</v>
      </c>
    </row>
    <row r="3" spans="1:3" x14ac:dyDescent="0.3">
      <c r="A3">
        <v>1</v>
      </c>
      <c r="B3" t="s">
        <v>266</v>
      </c>
      <c r="C3" s="2">
        <v>1.5</v>
      </c>
    </row>
    <row r="4" spans="1:3" x14ac:dyDescent="0.3">
      <c r="A4">
        <v>2</v>
      </c>
      <c r="B4" t="s">
        <v>265</v>
      </c>
      <c r="C4" s="2">
        <v>2</v>
      </c>
    </row>
    <row r="5" spans="1:3" x14ac:dyDescent="0.3">
      <c r="A5">
        <v>3</v>
      </c>
      <c r="B5" t="s">
        <v>264</v>
      </c>
      <c r="C5" s="2">
        <v>2.5</v>
      </c>
    </row>
    <row r="6" spans="1:3" x14ac:dyDescent="0.3">
      <c r="A6">
        <v>0.5</v>
      </c>
      <c r="B6" t="s">
        <v>263</v>
      </c>
      <c r="C6" s="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969A-D880-4BFF-AB6D-1ECF1F070A9B}">
  <sheetPr>
    <tabColor rgb="FF92D050"/>
  </sheetPr>
  <dimension ref="A1:K12"/>
  <sheetViews>
    <sheetView tabSelected="1" zoomScale="107" workbookViewId="0">
      <selection activeCell="J12" activeCellId="1" sqref="J4 J12"/>
    </sheetView>
  </sheetViews>
  <sheetFormatPr defaultRowHeight="14.4" x14ac:dyDescent="0.3"/>
  <cols>
    <col min="1" max="1" width="13.109375" bestFit="1" customWidth="1"/>
    <col min="2" max="3" width="13.5546875" bestFit="1" customWidth="1"/>
    <col min="4" max="4" width="12.33203125" style="2" hidden="1" customWidth="1"/>
    <col min="5" max="5" width="16" style="2" bestFit="1" customWidth="1"/>
    <col min="6" max="6" width="26.33203125" style="2" bestFit="1" customWidth="1"/>
    <col min="7" max="7" width="22.6640625" style="2" bestFit="1" customWidth="1"/>
    <col min="8" max="8" width="16.5546875" bestFit="1" customWidth="1"/>
    <col min="9" max="9" width="19.88671875" bestFit="1" customWidth="1"/>
    <col min="10" max="10" width="18" bestFit="1" customWidth="1"/>
    <col min="11" max="11" width="14.33203125" bestFit="1" customWidth="1"/>
  </cols>
  <sheetData>
    <row r="1" spans="1:11" ht="33.6" x14ac:dyDescent="0.65">
      <c r="A1" s="95" t="s">
        <v>1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x14ac:dyDescent="0.3">
      <c r="A2" t="s">
        <v>0</v>
      </c>
      <c r="B2" t="s">
        <v>2</v>
      </c>
      <c r="C2" t="s">
        <v>11</v>
      </c>
      <c r="D2" s="2" t="s">
        <v>4</v>
      </c>
      <c r="E2" s="2" t="s">
        <v>5</v>
      </c>
      <c r="F2" s="2" t="s">
        <v>6</v>
      </c>
      <c r="G2" s="2" t="s">
        <v>7</v>
      </c>
      <c r="H2" t="s">
        <v>3</v>
      </c>
      <c r="I2" t="s">
        <v>8</v>
      </c>
      <c r="J2" t="s">
        <v>9</v>
      </c>
      <c r="K2" s="4" t="s">
        <v>10</v>
      </c>
    </row>
    <row r="3" spans="1:11" x14ac:dyDescent="0.3">
      <c r="A3" s="1"/>
      <c r="B3" s="3">
        <f>SUM(Bang_doanh_[Giá tiền])</f>
        <v>26476</v>
      </c>
      <c r="C3" s="3">
        <f>SUM(Bang_chi_phi[Giá tiền])</f>
        <v>17053.120000000003</v>
      </c>
      <c r="D3" s="2">
        <f>SUM(Table15[Giá tiền])</f>
        <v>0</v>
      </c>
      <c r="E3" s="2">
        <v>5828</v>
      </c>
      <c r="F3" s="2">
        <f>SUM(Table7[-])</f>
        <v>2632</v>
      </c>
      <c r="G3" s="2">
        <f>SUM(Table3[Tổng nhận lương])</f>
        <v>5582.35</v>
      </c>
      <c r="H3" s="3">
        <f>Table6[[#This Row],[Doanh thu]]-Table6[[#This Row],[Chi phí]]-Table6[[#This Row],[Tiền lương nhân viên]]</f>
        <v>3840.529999999997</v>
      </c>
      <c r="I3" s="2">
        <f>Table6[[#This Row],[Vốn ban đầu]]+Table6[[#This Row],[Lợi nhuận]]-Table6[[#This Row],[Tiền nhân viên ứng trước]]</f>
        <v>7036.529999999997</v>
      </c>
      <c r="J3" s="2">
        <f>7041+25-150-55</f>
        <v>6861</v>
      </c>
      <c r="K3" s="4">
        <f>Table6[[#This Row],[Tiền mặt Lý thuyết]]-Table6[[#This Row],[Tiền mặt thực tế]]</f>
        <v>175.52999999999702</v>
      </c>
    </row>
    <row r="4" spans="1:11" x14ac:dyDescent="0.3">
      <c r="A4" s="19"/>
      <c r="B4" s="3"/>
      <c r="C4" s="3"/>
      <c r="I4" s="2"/>
      <c r="J4" s="2"/>
      <c r="K4" s="20"/>
    </row>
    <row r="5" spans="1:11" x14ac:dyDescent="0.3">
      <c r="A5" s="1"/>
    </row>
    <row r="6" spans="1:11" x14ac:dyDescent="0.3">
      <c r="A6" s="1"/>
      <c r="C6" s="3"/>
    </row>
    <row r="7" spans="1:11" x14ac:dyDescent="0.3">
      <c r="H7" s="3"/>
    </row>
    <row r="8" spans="1:11" x14ac:dyDescent="0.3">
      <c r="H8" s="3"/>
      <c r="I8" s="4"/>
    </row>
    <row r="12" spans="1:11" x14ac:dyDescent="0.3">
      <c r="H12" s="3"/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19F7-9D0B-41D8-8E6E-B6515377EF45}">
  <dimension ref="A1:S163"/>
  <sheetViews>
    <sheetView topLeftCell="G1" zoomScale="99" zoomScaleNormal="85" workbookViewId="0">
      <selection activeCell="Q14" sqref="Q14"/>
    </sheetView>
  </sheetViews>
  <sheetFormatPr defaultRowHeight="14.4" x14ac:dyDescent="0.3"/>
  <cols>
    <col min="1" max="1" width="5.88671875" style="23" bestFit="1" customWidth="1"/>
    <col min="2" max="2" width="20.6640625" bestFit="1" customWidth="1"/>
    <col min="3" max="3" width="20.109375" style="1" bestFit="1" customWidth="1"/>
    <col min="4" max="4" width="11.44140625" style="22" bestFit="1" customWidth="1"/>
    <col min="5" max="5" width="9.88671875" style="22" bestFit="1" customWidth="1"/>
    <col min="6" max="6" width="13.109375" style="22" bestFit="1" customWidth="1"/>
    <col min="7" max="7" width="13.44140625" bestFit="1" customWidth="1"/>
    <col min="8" max="8" width="6.88671875" bestFit="1" customWidth="1"/>
    <col min="9" max="9" width="26.109375" bestFit="1" customWidth="1"/>
    <col min="10" max="10" width="22.44140625" style="2" bestFit="1" customWidth="1"/>
    <col min="11" max="11" width="28" bestFit="1" customWidth="1"/>
    <col min="12" max="12" width="11.33203125" bestFit="1" customWidth="1"/>
    <col min="13" max="13" width="7.5546875" bestFit="1" customWidth="1"/>
    <col min="14" max="14" width="7.5546875" customWidth="1"/>
    <col min="15" max="15" width="19" bestFit="1" customWidth="1"/>
    <col min="16" max="16" width="14.6640625" bestFit="1" customWidth="1"/>
    <col min="17" max="17" width="23" bestFit="1" customWidth="1"/>
    <col min="18" max="18" width="18.5546875" style="21" bestFit="1" customWidth="1"/>
    <col min="19" max="19" width="8.33203125" bestFit="1" customWidth="1"/>
    <col min="20" max="20" width="18" customWidth="1"/>
  </cols>
  <sheetData>
    <row r="1" spans="1:19" ht="61.2" x14ac:dyDescent="0.3">
      <c r="A1" s="48" t="s">
        <v>262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9" ht="18" thickBot="1" x14ac:dyDescent="0.4">
      <c r="A2" s="39" t="s">
        <v>245</v>
      </c>
      <c r="B2" s="35" t="s">
        <v>16</v>
      </c>
      <c r="C2" s="38" t="s">
        <v>261</v>
      </c>
      <c r="D2" s="37" t="s">
        <v>260</v>
      </c>
      <c r="E2" s="37" t="s">
        <v>259</v>
      </c>
      <c r="F2" s="37" t="s">
        <v>258</v>
      </c>
      <c r="G2" s="35" t="s">
        <v>257</v>
      </c>
      <c r="H2" s="35" t="s">
        <v>239</v>
      </c>
      <c r="I2" s="35" t="s">
        <v>252</v>
      </c>
      <c r="J2" s="36" t="s">
        <v>256</v>
      </c>
      <c r="K2" s="35" t="s">
        <v>255</v>
      </c>
      <c r="L2" s="3"/>
    </row>
    <row r="3" spans="1:19" ht="15.6" thickTop="1" thickBot="1" x14ac:dyDescent="0.35">
      <c r="A3" s="29">
        <v>2</v>
      </c>
      <c r="B3" s="24" t="str">
        <f>IFERROR(VLOOKUP(cham_cong[[#This Row],[ID]],dim_manhanvien[[Tên]:[ID]],2,0),0)</f>
        <v>Phạm Hữu Phú Vinh</v>
      </c>
      <c r="C3" s="28">
        <v>45473</v>
      </c>
      <c r="D3" s="27">
        <v>6</v>
      </c>
      <c r="E3" s="27">
        <v>9</v>
      </c>
      <c r="F3" s="27">
        <f>cham_cong[[#This Row],[Giờ ra]]-cham_cong[[#This Row],[Giờ vào]]</f>
        <v>3</v>
      </c>
      <c r="G3" s="25">
        <f>IFERROR(cham_cong[[#This Row],[Hệ số giờ]]*VLOOKUP(cham_cong[[#This Row],[ID]],dim_manhanvien[],8,0),0)</f>
        <v>45</v>
      </c>
      <c r="H3" s="24">
        <f>IF(cham_cong[[#This Row],[Số lượng bánh đã bán]]&gt;=30,1, IF(AND(cham_cong[[#This Row],[Số lượng bánh đã bán]]&gt;=25,cham_cong[[#This Row],[Số lượng bánh đã bán]]&lt;30),0.5,0))</f>
        <v>0</v>
      </c>
      <c r="I3" s="24">
        <v>24</v>
      </c>
      <c r="J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" s="24"/>
    </row>
    <row r="4" spans="1:19" ht="15.6" thickTop="1" thickBot="1" x14ac:dyDescent="0.35">
      <c r="A4" s="29">
        <v>2</v>
      </c>
      <c r="B4" s="24" t="str">
        <f>IFERROR(VLOOKUP(cham_cong[[#This Row],[ID]],dim_manhanvien[[Tên]:[ID]],2,0),0)</f>
        <v>Phạm Hữu Phú Vinh</v>
      </c>
      <c r="C4" s="28">
        <v>45474</v>
      </c>
      <c r="D4" s="27">
        <v>6</v>
      </c>
      <c r="E4" s="27">
        <v>9</v>
      </c>
      <c r="F4" s="27">
        <f>cham_cong[[#This Row],[Giờ ra]]-cham_cong[[#This Row],[Giờ vào]]</f>
        <v>3</v>
      </c>
      <c r="G4" s="25">
        <f>IFERROR(cham_cong[[#This Row],[Hệ số giờ]]*VLOOKUP(cham_cong[[#This Row],[ID]],dim_manhanvien[],8,0),0)</f>
        <v>45</v>
      </c>
      <c r="H4" s="24">
        <f>IF(cham_cong[[#This Row],[Số lượng bánh đã bán]]&gt;=30,1, IF(AND(cham_cong[[#This Row],[Số lượng bánh đã bán]]&gt;=25,cham_cong[[#This Row],[Số lượng bánh đã bán]]&lt;30),0.5,0))</f>
        <v>0</v>
      </c>
      <c r="I4" s="24">
        <v>23</v>
      </c>
      <c r="J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" s="24"/>
      <c r="M4" s="32" t="s">
        <v>254</v>
      </c>
      <c r="N4" s="32" t="s">
        <v>245</v>
      </c>
      <c r="O4" s="32" t="s">
        <v>16</v>
      </c>
      <c r="P4" s="32" t="s">
        <v>253</v>
      </c>
      <c r="Q4" s="32" t="s">
        <v>252</v>
      </c>
      <c r="R4" s="33" t="s">
        <v>251</v>
      </c>
      <c r="S4" s="32" t="s">
        <v>250</v>
      </c>
    </row>
    <row r="5" spans="1:19" ht="15.6" hidden="1" thickTop="1" thickBot="1" x14ac:dyDescent="0.35">
      <c r="A5" s="29">
        <v>1</v>
      </c>
      <c r="B5" s="24" t="str">
        <f>IFERROR(VLOOKUP(cham_cong[[#This Row],[ID]],dim_manhanvien[[Tên]:[ID]],2,0),0)</f>
        <v>Lê Thị Thùy Linh</v>
      </c>
      <c r="C5" s="28">
        <v>45474</v>
      </c>
      <c r="D5" s="27">
        <v>6</v>
      </c>
      <c r="E5" s="27">
        <v>9</v>
      </c>
      <c r="F5" s="27">
        <f>cham_cong[[#This Row],[Giờ ra]]-cham_cong[[#This Row],[Giờ vào]]</f>
        <v>3</v>
      </c>
      <c r="G5" s="25">
        <f>IFERROR(cham_cong[[#This Row],[Hệ số giờ]]*VLOOKUP(cham_cong[[#This Row],[ID]],dim_manhanvien[],8,0),0)</f>
        <v>45</v>
      </c>
      <c r="H5" s="24">
        <f>IF(cham_cong[[#This Row],[Số lượng bánh đã bán]]&gt;=30,1, IF(AND(cham_cong[[#This Row],[Số lượng bánh đã bán]]&gt;=25,cham_cong[[#This Row],[Số lượng bánh đã bán]]&lt;30),0.5,0))</f>
        <v>1</v>
      </c>
      <c r="I5" s="24">
        <v>31</v>
      </c>
      <c r="J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46.5</v>
      </c>
      <c r="K5" s="24" t="s">
        <v>247</v>
      </c>
      <c r="M5" s="32">
        <v>1</v>
      </c>
      <c r="N5" s="32">
        <v>1</v>
      </c>
      <c r="O5" s="32" t="str">
        <f>IFERROR(VLOOKUP(Table3[[#This Row],[ID]],cham_cong[#All],2,0),0)</f>
        <v>Lê Thị Thùy Linh</v>
      </c>
      <c r="P5" s="34">
        <f>SUM($F$6,$F$9,$F$11)</f>
        <v>8</v>
      </c>
      <c r="Q5" s="32">
        <v>114</v>
      </c>
      <c r="R5" s="33">
        <f>SUM(cham_cong[[#This Row],[Thưởng theo KPI]],J6,G6,G9,G11,J9,J11,)</f>
        <v>264.5</v>
      </c>
      <c r="S5" s="32" t="s">
        <v>249</v>
      </c>
    </row>
    <row r="6" spans="1:19" ht="15.6" hidden="1" thickTop="1" thickBot="1" x14ac:dyDescent="0.35">
      <c r="A6" s="29">
        <v>1</v>
      </c>
      <c r="B6" s="24" t="str">
        <f>IFERROR(VLOOKUP(cham_cong[[#This Row],[ID]],dim_manhanvien[[Tên]:[ID]],2,0),0)</f>
        <v>Lê Thị Thùy Linh</v>
      </c>
      <c r="C6" s="28">
        <v>45476</v>
      </c>
      <c r="D6" s="27">
        <v>6</v>
      </c>
      <c r="E6" s="27">
        <v>9</v>
      </c>
      <c r="F6" s="27">
        <f>cham_cong[[#This Row],[Giờ ra]]-cham_cong[[#This Row],[Giờ vào]]</f>
        <v>3</v>
      </c>
      <c r="G6" s="25">
        <f>IFERROR(cham_cong[[#This Row],[Hệ số giờ]]*VLOOKUP(cham_cong[[#This Row],[ID]],dim_manhanvien[],8,0),0)</f>
        <v>45</v>
      </c>
      <c r="H6" s="24">
        <f>IF(cham_cong[[#This Row],[Số lượng bánh đã bán]]&gt;=30,1, IF(AND(cham_cong[[#This Row],[Số lượng bánh đã bán]]&gt;=25,cham_cong[[#This Row],[Số lượng bánh đã bán]]&lt;30),0.5,0))</f>
        <v>0.5</v>
      </c>
      <c r="I6" s="24">
        <v>28</v>
      </c>
      <c r="J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28</v>
      </c>
      <c r="K6" s="24" t="s">
        <v>247</v>
      </c>
      <c r="M6" s="32">
        <v>2</v>
      </c>
      <c r="N6" s="32">
        <v>1</v>
      </c>
      <c r="O6" s="32" t="str">
        <f>IFERROR(VLOOKUP(Table3[[#This Row],[ID]],cham_cong[#All],2,0),0)</f>
        <v>Lê Thị Thùy Linh</v>
      </c>
      <c r="P6" s="32">
        <v>5</v>
      </c>
      <c r="Q6" s="32">
        <f>SUM(I17,I21)</f>
        <v>36</v>
      </c>
      <c r="R6" s="33">
        <f>SUM(G17,G21)</f>
        <v>75</v>
      </c>
      <c r="S6" s="32" t="s">
        <v>247</v>
      </c>
    </row>
    <row r="7" spans="1:19" ht="15.6" thickTop="1" thickBot="1" x14ac:dyDescent="0.35">
      <c r="A7" s="29">
        <v>2</v>
      </c>
      <c r="B7" s="24" t="str">
        <f>IFERROR(VLOOKUP(cham_cong[[#This Row],[ID]],dim_manhanvien[[Tên]:[ID]],2,0),0)</f>
        <v>Phạm Hữu Phú Vinh</v>
      </c>
      <c r="C7" s="28">
        <v>45476</v>
      </c>
      <c r="D7" s="27">
        <v>6</v>
      </c>
      <c r="E7" s="27">
        <v>10</v>
      </c>
      <c r="F7" s="27">
        <f>cham_cong[[#This Row],[Giờ ra]]-cham_cong[[#This Row],[Giờ vào]]</f>
        <v>4</v>
      </c>
      <c r="G7" s="25">
        <f>IFERROR(cham_cong[[#This Row],[Hệ số giờ]]*VLOOKUP(cham_cong[[#This Row],[ID]],dim_manhanvien[],8,0),0)</f>
        <v>60</v>
      </c>
      <c r="H7" s="24">
        <f>IF(cham_cong[[#This Row],[Số lượng bánh đã bán]]&gt;=30,1, IF(AND(cham_cong[[#This Row],[Số lượng bánh đã bán]]&gt;=25,cham_cong[[#This Row],[Số lượng bánh đã bán]]&lt;30),0.5,0))</f>
        <v>0</v>
      </c>
      <c r="I7" s="24">
        <v>18</v>
      </c>
      <c r="J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" s="24"/>
      <c r="M7" s="32">
        <v>3</v>
      </c>
      <c r="N7" s="32">
        <v>3</v>
      </c>
      <c r="O7" s="32" t="str">
        <f>IFERROR(VLOOKUP(Table3[[#This Row],[ID]],cham_cong[#All],2,0),0)</f>
        <v>Ngô Thị Kim Yến</v>
      </c>
      <c r="P7" s="34">
        <f>SUM(F16,F19,F24)</f>
        <v>9</v>
      </c>
      <c r="Q7" s="32">
        <f>SUM(I16,I19,I24)</f>
        <v>62</v>
      </c>
      <c r="R7" s="33">
        <f>SUM(G16,G19,G24,J19)</f>
        <v>160</v>
      </c>
      <c r="S7" s="32" t="s">
        <v>247</v>
      </c>
    </row>
    <row r="8" spans="1:19" ht="15.6" thickTop="1" thickBot="1" x14ac:dyDescent="0.35">
      <c r="A8" s="29">
        <v>2</v>
      </c>
      <c r="B8" s="24" t="str">
        <f>IFERROR(VLOOKUP(cham_cong[[#This Row],[ID]],dim_manhanvien[[Tên]:[ID]],2,0),0)</f>
        <v>Phạm Hữu Phú Vinh</v>
      </c>
      <c r="C8" s="28">
        <v>45477</v>
      </c>
      <c r="D8" s="27">
        <v>6</v>
      </c>
      <c r="E8" s="27">
        <v>9</v>
      </c>
      <c r="F8" s="27">
        <f>cham_cong[[#This Row],[Giờ ra]]-cham_cong[[#This Row],[Giờ vào]]</f>
        <v>3</v>
      </c>
      <c r="G8" s="25">
        <f>IFERROR(cham_cong[[#This Row],[Hệ số giờ]]*VLOOKUP(cham_cong[[#This Row],[ID]],dim_manhanvien[],8,0),0)</f>
        <v>45</v>
      </c>
      <c r="H8" s="24">
        <f>IF(cham_cong[[#This Row],[Số lượng bánh đã bán]]&gt;=30,1, IF(AND(cham_cong[[#This Row],[Số lượng bánh đã bán]]&gt;=25,cham_cong[[#This Row],[Số lượng bánh đã bán]]&lt;30),0.5,0))</f>
        <v>0</v>
      </c>
      <c r="I8" s="24">
        <v>20</v>
      </c>
      <c r="J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" s="24"/>
      <c r="M8" s="32">
        <v>4</v>
      </c>
      <c r="N8" s="32">
        <v>4</v>
      </c>
      <c r="O8" s="32" t="str">
        <f>IFERROR(VLOOKUP(Table3[[#This Row],[ID]],cham_cong[#All],2,0),0)</f>
        <v>Đỗ Minh Thành</v>
      </c>
      <c r="P8" s="32">
        <v>30.35</v>
      </c>
      <c r="Q8" s="32">
        <v>124</v>
      </c>
      <c r="R8" s="33">
        <f>455+70</f>
        <v>525</v>
      </c>
      <c r="S8" s="32" t="s">
        <v>247</v>
      </c>
    </row>
    <row r="9" spans="1:19" ht="15.6" hidden="1" thickTop="1" thickBot="1" x14ac:dyDescent="0.35">
      <c r="A9" s="29">
        <v>1</v>
      </c>
      <c r="B9" s="24" t="str">
        <f>IFERROR(VLOOKUP(cham_cong[[#This Row],[ID]],dim_manhanvien[[Tên]:[ID]],2,0),0)</f>
        <v>Lê Thị Thùy Linh</v>
      </c>
      <c r="C9" s="28">
        <v>45478</v>
      </c>
      <c r="D9" s="27">
        <v>6</v>
      </c>
      <c r="E9" s="27">
        <v>9</v>
      </c>
      <c r="F9" s="27">
        <f>cham_cong[[#This Row],[Giờ ra]]-cham_cong[[#This Row],[Giờ vào]]</f>
        <v>3</v>
      </c>
      <c r="G9" s="25">
        <f>IFERROR(cham_cong[[#This Row],[Hệ số giờ]]*VLOOKUP(cham_cong[[#This Row],[ID]],dim_manhanvien[],8,0),0)</f>
        <v>45</v>
      </c>
      <c r="H9" s="24">
        <f>IF(cham_cong[[#This Row],[Số lượng bánh đã bán]]&gt;=30,1, IF(AND(cham_cong[[#This Row],[Số lượng bánh đã bán]]&gt;=25,cham_cong[[#This Row],[Số lượng bánh đã bán]]&lt;30),0.5,0))</f>
        <v>1</v>
      </c>
      <c r="I9" s="24">
        <v>30</v>
      </c>
      <c r="J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45</v>
      </c>
      <c r="K9" s="24" t="s">
        <v>247</v>
      </c>
      <c r="M9" s="32">
        <v>1</v>
      </c>
      <c r="N9" s="32"/>
      <c r="O9" s="32">
        <f>IFERROR(VLOOKUP(Table3[[#This Row],[ID]],cham_cong[#All],2,0),0)</f>
        <v>0</v>
      </c>
      <c r="P9" s="32"/>
      <c r="Q9" s="32"/>
      <c r="R9" s="33"/>
      <c r="S9" s="32"/>
    </row>
    <row r="10" spans="1:19" ht="15.6" thickTop="1" thickBot="1" x14ac:dyDescent="0.35">
      <c r="A10" s="29">
        <v>2</v>
      </c>
      <c r="B10" s="24" t="str">
        <f>IFERROR(VLOOKUP(cham_cong[[#This Row],[ID]],dim_manhanvien[[Tên]:[ID]],2,0),0)</f>
        <v>Phạm Hữu Phú Vinh</v>
      </c>
      <c r="C10" s="28">
        <v>45478</v>
      </c>
      <c r="D10" s="27">
        <v>6</v>
      </c>
      <c r="E10" s="27">
        <v>9</v>
      </c>
      <c r="F10" s="27">
        <f>cham_cong[[#This Row],[Giờ ra]]-cham_cong[[#This Row],[Giờ vào]]</f>
        <v>3</v>
      </c>
      <c r="G10" s="25">
        <f>IFERROR(cham_cong[[#This Row],[Hệ số giờ]]*VLOOKUP(cham_cong[[#This Row],[ID]],dim_manhanvien[],8,0),0)</f>
        <v>45</v>
      </c>
      <c r="H10" s="24">
        <f>IF(cham_cong[[#This Row],[Số lượng bánh đã bán]]&gt;=30,1, IF(AND(cham_cong[[#This Row],[Số lượng bánh đã bán]]&gt;=25,cham_cong[[#This Row],[Số lượng bánh đã bán]]&lt;30),0.5,0))</f>
        <v>0</v>
      </c>
      <c r="I10" s="24">
        <v>16</v>
      </c>
      <c r="J1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" s="24"/>
      <c r="M10" s="32">
        <v>2</v>
      </c>
      <c r="N10" s="32">
        <v>2</v>
      </c>
      <c r="O10" s="32" t="str">
        <f>IFERROR(VLOOKUP(Table3[[#This Row],[ID]],cham_cong[#All],2,0),0)</f>
        <v>Phạm Hữu Phú Vinh</v>
      </c>
      <c r="P10" s="32">
        <v>99</v>
      </c>
      <c r="Q10" s="32">
        <v>517</v>
      </c>
      <c r="R10" s="33">
        <f>SUMIF(cham_cong[Tên],"Phạm Hữu Phú Vinh",cham_cong[Trả lương])+SUMIF(cham_cong[Tên],"Phạm Hữu Phú Vinh",cham_cong[Thưởng theo KPI])</f>
        <v>1557.8500000000001</v>
      </c>
      <c r="S10" s="32" t="s">
        <v>247</v>
      </c>
    </row>
    <row r="11" spans="1:19" ht="15.6" hidden="1" thickTop="1" thickBot="1" x14ac:dyDescent="0.35">
      <c r="A11" s="29">
        <v>1</v>
      </c>
      <c r="B11" s="24" t="str">
        <f>IFERROR(VLOOKUP(cham_cong[[#This Row],[ID]],dim_manhanvien[[Tên]:[ID]],2,0),0)</f>
        <v>Lê Thị Thùy Linh</v>
      </c>
      <c r="C11" s="28">
        <v>45479</v>
      </c>
      <c r="D11" s="27">
        <v>6</v>
      </c>
      <c r="E11" s="27">
        <v>8</v>
      </c>
      <c r="F11" s="27">
        <f>cham_cong[[#This Row],[Giờ ra]]-cham_cong[[#This Row],[Giờ vào]]</f>
        <v>2</v>
      </c>
      <c r="G11" s="25">
        <f>IFERROR(cham_cong[[#This Row],[Hệ số giờ]]*VLOOKUP(cham_cong[[#This Row],[ID]],dim_manhanvien[],8,0),0)</f>
        <v>30</v>
      </c>
      <c r="H11" s="24">
        <f>IF(cham_cong[[#This Row],[Số lượng bánh đã bán]]&gt;=30,1, IF(AND(cham_cong[[#This Row],[Số lượng bánh đã bán]]&gt;=25,cham_cong[[#This Row],[Số lượng bánh đã bán]]&lt;30),0.5,0))</f>
        <v>0.5</v>
      </c>
      <c r="I11" s="24">
        <v>25</v>
      </c>
      <c r="J1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25</v>
      </c>
      <c r="K11" s="24" t="s">
        <v>247</v>
      </c>
      <c r="M11" s="32">
        <v>3</v>
      </c>
      <c r="N11" s="32"/>
      <c r="O11" s="32">
        <f>IFERROR(VLOOKUP(Table3[[#This Row],[ID]],cham_cong[#All],2,0),0)</f>
        <v>0</v>
      </c>
      <c r="P11" s="32"/>
      <c r="Q11" s="32"/>
      <c r="R11" s="33"/>
      <c r="S11" s="32"/>
    </row>
    <row r="12" spans="1:19" ht="15.6" thickTop="1" thickBot="1" x14ac:dyDescent="0.35">
      <c r="A12" s="29">
        <v>2</v>
      </c>
      <c r="B12" s="24" t="str">
        <f>IFERROR(VLOOKUP(cham_cong[[#This Row],[ID]],dim_manhanvien[[Tên]:[ID]],2,0),0)</f>
        <v>Phạm Hữu Phú Vinh</v>
      </c>
      <c r="C12" s="28">
        <v>45479</v>
      </c>
      <c r="D12" s="27">
        <v>6</v>
      </c>
      <c r="E12" s="27">
        <v>8</v>
      </c>
      <c r="F12" s="27">
        <f>cham_cong[[#This Row],[Giờ ra]]-cham_cong[[#This Row],[Giờ vào]]</f>
        <v>2</v>
      </c>
      <c r="G12" s="25">
        <f>IFERROR(cham_cong[[#This Row],[Hệ số giờ]]*VLOOKUP(cham_cong[[#This Row],[ID]],dim_manhanvien[],8,0),0)</f>
        <v>30</v>
      </c>
      <c r="H12" s="24">
        <f>IF(cham_cong[[#This Row],[Số lượng bánh đã bán]]&gt;=30,1, IF(AND(cham_cong[[#This Row],[Số lượng bánh đã bán]]&gt;=25,cham_cong[[#This Row],[Số lượng bánh đã bán]]&lt;30),0.5,0))</f>
        <v>0</v>
      </c>
      <c r="I12" s="24">
        <v>10</v>
      </c>
      <c r="J1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" s="24"/>
      <c r="M12" s="32">
        <v>4</v>
      </c>
      <c r="N12" s="32">
        <v>16</v>
      </c>
      <c r="O12" s="32" t="str">
        <f>IFERROR(VLOOKUP(Table3[[#This Row],[ID]],cham_cong[#All],2,0),0)</f>
        <v>Phạm Hữu Xuân Hải</v>
      </c>
      <c r="P12" s="32">
        <v>99</v>
      </c>
      <c r="Q12" s="32"/>
      <c r="R12" s="33">
        <v>1000</v>
      </c>
      <c r="S12" s="32" t="s">
        <v>247</v>
      </c>
    </row>
    <row r="13" spans="1:19" ht="15.6" thickTop="1" thickBot="1" x14ac:dyDescent="0.35">
      <c r="A13" s="29">
        <v>2</v>
      </c>
      <c r="B13" s="24" t="str">
        <f>IFERROR(VLOOKUP(cham_cong[[#This Row],[ID]],dim_manhanvien[[Tên]:[ID]],2,0),0)</f>
        <v>Phạm Hữu Phú Vinh</v>
      </c>
      <c r="C13" s="28">
        <v>45480</v>
      </c>
      <c r="D13" s="27">
        <v>6</v>
      </c>
      <c r="E13" s="27">
        <v>10</v>
      </c>
      <c r="F13" s="27">
        <f>cham_cong[[#This Row],[Giờ ra]]-cham_cong[[#This Row],[Giờ vào]]</f>
        <v>4</v>
      </c>
      <c r="G13" s="25">
        <f>IFERROR(cham_cong[[#This Row],[Hệ số giờ]]*VLOOKUP(cham_cong[[#This Row],[ID]],dim_manhanvien[],8,0),0)</f>
        <v>60</v>
      </c>
      <c r="H13" s="24">
        <f>IF(cham_cong[[#This Row],[Số lượng bánh đã bán]]&gt;=30,1, IF(AND(cham_cong[[#This Row],[Số lượng bánh đã bán]]&gt;=25,cham_cong[[#This Row],[Số lượng bánh đã bán]]&lt;30),0.5,0))</f>
        <v>0</v>
      </c>
      <c r="I13" s="24">
        <v>20</v>
      </c>
      <c r="J1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" s="24"/>
      <c r="M13" s="32"/>
      <c r="N13" s="32">
        <v>69</v>
      </c>
      <c r="O13" s="32" t="str">
        <f>IFERROR(VLOOKUP(Table3[[#This Row],[ID]],cham_cong[#All],2,0),0)</f>
        <v>Trung Trực</v>
      </c>
      <c r="P13" s="32">
        <v>99</v>
      </c>
      <c r="Q13" s="32"/>
      <c r="R13" s="33">
        <v>1000</v>
      </c>
      <c r="S13" s="32" t="s">
        <v>247</v>
      </c>
    </row>
    <row r="14" spans="1:19" ht="15.6" thickTop="1" thickBot="1" x14ac:dyDescent="0.35">
      <c r="A14" s="29">
        <v>2</v>
      </c>
      <c r="B14" s="24" t="str">
        <f>IFERROR(VLOOKUP(cham_cong[[#This Row],[ID]],dim_manhanvien[[Tên]:[ID]],2,0),0)</f>
        <v>Phạm Hữu Phú Vinh</v>
      </c>
      <c r="C14" s="28">
        <v>45481</v>
      </c>
      <c r="D14" s="27">
        <v>6</v>
      </c>
      <c r="E14" s="27">
        <v>9</v>
      </c>
      <c r="F14" s="27">
        <f>cham_cong[[#This Row],[Giờ ra]]-cham_cong[[#This Row],[Giờ vào]]</f>
        <v>3</v>
      </c>
      <c r="G14" s="25">
        <f>IFERROR(cham_cong[[#This Row],[Hệ số giờ]]*VLOOKUP(cham_cong[[#This Row],[ID]],dim_manhanvien[],8,0),0)</f>
        <v>45</v>
      </c>
      <c r="H14" s="24">
        <f>IF(cham_cong[[#This Row],[Số lượng bánh đã bán]]&gt;=30,1, IF(AND(cham_cong[[#This Row],[Số lượng bánh đã bán]]&gt;=25,cham_cong[[#This Row],[Số lượng bánh đã bán]]&lt;30),0.5,0))</f>
        <v>0</v>
      </c>
      <c r="I14" s="24">
        <v>13</v>
      </c>
      <c r="J1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" s="24"/>
      <c r="M14" s="32"/>
      <c r="N14" s="32">
        <v>10</v>
      </c>
      <c r="O14" s="32" t="s">
        <v>208</v>
      </c>
      <c r="P14" s="32">
        <v>99</v>
      </c>
      <c r="Q14" s="32"/>
      <c r="R14" s="33">
        <v>1000</v>
      </c>
      <c r="S14" s="32" t="s">
        <v>247</v>
      </c>
    </row>
    <row r="15" spans="1:19" ht="15.6" thickTop="1" thickBot="1" x14ac:dyDescent="0.35">
      <c r="A15" s="29">
        <v>2</v>
      </c>
      <c r="B15" s="24" t="str">
        <f>IFERROR(VLOOKUP(cham_cong[[#This Row],[ID]],dim_manhanvien[[Tên]:[ID]],2,0),0)</f>
        <v>Phạm Hữu Phú Vinh</v>
      </c>
      <c r="C15" s="28">
        <v>45482</v>
      </c>
      <c r="D15" s="27">
        <v>6</v>
      </c>
      <c r="E15" s="27">
        <v>9</v>
      </c>
      <c r="F15" s="27">
        <f>cham_cong[[#This Row],[Giờ ra]]-cham_cong[[#This Row],[Giờ vào]]</f>
        <v>3</v>
      </c>
      <c r="G15" s="25">
        <f>IFERROR(cham_cong[[#This Row],[Hệ số giờ]]*VLOOKUP(cham_cong[[#This Row],[ID]],dim_manhanvien[],8,0),0)</f>
        <v>45</v>
      </c>
      <c r="H15" s="24">
        <f>IF(cham_cong[[#This Row],[Số lượng bánh đã bán]]&gt;=30,1, IF(AND(cham_cong[[#This Row],[Số lượng bánh đã bán]]&gt;=25,cham_cong[[#This Row],[Số lượng bánh đã bán]]&lt;30),0.5,0))</f>
        <v>0</v>
      </c>
      <c r="I15" s="24">
        <v>20</v>
      </c>
      <c r="J1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" s="24"/>
      <c r="M15" s="32"/>
      <c r="N15" s="32"/>
      <c r="O15" s="32">
        <f>IFERROR(VLOOKUP(Table3[[#This Row],[ID]],cham_cong[#All],2,0),0)</f>
        <v>0</v>
      </c>
      <c r="P15" s="32"/>
      <c r="Q15" s="32"/>
      <c r="R15" s="33"/>
      <c r="S15" s="32"/>
    </row>
    <row r="16" spans="1:19" ht="15.6" hidden="1" thickTop="1" thickBot="1" x14ac:dyDescent="0.35">
      <c r="A16" s="29">
        <v>3</v>
      </c>
      <c r="B16" s="24" t="str">
        <f>IFERROR(VLOOKUP(cham_cong[[#This Row],[ID]],dim_manhanvien[[Tên]:[ID]],2,0),0)</f>
        <v>Ngô Thị Kim Yến</v>
      </c>
      <c r="C16" s="28">
        <v>45482</v>
      </c>
      <c r="D16" s="27">
        <v>6</v>
      </c>
      <c r="E16" s="27">
        <v>9</v>
      </c>
      <c r="F16" s="27">
        <f>cham_cong[[#This Row],[Giờ ra]]-cham_cong[[#This Row],[Giờ vào]]</f>
        <v>3</v>
      </c>
      <c r="G16" s="25">
        <f>IFERROR(cham_cong[[#This Row],[Hệ số giờ]]*VLOOKUP(cham_cong[[#This Row],[ID]],dim_manhanvien[],8,0),0)</f>
        <v>45</v>
      </c>
      <c r="H16" s="24">
        <f>IF(cham_cong[[#This Row],[Số lượng bánh đã bán]]&gt;=30,1, IF(AND(cham_cong[[#This Row],[Số lượng bánh đã bán]]&gt;=25,cham_cong[[#This Row],[Số lượng bánh đã bán]]&lt;30),0.5,0))</f>
        <v>0</v>
      </c>
      <c r="I16" s="24">
        <v>20</v>
      </c>
      <c r="J1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6" s="24" t="s">
        <v>247</v>
      </c>
      <c r="M16" s="32"/>
      <c r="N16" s="32"/>
      <c r="O16" s="32">
        <f>IFERROR(VLOOKUP(Table3[[#This Row],[ID]],cham_cong[#All],2,0),0)</f>
        <v>0</v>
      </c>
      <c r="P16" s="32"/>
      <c r="Q16" s="32"/>
      <c r="R16" s="33"/>
      <c r="S16" s="32"/>
    </row>
    <row r="17" spans="1:19" ht="15.6" hidden="1" thickTop="1" thickBot="1" x14ac:dyDescent="0.35">
      <c r="A17" s="29">
        <v>1</v>
      </c>
      <c r="B17" s="24" t="str">
        <f>IFERROR(VLOOKUP(cham_cong[[#This Row],[ID]],dim_manhanvien[[Tên]:[ID]],2,0),0)</f>
        <v>Lê Thị Thùy Linh</v>
      </c>
      <c r="C17" s="28">
        <v>45483</v>
      </c>
      <c r="D17" s="27">
        <v>6</v>
      </c>
      <c r="E17" s="27">
        <v>9</v>
      </c>
      <c r="F17" s="27">
        <f>cham_cong[[#This Row],[Giờ ra]]-cham_cong[[#This Row],[Giờ vào]]</f>
        <v>3</v>
      </c>
      <c r="G17" s="25">
        <f>IFERROR(cham_cong[[#This Row],[Hệ số giờ]]*VLOOKUP(cham_cong[[#This Row],[ID]],dim_manhanvien[],8,0),0)</f>
        <v>45</v>
      </c>
      <c r="H17" s="24">
        <f>IF(cham_cong[[#This Row],[Số lượng bánh đã bán]]&gt;=30,1, IF(AND(cham_cong[[#This Row],[Số lượng bánh đã bán]]&gt;=25,cham_cong[[#This Row],[Số lượng bánh đã bán]]&lt;30),0.5,0))</f>
        <v>0</v>
      </c>
      <c r="I17" s="24">
        <v>20</v>
      </c>
      <c r="J1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7" s="24" t="s">
        <v>247</v>
      </c>
      <c r="M17" s="32"/>
      <c r="N17" s="32"/>
      <c r="O17" s="32">
        <f>IFERROR(VLOOKUP(Table3[[#This Row],[ID]],cham_cong[#All],2,0),0)</f>
        <v>0</v>
      </c>
      <c r="P17" s="32"/>
      <c r="Q17" s="32"/>
      <c r="R17" s="33"/>
      <c r="S17" s="32"/>
    </row>
    <row r="18" spans="1:19" ht="15.6" thickTop="1" thickBot="1" x14ac:dyDescent="0.35">
      <c r="A18" s="29">
        <v>2</v>
      </c>
      <c r="B18" s="24" t="str">
        <f>IFERROR(VLOOKUP(cham_cong[[#This Row],[ID]],dim_manhanvien[[Tên]:[ID]],2,0),0)</f>
        <v>Phạm Hữu Phú Vinh</v>
      </c>
      <c r="C18" s="28">
        <v>45483</v>
      </c>
      <c r="D18" s="27">
        <v>6</v>
      </c>
      <c r="E18" s="27">
        <v>9</v>
      </c>
      <c r="F18" s="27">
        <f>cham_cong[[#This Row],[Giờ ra]]-cham_cong[[#This Row],[Giờ vào]]</f>
        <v>3</v>
      </c>
      <c r="G18" s="25">
        <f>IFERROR(cham_cong[[#This Row],[Hệ số giờ]]*VLOOKUP(cham_cong[[#This Row],[ID]],dim_manhanvien[],8,0),0)</f>
        <v>45</v>
      </c>
      <c r="H18" s="24">
        <f>IF(cham_cong[[#This Row],[Số lượng bánh đã bán]]&gt;=30,1, IF(AND(cham_cong[[#This Row],[Số lượng bánh đã bán]]&gt;=25,cham_cong[[#This Row],[Số lượng bánh đã bán]]&lt;30),0.5,0))</f>
        <v>0</v>
      </c>
      <c r="I18" s="24">
        <v>17</v>
      </c>
      <c r="J1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8" s="24"/>
      <c r="M18" s="32"/>
      <c r="N18" s="32"/>
      <c r="O18" s="32">
        <f>IFERROR(VLOOKUP(Table3[[#This Row],[ID]],cham_cong[#All],2,0),0)</f>
        <v>0</v>
      </c>
      <c r="P18" s="32"/>
      <c r="Q18" s="32"/>
      <c r="R18" s="33"/>
      <c r="S18" s="32"/>
    </row>
    <row r="19" spans="1:19" ht="15.6" hidden="1" thickTop="1" thickBot="1" x14ac:dyDescent="0.35">
      <c r="A19" s="29">
        <v>3</v>
      </c>
      <c r="B19" s="24" t="str">
        <f>IFERROR(VLOOKUP(cham_cong[[#This Row],[ID]],dim_manhanvien[[Tên]:[ID]],2,0),0)</f>
        <v>Ngô Thị Kim Yến</v>
      </c>
      <c r="C19" s="28">
        <v>45484</v>
      </c>
      <c r="D19" s="27">
        <v>6</v>
      </c>
      <c r="E19" s="27">
        <v>9</v>
      </c>
      <c r="F19" s="27">
        <f>cham_cong[[#This Row],[Giờ ra]]-cham_cong[[#This Row],[Giờ vào]]</f>
        <v>3</v>
      </c>
      <c r="G19" s="25">
        <f>IFERROR(cham_cong[[#This Row],[Hệ số giờ]]*VLOOKUP(cham_cong[[#This Row],[ID]],dim_manhanvien[],8,0),0)</f>
        <v>45</v>
      </c>
      <c r="H19" s="24">
        <f>IF(cham_cong[[#This Row],[Số lượng bánh đã bán]]&gt;=30,1, IF(AND(cham_cong[[#This Row],[Số lượng bánh đã bán]]&gt;=25,cham_cong[[#This Row],[Số lượng bánh đã bán]]&lt;30),0.5,0))</f>
        <v>0.5</v>
      </c>
      <c r="I19" s="24">
        <v>25</v>
      </c>
      <c r="J1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25</v>
      </c>
      <c r="K19" s="24" t="s">
        <v>247</v>
      </c>
      <c r="L19" s="22"/>
      <c r="M19" s="32"/>
      <c r="N19" s="32"/>
      <c r="O19" s="32">
        <f>IFERROR(VLOOKUP(Table3[[#This Row],[ID]],cham_cong[#All],2,0),0)</f>
        <v>0</v>
      </c>
      <c r="P19" s="32"/>
      <c r="Q19" s="32"/>
      <c r="R19" s="33"/>
      <c r="S19" s="32"/>
    </row>
    <row r="20" spans="1:19" ht="15.6" thickTop="1" thickBot="1" x14ac:dyDescent="0.35">
      <c r="A20" s="29">
        <v>2</v>
      </c>
      <c r="B20" s="24" t="str">
        <f>IFERROR(VLOOKUP(cham_cong[[#This Row],[ID]],dim_manhanvien[[Tên]:[ID]],2,0),0)</f>
        <v>Phạm Hữu Phú Vinh</v>
      </c>
      <c r="C20" s="28">
        <v>45484</v>
      </c>
      <c r="D20" s="27">
        <v>6</v>
      </c>
      <c r="E20" s="27">
        <v>9</v>
      </c>
      <c r="F20" s="27">
        <f>cham_cong[[#This Row],[Giờ ra]]-cham_cong[[#This Row],[Giờ vào]]</f>
        <v>3</v>
      </c>
      <c r="G20" s="25">
        <f>IFERROR(cham_cong[[#This Row],[Hệ số giờ]]*VLOOKUP(cham_cong[[#This Row],[ID]],dim_manhanvien[],8,0),0)</f>
        <v>45</v>
      </c>
      <c r="H20" s="24">
        <f>IF(cham_cong[[#This Row],[Số lượng bánh đã bán]]&gt;=30,1, IF(AND(cham_cong[[#This Row],[Số lượng bánh đã bán]]&gt;=25,cham_cong[[#This Row],[Số lượng bánh đã bán]]&lt;30),0.5,0))</f>
        <v>0</v>
      </c>
      <c r="I20" s="24">
        <v>10</v>
      </c>
      <c r="J2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0" s="24"/>
      <c r="M20" s="32"/>
      <c r="N20" s="32"/>
      <c r="O20" s="32">
        <f>IFERROR(VLOOKUP(Table3[[#This Row],[ID]],cham_cong[#All],2,0),0)</f>
        <v>0</v>
      </c>
      <c r="P20" s="32"/>
      <c r="Q20" s="32"/>
      <c r="R20" s="33"/>
      <c r="S20" s="32"/>
    </row>
    <row r="21" spans="1:19" ht="15.6" hidden="1" thickTop="1" thickBot="1" x14ac:dyDescent="0.35">
      <c r="A21" s="29">
        <v>1</v>
      </c>
      <c r="B21" s="24" t="str">
        <f>IFERROR(VLOOKUP(cham_cong[[#This Row],[ID]],dim_manhanvien[[Tên]:[ID]],2,0),0)</f>
        <v>Lê Thị Thùy Linh</v>
      </c>
      <c r="C21" s="28">
        <v>45485</v>
      </c>
      <c r="D21" s="27">
        <v>6</v>
      </c>
      <c r="E21" s="27">
        <v>8</v>
      </c>
      <c r="F21" s="27">
        <f>cham_cong[[#This Row],[Giờ ra]]-cham_cong[[#This Row],[Giờ vào]]</f>
        <v>2</v>
      </c>
      <c r="G21" s="25">
        <f>IFERROR(cham_cong[[#This Row],[Hệ số giờ]]*VLOOKUP(cham_cong[[#This Row],[ID]],dim_manhanvien[],8,0),0)</f>
        <v>30</v>
      </c>
      <c r="H21" s="24">
        <f>IF(cham_cong[[#This Row],[Số lượng bánh đã bán]]&gt;=30,1, IF(AND(cham_cong[[#This Row],[Số lượng bánh đã bán]]&gt;=25,cham_cong[[#This Row],[Số lượng bánh đã bán]]&lt;30),0.5,0))</f>
        <v>0</v>
      </c>
      <c r="I21" s="24">
        <v>16</v>
      </c>
      <c r="J2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1" s="24" t="s">
        <v>247</v>
      </c>
      <c r="M21" s="32"/>
      <c r="N21" s="32"/>
      <c r="O21" s="32">
        <f>IFERROR(VLOOKUP(Table3[[#This Row],[ID]],cham_cong[#All],2,0),0)</f>
        <v>0</v>
      </c>
      <c r="P21" s="32"/>
      <c r="Q21" s="32"/>
      <c r="R21" s="33"/>
      <c r="S21" s="32"/>
    </row>
    <row r="22" spans="1:19" ht="15.6" thickTop="1" thickBot="1" x14ac:dyDescent="0.35">
      <c r="A22" s="29">
        <v>2</v>
      </c>
      <c r="B22" s="24" t="str">
        <f>IFERROR(VLOOKUP(cham_cong[[#This Row],[ID]],dim_manhanvien[[Tên]:[ID]],2,0),0)</f>
        <v>Phạm Hữu Phú Vinh</v>
      </c>
      <c r="C22" s="28">
        <v>45485</v>
      </c>
      <c r="D22" s="27">
        <v>6</v>
      </c>
      <c r="E22" s="27">
        <v>9</v>
      </c>
      <c r="F22" s="27">
        <f>cham_cong[[#This Row],[Giờ ra]]-cham_cong[[#This Row],[Giờ vào]]</f>
        <v>3</v>
      </c>
      <c r="G22" s="25">
        <f>IFERROR(cham_cong[[#This Row],[Hệ số giờ]]*VLOOKUP(cham_cong[[#This Row],[ID]],dim_manhanvien[],8,0),0)</f>
        <v>45</v>
      </c>
      <c r="H22" s="24">
        <f>IF(cham_cong[[#This Row],[Số lượng bánh đã bán]]&gt;=30,1, IF(AND(cham_cong[[#This Row],[Số lượng bánh đã bán]]&gt;=25,cham_cong[[#This Row],[Số lượng bánh đã bán]]&lt;30),0.5,0))</f>
        <v>0.5</v>
      </c>
      <c r="I22" s="24">
        <v>25</v>
      </c>
      <c r="J2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25</v>
      </c>
      <c r="K22" s="24"/>
      <c r="M22" s="32"/>
      <c r="N22" s="32"/>
      <c r="O22" s="32">
        <f>IFERROR(VLOOKUP(Table3[[#This Row],[ID]],cham_cong[#All],2,0),0)</f>
        <v>0</v>
      </c>
      <c r="P22" s="32"/>
      <c r="Q22" s="32"/>
      <c r="R22" s="33"/>
      <c r="S22" s="32"/>
    </row>
    <row r="23" spans="1:19" ht="15.6" thickTop="1" thickBot="1" x14ac:dyDescent="0.35">
      <c r="A23" s="29">
        <v>2</v>
      </c>
      <c r="B23" s="24" t="str">
        <f>IFERROR(VLOOKUP(cham_cong[[#This Row],[ID]],dim_manhanvien[[Tên]:[ID]],2,0),0)</f>
        <v>Phạm Hữu Phú Vinh</v>
      </c>
      <c r="C23" s="28">
        <v>45486</v>
      </c>
      <c r="D23" s="27">
        <v>6</v>
      </c>
      <c r="E23" s="27">
        <v>9</v>
      </c>
      <c r="F23" s="27">
        <f>cham_cong[[#This Row],[Giờ ra]]-cham_cong[[#This Row],[Giờ vào]]</f>
        <v>3</v>
      </c>
      <c r="G23" s="25">
        <f>IFERROR(cham_cong[[#This Row],[Hệ số giờ]]*VLOOKUP(cham_cong[[#This Row],[ID]],dim_manhanvien[],8,0),0)</f>
        <v>45</v>
      </c>
      <c r="H23" s="24">
        <f>IF(cham_cong[[#This Row],[Số lượng bánh đã bán]]&gt;=30,1, IF(AND(cham_cong[[#This Row],[Số lượng bánh đã bán]]&gt;=25,cham_cong[[#This Row],[Số lượng bánh đã bán]]&lt;30),0.5,0))</f>
        <v>0</v>
      </c>
      <c r="I23" s="24">
        <v>10</v>
      </c>
      <c r="J2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3" s="24"/>
      <c r="M23" s="32"/>
      <c r="N23" s="32"/>
      <c r="O23" s="32">
        <f>IFERROR(VLOOKUP(Table3[[#This Row],[ID]],cham_cong[#All],2,0),0)</f>
        <v>0</v>
      </c>
      <c r="P23" s="32"/>
      <c r="Q23" s="32"/>
      <c r="R23" s="33"/>
      <c r="S23" s="32"/>
    </row>
    <row r="24" spans="1:19" ht="15.6" hidden="1" thickTop="1" thickBot="1" x14ac:dyDescent="0.35">
      <c r="A24" s="29">
        <v>3</v>
      </c>
      <c r="B24" s="24" t="str">
        <f>IFERROR(VLOOKUP(cham_cong[[#This Row],[ID]],dim_manhanvien[[Tên]:[ID]],2,0),0)</f>
        <v>Ngô Thị Kim Yến</v>
      </c>
      <c r="C24" s="28">
        <v>45486</v>
      </c>
      <c r="D24" s="27">
        <v>6</v>
      </c>
      <c r="E24" s="27">
        <v>9</v>
      </c>
      <c r="F24" s="27">
        <f>cham_cong[[#This Row],[Giờ ra]]-cham_cong[[#This Row],[Giờ vào]]</f>
        <v>3</v>
      </c>
      <c r="G24" s="25">
        <f>IFERROR(cham_cong[[#This Row],[Hệ số giờ]]*VLOOKUP(cham_cong[[#This Row],[ID]],dim_manhanvien[],8,0),0)</f>
        <v>45</v>
      </c>
      <c r="H24" s="24">
        <f>IF(cham_cong[[#This Row],[Số lượng bánh đã bán]]&gt;=30,1, IF(AND(cham_cong[[#This Row],[Số lượng bánh đã bán]]&gt;=25,cham_cong[[#This Row],[Số lượng bánh đã bán]]&lt;30),0.5,0))</f>
        <v>0</v>
      </c>
      <c r="I24" s="24">
        <v>17</v>
      </c>
      <c r="J2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4" s="24" t="s">
        <v>247</v>
      </c>
      <c r="M24" s="32"/>
      <c r="N24" s="32"/>
      <c r="O24" s="32">
        <f>IFERROR(VLOOKUP(Table3[[#This Row],[ID]],cham_cong[#All],2,0),0)</f>
        <v>0</v>
      </c>
      <c r="P24" s="32"/>
      <c r="Q24" s="32"/>
      <c r="R24" s="33"/>
      <c r="S24" s="32"/>
    </row>
    <row r="25" spans="1:19" ht="15.6" hidden="1" thickTop="1" thickBot="1" x14ac:dyDescent="0.35">
      <c r="A25" s="29">
        <v>4</v>
      </c>
      <c r="B25" s="24" t="str">
        <f>IFERROR(VLOOKUP(cham_cong[[#This Row],[ID]],dim_manhanvien[[Tên]:[ID]],2,0),0)</f>
        <v>Đỗ Minh Thành</v>
      </c>
      <c r="C25" s="28">
        <v>45489</v>
      </c>
      <c r="D25" s="27">
        <v>5</v>
      </c>
      <c r="E25" s="27">
        <v>9</v>
      </c>
      <c r="F25" s="27">
        <f>cham_cong[[#This Row],[Giờ ra]]-cham_cong[[#This Row],[Giờ vào]]</f>
        <v>4</v>
      </c>
      <c r="G25" s="25">
        <f>IFERROR(cham_cong[[#This Row],[Hệ số giờ]]*VLOOKUP(cham_cong[[#This Row],[ID]],dim_manhanvien[],8,0),0)</f>
        <v>60</v>
      </c>
      <c r="H25" s="24">
        <f>IF(cham_cong[[#This Row],[Số lượng bánh đã bán]]&gt;=30,1, IF(AND(cham_cong[[#This Row],[Số lượng bánh đã bán]]&gt;=25,cham_cong[[#This Row],[Số lượng bánh đã bán]]&lt;30),0.5,0))</f>
        <v>0</v>
      </c>
      <c r="I25" s="24">
        <v>0</v>
      </c>
      <c r="J2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5" s="24" t="s">
        <v>247</v>
      </c>
      <c r="M25" s="32"/>
      <c r="N25" s="32"/>
      <c r="O25" s="32">
        <f>IFERROR(VLOOKUP(Table3[[#This Row],[ID]],cham_cong[#All],2,0),0)</f>
        <v>0</v>
      </c>
      <c r="P25" s="32"/>
      <c r="Q25" s="32"/>
      <c r="R25" s="33"/>
      <c r="S25" s="32"/>
    </row>
    <row r="26" spans="1:19" ht="15.6" thickTop="1" thickBot="1" x14ac:dyDescent="0.35">
      <c r="A26" s="29">
        <v>2</v>
      </c>
      <c r="B26" s="24" t="str">
        <f>IFERROR(VLOOKUP(cham_cong[[#This Row],[ID]],dim_manhanvien[[Tên]:[ID]],2,0),0)</f>
        <v>Phạm Hữu Phú Vinh</v>
      </c>
      <c r="C26" s="28">
        <v>45489</v>
      </c>
      <c r="D26" s="27">
        <v>6</v>
      </c>
      <c r="E26" s="27">
        <v>9</v>
      </c>
      <c r="F26" s="27">
        <f>cham_cong[[#This Row],[Giờ ra]]-cham_cong[[#This Row],[Giờ vào]]</f>
        <v>3</v>
      </c>
      <c r="G26" s="25">
        <f>IFERROR(cham_cong[[#This Row],[Hệ số giờ]]*VLOOKUP(cham_cong[[#This Row],[ID]],dim_manhanvien[],8,0),0)</f>
        <v>45</v>
      </c>
      <c r="H26" s="24">
        <f>IF(cham_cong[[#This Row],[Số lượng bánh đã bán]]&gt;=30,1, IF(AND(cham_cong[[#This Row],[Số lượng bánh đã bán]]&gt;=25,cham_cong[[#This Row],[Số lượng bánh đã bán]]&lt;30),0.5,0))</f>
        <v>0</v>
      </c>
      <c r="I26" s="24">
        <v>14</v>
      </c>
      <c r="J2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6" s="24"/>
      <c r="M26" s="32"/>
      <c r="N26" s="32"/>
      <c r="O26" s="32">
        <f>IFERROR(VLOOKUP(Table3[[#This Row],[ID]],cham_cong[#All],2,0),0)</f>
        <v>0</v>
      </c>
      <c r="P26" s="32"/>
      <c r="Q26" s="32"/>
      <c r="R26" s="33"/>
      <c r="S26" s="32"/>
    </row>
    <row r="27" spans="1:19" ht="15.6" thickTop="1" thickBot="1" x14ac:dyDescent="0.35">
      <c r="A27" s="29">
        <v>2</v>
      </c>
      <c r="B27" s="24" t="str">
        <f>IFERROR(VLOOKUP(cham_cong[[#This Row],[ID]],dim_manhanvien[[Tên]:[ID]],2,0),0)</f>
        <v>Phạm Hữu Phú Vinh</v>
      </c>
      <c r="C27" s="28">
        <v>45490</v>
      </c>
      <c r="D27" s="27">
        <v>6</v>
      </c>
      <c r="E27" s="27">
        <v>8</v>
      </c>
      <c r="F27" s="27">
        <f>cham_cong[[#This Row],[Giờ ra]]-cham_cong[[#This Row],[Giờ vào]]</f>
        <v>2</v>
      </c>
      <c r="G27" s="25">
        <f>IFERROR(cham_cong[[#This Row],[Hệ số giờ]]*VLOOKUP(cham_cong[[#This Row],[ID]],dim_manhanvien[],8,0),0)</f>
        <v>30</v>
      </c>
      <c r="H27" s="24">
        <f>IF(cham_cong[[#This Row],[Số lượng bánh đã bán]]&gt;=30,1, IF(AND(cham_cong[[#This Row],[Số lượng bánh đã bán]]&gt;=25,cham_cong[[#This Row],[Số lượng bánh đã bán]]&lt;30),0.5,0))</f>
        <v>0</v>
      </c>
      <c r="I27" s="24">
        <v>14</v>
      </c>
      <c r="J2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7" s="24"/>
      <c r="M27" s="30"/>
      <c r="N27" s="30"/>
      <c r="O27" s="30">
        <f>IFERROR(VLOOKUP(Table3[[#This Row],[ID]],cham_cong[#All],2,0),0)</f>
        <v>0</v>
      </c>
      <c r="P27" s="30"/>
      <c r="Q27" s="32"/>
      <c r="R27" s="31"/>
      <c r="S27" s="30"/>
    </row>
    <row r="28" spans="1:19" ht="15" hidden="1" thickTop="1" x14ac:dyDescent="0.3">
      <c r="A28" s="29">
        <v>4</v>
      </c>
      <c r="B28" s="24" t="str">
        <f>IFERROR(VLOOKUP(cham_cong[[#This Row],[ID]],dim_manhanvien[[Tên]:[ID]],2,0),0)</f>
        <v>Đỗ Minh Thành</v>
      </c>
      <c r="C28" s="28">
        <v>45490</v>
      </c>
      <c r="D28" s="27">
        <v>4</v>
      </c>
      <c r="E28" s="27">
        <v>8</v>
      </c>
      <c r="F28" s="27">
        <f>cham_cong[[#This Row],[Giờ ra]]-cham_cong[[#This Row],[Giờ vào]]</f>
        <v>4</v>
      </c>
      <c r="G28" s="25">
        <f>IFERROR(cham_cong[[#This Row],[Hệ số giờ]]*VLOOKUP(cham_cong[[#This Row],[ID]],dim_manhanvien[],8,0),0)</f>
        <v>60</v>
      </c>
      <c r="H28" s="24">
        <f>IF(cham_cong[[#This Row],[Số lượng bánh đã bán]]&gt;=30,1, IF(AND(cham_cong[[#This Row],[Số lượng bánh đã bán]]&gt;=25,cham_cong[[#This Row],[Số lượng bánh đã bán]]&lt;30),0.5,0))</f>
        <v>0</v>
      </c>
      <c r="I28" s="24">
        <v>22</v>
      </c>
      <c r="J2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8" s="24" t="s">
        <v>247</v>
      </c>
    </row>
    <row r="29" spans="1:19" ht="15" hidden="1" thickTop="1" x14ac:dyDescent="0.3">
      <c r="A29" s="29">
        <v>4</v>
      </c>
      <c r="B29" s="24" t="str">
        <f>IFERROR(VLOOKUP(cham_cong[[#This Row],[ID]],dim_manhanvien[[Tên]:[ID]],2,0),0)</f>
        <v>Đỗ Minh Thành</v>
      </c>
      <c r="C29" s="28">
        <v>45491</v>
      </c>
      <c r="D29" s="27">
        <v>4</v>
      </c>
      <c r="E29" s="27">
        <v>9</v>
      </c>
      <c r="F29" s="27">
        <f>cham_cong[[#This Row],[Giờ ra]]-cham_cong[[#This Row],[Giờ vào]]</f>
        <v>5</v>
      </c>
      <c r="G29" s="25">
        <f>IFERROR(cham_cong[[#This Row],[Hệ số giờ]]*VLOOKUP(cham_cong[[#This Row],[ID]],dim_manhanvien[],8,0),0)</f>
        <v>75</v>
      </c>
      <c r="H29" s="24">
        <f>IF(cham_cong[[#This Row],[Số lượng bánh đã bán]]&gt;=30,1, IF(AND(cham_cong[[#This Row],[Số lượng bánh đã bán]]&gt;=25,cham_cong[[#This Row],[Số lượng bánh đã bán]]&lt;30),0.5,0))</f>
        <v>0</v>
      </c>
      <c r="I29" s="24">
        <v>20</v>
      </c>
      <c r="J2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29" s="24" t="s">
        <v>247</v>
      </c>
    </row>
    <row r="30" spans="1:19" ht="15" thickTop="1" x14ac:dyDescent="0.3">
      <c r="A30" s="29">
        <v>2</v>
      </c>
      <c r="B30" s="24" t="str">
        <f>IFERROR(VLOOKUP(cham_cong[[#This Row],[ID]],dim_manhanvien[[Tên]:[ID]],2,0),0)</f>
        <v>Phạm Hữu Phú Vinh</v>
      </c>
      <c r="C30" s="28">
        <v>45491</v>
      </c>
      <c r="D30" s="27">
        <v>6</v>
      </c>
      <c r="E30" s="27">
        <v>9</v>
      </c>
      <c r="F30" s="27">
        <f>cham_cong[[#This Row],[Giờ ra]]-cham_cong[[#This Row],[Giờ vào]]</f>
        <v>3</v>
      </c>
      <c r="G30" s="25">
        <f>IFERROR(cham_cong[[#This Row],[Hệ số giờ]]*VLOOKUP(cham_cong[[#This Row],[ID]],dim_manhanvien[],8,0),0)</f>
        <v>45</v>
      </c>
      <c r="H30" s="24">
        <f>IF(cham_cong[[#This Row],[Số lượng bánh đã bán]]&gt;=30,1, IF(AND(cham_cong[[#This Row],[Số lượng bánh đã bán]]&gt;=25,cham_cong[[#This Row],[Số lượng bánh đã bán]]&lt;30),0.5,0))</f>
        <v>0</v>
      </c>
      <c r="I30" s="24">
        <v>12</v>
      </c>
      <c r="J3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0" s="24"/>
    </row>
    <row r="31" spans="1:19" hidden="1" x14ac:dyDescent="0.3">
      <c r="A31" s="29">
        <v>69</v>
      </c>
      <c r="B31" s="24" t="str">
        <f>IFERROR(VLOOKUP(cham_cong[[#This Row],[ID]],dim_manhanvien[[Tên]:[ID]],2,0),0)</f>
        <v>Trung Trực</v>
      </c>
      <c r="C31" s="28">
        <v>45491</v>
      </c>
      <c r="D31" s="27">
        <v>4</v>
      </c>
      <c r="E31" s="27">
        <v>12</v>
      </c>
      <c r="F31" s="27">
        <f>cham_cong[[#This Row],[Giờ ra]]-cham_cong[[#This Row],[Giờ vào]]</f>
        <v>8</v>
      </c>
      <c r="G31" s="25">
        <f>IFERROR(cham_cong[[#This Row],[Hệ số giờ]]*VLOOKUP(cham_cong[[#This Row],[ID]],dim_manhanvien[],8,0),0)</f>
        <v>120</v>
      </c>
      <c r="H31" s="24">
        <f>IF(cham_cong[[#This Row],[Số lượng bánh đã bán]]&gt;=30,1, IF(AND(cham_cong[[#This Row],[Số lượng bánh đã bán]]&gt;=25,cham_cong[[#This Row],[Số lượng bánh đã bán]]&lt;30),0.5,0))</f>
        <v>1</v>
      </c>
      <c r="I31" s="24">
        <v>30</v>
      </c>
      <c r="J3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45</v>
      </c>
      <c r="K31" s="24"/>
    </row>
    <row r="32" spans="1:19" hidden="1" x14ac:dyDescent="0.3">
      <c r="A32" s="29">
        <v>16</v>
      </c>
      <c r="B32" s="24" t="str">
        <f>IFERROR(VLOOKUP(cham_cong[[#This Row],[ID]],dim_manhanvien[[Tên]:[ID]],2,0),0)</f>
        <v>Phạm Hữu Xuân Hải</v>
      </c>
      <c r="C32" s="28">
        <v>45491</v>
      </c>
      <c r="D32" s="27">
        <v>4</v>
      </c>
      <c r="E32" s="27">
        <v>12</v>
      </c>
      <c r="F32" s="27">
        <f>cham_cong[[#This Row],[Giờ ra]]-cham_cong[[#This Row],[Giờ vào]]</f>
        <v>8</v>
      </c>
      <c r="G32" s="25">
        <f>IFERROR(cham_cong[[#This Row],[Hệ số giờ]]*VLOOKUP(cham_cong[[#This Row],[ID]],dim_manhanvien[],8,0),0)</f>
        <v>120</v>
      </c>
      <c r="H32" s="24">
        <f>IF(cham_cong[[#This Row],[Số lượng bánh đã bán]]&gt;=30,1, IF(AND(cham_cong[[#This Row],[Số lượng bánh đã bán]]&gt;=25,cham_cong[[#This Row],[Số lượng bánh đã bán]]&lt;30),0.5,0))</f>
        <v>0</v>
      </c>
      <c r="I32" s="24">
        <v>1</v>
      </c>
      <c r="J3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2" s="24"/>
    </row>
    <row r="33" spans="1:11" hidden="1" x14ac:dyDescent="0.3">
      <c r="A33" s="29">
        <v>69</v>
      </c>
      <c r="B33" s="24" t="str">
        <f>IFERROR(VLOOKUP(cham_cong[[#This Row],[ID]],dim_manhanvien[[Tên]:[ID]],2,0),0)</f>
        <v>Trung Trực</v>
      </c>
      <c r="C33" s="28">
        <v>45492</v>
      </c>
      <c r="D33" s="27">
        <v>4</v>
      </c>
      <c r="E33" s="27">
        <v>12</v>
      </c>
      <c r="F33" s="27">
        <f>cham_cong[[#This Row],[Giờ ra]]-cham_cong[[#This Row],[Giờ vào]]</f>
        <v>8</v>
      </c>
      <c r="G33" s="25">
        <f>IFERROR(cham_cong[[#This Row],[Hệ số giờ]]*VLOOKUP(cham_cong[[#This Row],[ID]],dim_manhanvien[],8,0),0)</f>
        <v>120</v>
      </c>
      <c r="H33" s="24">
        <f>IF(cham_cong[[#This Row],[Số lượng bánh đã bán]]&gt;=30,1, IF(AND(cham_cong[[#This Row],[Số lượng bánh đã bán]]&gt;=25,cham_cong[[#This Row],[Số lượng bánh đã bán]]&lt;30),0.5,0))</f>
        <v>0</v>
      </c>
      <c r="I33" s="24">
        <v>11</v>
      </c>
      <c r="J3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3" s="24"/>
    </row>
    <row r="34" spans="1:11" hidden="1" x14ac:dyDescent="0.3">
      <c r="A34" s="29">
        <v>16</v>
      </c>
      <c r="B34" s="24" t="str">
        <f>IFERROR(VLOOKUP(cham_cong[[#This Row],[ID]],dim_manhanvien[[Tên]:[ID]],2,0),0)</f>
        <v>Phạm Hữu Xuân Hải</v>
      </c>
      <c r="C34" s="28">
        <v>45492</v>
      </c>
      <c r="D34" s="27">
        <v>4</v>
      </c>
      <c r="E34" s="27">
        <v>12</v>
      </c>
      <c r="F34" s="27">
        <f>cham_cong[[#This Row],[Giờ ra]]-cham_cong[[#This Row],[Giờ vào]]</f>
        <v>8</v>
      </c>
      <c r="G34" s="25">
        <f>IFERROR(cham_cong[[#This Row],[Hệ số giờ]]*VLOOKUP(cham_cong[[#This Row],[ID]],dim_manhanvien[],8,0),0)</f>
        <v>120</v>
      </c>
      <c r="H34" s="24">
        <f>IF(cham_cong[[#This Row],[Số lượng bánh đã bán]]&gt;=30,1, IF(AND(cham_cong[[#This Row],[Số lượng bánh đã bán]]&gt;=25,cham_cong[[#This Row],[Số lượng bánh đã bán]]&lt;30),0.5,0))</f>
        <v>0</v>
      </c>
      <c r="I34" s="24">
        <v>0</v>
      </c>
      <c r="J3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4" s="24"/>
    </row>
    <row r="35" spans="1:11" hidden="1" x14ac:dyDescent="0.3">
      <c r="A35" s="29">
        <v>4</v>
      </c>
      <c r="B35" s="24" t="str">
        <f>IFERROR(VLOOKUP(cham_cong[[#This Row],[ID]],dim_manhanvien[[Tên]:[ID]],2,0),0)</f>
        <v>Đỗ Minh Thành</v>
      </c>
      <c r="C35" s="28">
        <v>45492</v>
      </c>
      <c r="D35" s="27">
        <v>4</v>
      </c>
      <c r="E35" s="27">
        <v>9</v>
      </c>
      <c r="F35" s="27">
        <f>cham_cong[[#This Row],[Giờ ra]]-cham_cong[[#This Row],[Giờ vào]]</f>
        <v>5</v>
      </c>
      <c r="G35" s="25">
        <f>IFERROR(cham_cong[[#This Row],[Hệ số giờ]]*VLOOKUP(cham_cong[[#This Row],[ID]],dim_manhanvien[],8,0),0)</f>
        <v>75</v>
      </c>
      <c r="H35" s="24">
        <f>IF(cham_cong[[#This Row],[Số lượng bánh đã bán]]&gt;=30,1, IF(AND(cham_cong[[#This Row],[Số lượng bánh đã bán]]&gt;=25,cham_cong[[#This Row],[Số lượng bánh đã bán]]&lt;30),0.5,0))</f>
        <v>1</v>
      </c>
      <c r="I35" s="24">
        <v>34</v>
      </c>
      <c r="J3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51</v>
      </c>
      <c r="K35" s="24" t="s">
        <v>247</v>
      </c>
    </row>
    <row r="36" spans="1:11" x14ac:dyDescent="0.3">
      <c r="A36" s="29">
        <v>2</v>
      </c>
      <c r="B36" s="24" t="str">
        <f>IFERROR(VLOOKUP(cham_cong[[#This Row],[ID]],dim_manhanvien[[Tên]:[ID]],2,0),0)</f>
        <v>Phạm Hữu Phú Vinh</v>
      </c>
      <c r="C36" s="28">
        <v>45492</v>
      </c>
      <c r="D36" s="27">
        <v>5.3</v>
      </c>
      <c r="E36" s="27">
        <v>9</v>
      </c>
      <c r="F36" s="27">
        <f>cham_cong[[#This Row],[Giờ ra]]-cham_cong[[#This Row],[Giờ vào]]</f>
        <v>3.7</v>
      </c>
      <c r="G36" s="25">
        <f>IFERROR(cham_cong[[#This Row],[Hệ số giờ]]*VLOOKUP(cham_cong[[#This Row],[ID]],dim_manhanvien[],8,0),0)</f>
        <v>55.5</v>
      </c>
      <c r="H36" s="24">
        <f>IF(cham_cong[[#This Row],[Số lượng bánh đã bán]]&gt;=30,1, IF(AND(cham_cong[[#This Row],[Số lượng bánh đã bán]]&gt;=25,cham_cong[[#This Row],[Số lượng bánh đã bán]]&lt;30),0.5,0))</f>
        <v>0</v>
      </c>
      <c r="I36" s="24">
        <v>10</v>
      </c>
      <c r="J3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6" s="24"/>
    </row>
    <row r="37" spans="1:11" hidden="1" x14ac:dyDescent="0.3">
      <c r="A37" s="29">
        <v>4</v>
      </c>
      <c r="B37" s="24" t="str">
        <f>IFERROR(VLOOKUP(cham_cong[[#This Row],[ID]],dim_manhanvien[[Tên]:[ID]],2,0),0)</f>
        <v>Đỗ Minh Thành</v>
      </c>
      <c r="C37" s="28">
        <v>45493</v>
      </c>
      <c r="D37" s="27">
        <v>4.32</v>
      </c>
      <c r="E37" s="27">
        <v>9</v>
      </c>
      <c r="F37" s="27">
        <f>cham_cong[[#This Row],[Giờ ra]]-cham_cong[[#This Row],[Giờ vào]]</f>
        <v>4.68</v>
      </c>
      <c r="G37" s="25">
        <f>IFERROR(cham_cong[[#This Row],[Hệ số giờ]]*VLOOKUP(cham_cong[[#This Row],[ID]],dim_manhanvien[],8,0),0)</f>
        <v>70.199999999999989</v>
      </c>
      <c r="H37" s="24">
        <f>IF(cham_cong[[#This Row],[Số lượng bánh đã bán]]&gt;=30,1, IF(AND(cham_cong[[#This Row],[Số lượng bánh đã bán]]&gt;=25,cham_cong[[#This Row],[Số lượng bánh đã bán]]&lt;30),0.5,0))</f>
        <v>0.5</v>
      </c>
      <c r="I37" s="24">
        <v>26</v>
      </c>
      <c r="J3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26</v>
      </c>
      <c r="K37" s="24" t="s">
        <v>247</v>
      </c>
    </row>
    <row r="38" spans="1:11" hidden="1" x14ac:dyDescent="0.3">
      <c r="A38" s="29">
        <v>16</v>
      </c>
      <c r="B38" s="26" t="str">
        <f>IFERROR(VLOOKUP(cham_cong[[#This Row],[ID]],dim_manhanvien[[Tên]:[ID]],2,0),0)</f>
        <v>Phạm Hữu Xuân Hải</v>
      </c>
      <c r="C38" s="28">
        <v>45493</v>
      </c>
      <c r="D38" s="27">
        <v>4</v>
      </c>
      <c r="E38" s="27">
        <v>8</v>
      </c>
      <c r="F38" s="27">
        <f>cham_cong[[#This Row],[Giờ ra]]-cham_cong[[#This Row],[Giờ vào]]</f>
        <v>4</v>
      </c>
      <c r="G38" s="25">
        <f>IFERROR(cham_cong[[#This Row],[Hệ số giờ]]*VLOOKUP(cham_cong[[#This Row],[ID]],dim_manhanvien[],8,0),0)</f>
        <v>60</v>
      </c>
      <c r="H38" s="26">
        <f>IF(cham_cong[[#This Row],[Số lượng bánh đã bán]]&gt;=30,1, IF(AND(cham_cong[[#This Row],[Số lượng bánh đã bán]]&gt;=25,cham_cong[[#This Row],[Số lượng bánh đã bán]]&lt;30),0.5,0))</f>
        <v>0</v>
      </c>
      <c r="I38" s="24"/>
      <c r="J3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8" s="24"/>
    </row>
    <row r="39" spans="1:11" hidden="1" x14ac:dyDescent="0.3">
      <c r="A39" s="29">
        <v>69</v>
      </c>
      <c r="B39" s="26" t="str">
        <f>IFERROR(VLOOKUP(cham_cong[[#This Row],[ID]],dim_manhanvien[[Tên]:[ID]],2,0),0)</f>
        <v>Trung Trực</v>
      </c>
      <c r="C39" s="28">
        <v>45493</v>
      </c>
      <c r="D39" s="27">
        <v>4.3499999999999996</v>
      </c>
      <c r="E39" s="27">
        <v>8</v>
      </c>
      <c r="F39" s="27">
        <f>cham_cong[[#This Row],[Giờ ra]]-cham_cong[[#This Row],[Giờ vào]]</f>
        <v>3.6500000000000004</v>
      </c>
      <c r="G39" s="25">
        <f>IFERROR(cham_cong[[#This Row],[Hệ số giờ]]*VLOOKUP(cham_cong[[#This Row],[ID]],dim_manhanvien[],8,0),0)</f>
        <v>54.750000000000007</v>
      </c>
      <c r="H39" s="26">
        <f>IF(cham_cong[[#This Row],[Số lượng bánh đã bán]]&gt;=30,1, IF(AND(cham_cong[[#This Row],[Số lượng bánh đã bán]]&gt;=25,cham_cong[[#This Row],[Số lượng bánh đã bán]]&lt;30),0.5,0))</f>
        <v>0</v>
      </c>
      <c r="I39" s="24"/>
      <c r="J3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39" s="24"/>
    </row>
    <row r="40" spans="1:11" x14ac:dyDescent="0.3">
      <c r="A40" s="29">
        <v>2</v>
      </c>
      <c r="B40" s="24" t="str">
        <f>IFERROR(VLOOKUP(cham_cong[[#This Row],[ID]],dim_manhanvien[[Tên]:[ID]],2,0),0)</f>
        <v>Phạm Hữu Phú Vinh</v>
      </c>
      <c r="C40" s="28">
        <v>45493</v>
      </c>
      <c r="D40" s="27">
        <v>5.32</v>
      </c>
      <c r="E40" s="27">
        <v>9</v>
      </c>
      <c r="F40" s="27">
        <f>cham_cong[[#This Row],[Giờ ra]]-cham_cong[[#This Row],[Giờ vào]]</f>
        <v>3.6799999999999997</v>
      </c>
      <c r="G40" s="25">
        <f>IFERROR(cham_cong[[#This Row],[Hệ số giờ]]*VLOOKUP(cham_cong[[#This Row],[ID]],dim_manhanvien[],8,0),0)</f>
        <v>55.199999999999996</v>
      </c>
      <c r="H40" s="24">
        <f>IF(cham_cong[[#This Row],[Số lượng bánh đã bán]]&gt;=30,1, IF(AND(cham_cong[[#This Row],[Số lượng bánh đã bán]]&gt;=25,cham_cong[[#This Row],[Số lượng bánh đã bán]]&lt;30),0.5,0))</f>
        <v>0</v>
      </c>
      <c r="I40" s="24">
        <v>17</v>
      </c>
      <c r="J4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0" s="24"/>
    </row>
    <row r="41" spans="1:11" x14ac:dyDescent="0.3">
      <c r="A41" s="29">
        <v>2</v>
      </c>
      <c r="B41" s="24" t="str">
        <f>IFERROR(VLOOKUP(cham_cong[[#This Row],[ID]],dim_manhanvien[[Tên]:[ID]],2,0),0)</f>
        <v>Phạm Hữu Phú Vinh</v>
      </c>
      <c r="C41" s="28">
        <v>45494</v>
      </c>
      <c r="D41" s="27">
        <v>5.32</v>
      </c>
      <c r="E41" s="27">
        <v>9</v>
      </c>
      <c r="F41" s="27">
        <f>cham_cong[[#This Row],[Giờ ra]]-cham_cong[[#This Row],[Giờ vào]]</f>
        <v>3.6799999999999997</v>
      </c>
      <c r="G41" s="25">
        <f>IFERROR(cham_cong[[#This Row],[Hệ số giờ]]*VLOOKUP(cham_cong[[#This Row],[ID]],dim_manhanvien[],8,0),0)</f>
        <v>55.199999999999996</v>
      </c>
      <c r="H41" s="24">
        <f>IF(cham_cong[[#This Row],[Số lượng bánh đã bán]]&gt;=30,1, IF(AND(cham_cong[[#This Row],[Số lượng bánh đã bán]]&gt;=25,cham_cong[[#This Row],[Số lượng bánh đã bán]]&lt;30),0.5,0))</f>
        <v>0.5</v>
      </c>
      <c r="I41" s="24">
        <v>25</v>
      </c>
      <c r="J4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25</v>
      </c>
      <c r="K41" s="24" t="s">
        <v>248</v>
      </c>
    </row>
    <row r="42" spans="1:11" hidden="1" x14ac:dyDescent="0.3">
      <c r="A42" s="29">
        <v>4</v>
      </c>
      <c r="B42" s="24" t="str">
        <f>IFERROR(VLOOKUP(cham_cong[[#This Row],[ID]],dim_manhanvien[[Tên]:[ID]],2,0),0)</f>
        <v>Đỗ Minh Thành</v>
      </c>
      <c r="C42" s="28">
        <v>45494</v>
      </c>
      <c r="D42" s="27">
        <v>4.33</v>
      </c>
      <c r="E42" s="27">
        <v>9</v>
      </c>
      <c r="F42" s="27">
        <f>cham_cong[[#This Row],[Giờ ra]]-cham_cong[[#This Row],[Giờ vào]]</f>
        <v>4.67</v>
      </c>
      <c r="G42" s="25">
        <f>IFERROR(cham_cong[[#This Row],[Hệ số giờ]]*VLOOKUP(cham_cong[[#This Row],[ID]],dim_manhanvien[],8,0),0)</f>
        <v>70.05</v>
      </c>
      <c r="H42" s="24">
        <f>IF(cham_cong[[#This Row],[Số lượng bánh đã bán]]&gt;=30,1, IF(AND(cham_cong[[#This Row],[Số lượng bánh đã bán]]&gt;=25,cham_cong[[#This Row],[Số lượng bánh đã bán]]&lt;30),0.5,0))</f>
        <v>0</v>
      </c>
      <c r="I42" s="24">
        <v>1</v>
      </c>
      <c r="J4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2" s="24" t="s">
        <v>247</v>
      </c>
    </row>
    <row r="43" spans="1:11" hidden="1" x14ac:dyDescent="0.3">
      <c r="A43" s="29">
        <v>16</v>
      </c>
      <c r="B43" s="26" t="str">
        <f>IFERROR(VLOOKUP(cham_cong[[#This Row],[ID]],dim_manhanvien[[Tên]:[ID]],2,0),0)</f>
        <v>Phạm Hữu Xuân Hải</v>
      </c>
      <c r="C43" s="28">
        <v>45494</v>
      </c>
      <c r="D43" s="27">
        <v>3.15</v>
      </c>
      <c r="E43" s="27">
        <v>9</v>
      </c>
      <c r="F43" s="27">
        <f>cham_cong[[#This Row],[Giờ ra]]-cham_cong[[#This Row],[Giờ vào]]</f>
        <v>5.85</v>
      </c>
      <c r="G43" s="25">
        <f>IFERROR(cham_cong[[#This Row],[Hệ số giờ]]*VLOOKUP(cham_cong[[#This Row],[ID]],dim_manhanvien[],8,0),0)</f>
        <v>87.75</v>
      </c>
      <c r="H43" s="26">
        <f>IF(cham_cong[[#This Row],[Số lượng bánh đã bán]]&gt;=30,1, IF(AND(cham_cong[[#This Row],[Số lượng bánh đã bán]]&gt;=25,cham_cong[[#This Row],[Số lượng bánh đã bán]]&lt;30),0.5,0))</f>
        <v>0</v>
      </c>
      <c r="I43" s="24"/>
      <c r="J4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3" s="24"/>
    </row>
    <row r="44" spans="1:11" hidden="1" x14ac:dyDescent="0.3">
      <c r="A44" s="29">
        <v>69</v>
      </c>
      <c r="B44" s="26" t="str">
        <f>IFERROR(VLOOKUP(cham_cong[[#This Row],[ID]],dim_manhanvien[[Tên]:[ID]],2,0),0)</f>
        <v>Trung Trực</v>
      </c>
      <c r="C44" s="28">
        <v>45494</v>
      </c>
      <c r="D44" s="27">
        <v>3.15</v>
      </c>
      <c r="E44" s="27">
        <v>9</v>
      </c>
      <c r="F44" s="27">
        <f>cham_cong[[#This Row],[Giờ ra]]-cham_cong[[#This Row],[Giờ vào]]</f>
        <v>5.85</v>
      </c>
      <c r="G44" s="25">
        <f>IFERROR(cham_cong[[#This Row],[Hệ số giờ]]*VLOOKUP(cham_cong[[#This Row],[ID]],dim_manhanvien[],8,0),0)</f>
        <v>87.75</v>
      </c>
      <c r="H44" s="26">
        <f>IF(cham_cong[[#This Row],[Số lượng bánh đã bán]]&gt;=30,1, IF(AND(cham_cong[[#This Row],[Số lượng bánh đã bán]]&gt;=25,cham_cong[[#This Row],[Số lượng bánh đã bán]]&lt;30),0.5,0))</f>
        <v>0</v>
      </c>
      <c r="I44" s="24"/>
      <c r="J4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4" s="24"/>
    </row>
    <row r="45" spans="1:11" x14ac:dyDescent="0.3">
      <c r="A45" s="29">
        <v>2</v>
      </c>
      <c r="B45" s="24" t="str">
        <f>IFERROR(VLOOKUP(cham_cong[[#This Row],[ID]],dim_manhanvien[[Tên]:[ID]],2,0),0)</f>
        <v>Phạm Hữu Phú Vinh</v>
      </c>
      <c r="C45" s="28">
        <v>45495</v>
      </c>
      <c r="D45" s="27">
        <v>5.33</v>
      </c>
      <c r="E45" s="27">
        <v>8</v>
      </c>
      <c r="F45" s="27">
        <f>cham_cong[[#This Row],[Giờ ra]]-cham_cong[[#This Row],[Giờ vào]]</f>
        <v>2.67</v>
      </c>
      <c r="G45" s="25">
        <f>IFERROR(cham_cong[[#This Row],[Hệ số giờ]]*VLOOKUP(cham_cong[[#This Row],[ID]],dim_manhanvien[],8,0),0)</f>
        <v>40.049999999999997</v>
      </c>
      <c r="H45" s="24">
        <f>IF(cham_cong[[#This Row],[Số lượng bánh đã bán]]&gt;=30,1, IF(AND(cham_cong[[#This Row],[Số lượng bánh đã bán]]&gt;=25,cham_cong[[#This Row],[Số lượng bánh đã bán]]&lt;30),0.5,0))</f>
        <v>1</v>
      </c>
      <c r="I45" s="24">
        <v>30</v>
      </c>
      <c r="J4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45</v>
      </c>
      <c r="K45" s="24"/>
    </row>
    <row r="46" spans="1:11" hidden="1" x14ac:dyDescent="0.3">
      <c r="A46" s="29">
        <v>69</v>
      </c>
      <c r="B46" s="24" t="str">
        <f>IFERROR(VLOOKUP(cham_cong[[#This Row],[ID]],dim_manhanvien[[Tên]:[ID]],2,0),0)</f>
        <v>Trung Trực</v>
      </c>
      <c r="C46" s="28">
        <v>45495</v>
      </c>
      <c r="D46" s="27">
        <v>5.3</v>
      </c>
      <c r="E46" s="27">
        <v>8</v>
      </c>
      <c r="F46" s="27">
        <f>cham_cong[[#This Row],[Giờ ra]]-cham_cong[[#This Row],[Giờ vào]]</f>
        <v>2.7</v>
      </c>
      <c r="G46" s="25">
        <f>IFERROR(cham_cong[[#This Row],[Hệ số giờ]]*VLOOKUP(cham_cong[[#This Row],[ID]],dim_manhanvien[],8,0),0)</f>
        <v>40.5</v>
      </c>
      <c r="H46" s="26">
        <f>IF(cham_cong[[#This Row],[Số lượng bánh đã bán]]&gt;=30,1, IF(AND(cham_cong[[#This Row],[Số lượng bánh đã bán]]&gt;=25,cham_cong[[#This Row],[Số lượng bánh đã bán]]&lt;30),0.5,0))</f>
        <v>0</v>
      </c>
      <c r="I46" s="24"/>
      <c r="J4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6" s="24"/>
    </row>
    <row r="47" spans="1:11" hidden="1" x14ac:dyDescent="0.3">
      <c r="A47" s="29">
        <v>16</v>
      </c>
      <c r="B47" s="24" t="str">
        <f>IFERROR(VLOOKUP(cham_cong[[#This Row],[ID]],dim_manhanvien[[Tên]:[ID]],2,0),0)</f>
        <v>Phạm Hữu Xuân Hải</v>
      </c>
      <c r="C47" s="28">
        <v>45495</v>
      </c>
      <c r="D47" s="27">
        <v>4.18</v>
      </c>
      <c r="E47" s="27">
        <v>8</v>
      </c>
      <c r="F47" s="27">
        <f>cham_cong[[#This Row],[Giờ ra]]-cham_cong[[#This Row],[Giờ vào]]</f>
        <v>3.8200000000000003</v>
      </c>
      <c r="G47" s="25">
        <f>IFERROR(cham_cong[[#This Row],[Hệ số giờ]]*VLOOKUP(cham_cong[[#This Row],[ID]],dim_manhanvien[],8,0),0)</f>
        <v>57.300000000000004</v>
      </c>
      <c r="H47" s="26">
        <f>IF(cham_cong[[#This Row],[Số lượng bánh đã bán]]&gt;=30,1, IF(AND(cham_cong[[#This Row],[Số lượng bánh đã bán]]&gt;=25,cham_cong[[#This Row],[Số lượng bánh đã bán]]&lt;30),0.5,0))</f>
        <v>0</v>
      </c>
      <c r="I47" s="24"/>
      <c r="J4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7" s="24"/>
    </row>
    <row r="48" spans="1:11" hidden="1" x14ac:dyDescent="0.3">
      <c r="A48" s="29">
        <v>16</v>
      </c>
      <c r="B48" s="24" t="str">
        <f>IFERROR(VLOOKUP(cham_cong[[#This Row],[ID]],dim_manhanvien[[Tên]:[ID]],2,0),0)</f>
        <v>Phạm Hữu Xuân Hải</v>
      </c>
      <c r="C48" s="28">
        <v>45496</v>
      </c>
      <c r="D48" s="27">
        <v>4</v>
      </c>
      <c r="E48" s="27">
        <v>8</v>
      </c>
      <c r="F48" s="27">
        <f>cham_cong[[#This Row],[Giờ ra]]-cham_cong[[#This Row],[Giờ vào]]</f>
        <v>4</v>
      </c>
      <c r="G48" s="25">
        <f>IFERROR(cham_cong[[#This Row],[Hệ số giờ]]*VLOOKUP(cham_cong[[#This Row],[ID]],dim_manhanvien[],8,0),0)</f>
        <v>60</v>
      </c>
      <c r="H48" s="26">
        <f>IF(cham_cong[[#This Row],[Số lượng bánh đã bán]]&gt;=30,1, IF(AND(cham_cong[[#This Row],[Số lượng bánh đã bán]]&gt;=25,cham_cong[[#This Row],[Số lượng bánh đã bán]]&lt;30),0.5,0))</f>
        <v>0</v>
      </c>
      <c r="I48" s="24"/>
      <c r="J4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8" s="24"/>
    </row>
    <row r="49" spans="1:11" hidden="1" x14ac:dyDescent="0.3">
      <c r="A49" s="29">
        <v>69</v>
      </c>
      <c r="B49" s="24" t="str">
        <f>IFERROR(VLOOKUP(cham_cong[[#This Row],[ID]],dim_manhanvien[[Tên]:[ID]],2,0),0)</f>
        <v>Trung Trực</v>
      </c>
      <c r="C49" s="28">
        <v>45496</v>
      </c>
      <c r="D49" s="27">
        <v>4.2</v>
      </c>
      <c r="E49" s="27">
        <v>8</v>
      </c>
      <c r="F49" s="27">
        <f>cham_cong[[#This Row],[Giờ ra]]-cham_cong[[#This Row],[Giờ vào]]</f>
        <v>3.8</v>
      </c>
      <c r="G49" s="25">
        <f>IFERROR(cham_cong[[#This Row],[Hệ số giờ]]*VLOOKUP(cham_cong[[#This Row],[ID]],dim_manhanvien[],8,0),0)</f>
        <v>57</v>
      </c>
      <c r="H49" s="26">
        <f>IF(cham_cong[[#This Row],[Số lượng bánh đã bán]]&gt;=30,1, IF(AND(cham_cong[[#This Row],[Số lượng bánh đã bán]]&gt;=25,cham_cong[[#This Row],[Số lượng bánh đã bán]]&lt;30),0.5,0))</f>
        <v>0</v>
      </c>
      <c r="I49" s="24">
        <v>4</v>
      </c>
      <c r="J4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49" s="24"/>
    </row>
    <row r="50" spans="1:11" x14ac:dyDescent="0.3">
      <c r="A50" s="29">
        <v>2</v>
      </c>
      <c r="B50" s="26" t="str">
        <f>IFERROR(VLOOKUP(cham_cong[[#This Row],[ID]],dim_manhanvien[[Tên]:[ID]],2,0),0)</f>
        <v>Phạm Hữu Phú Vinh</v>
      </c>
      <c r="C50" s="28">
        <v>45496</v>
      </c>
      <c r="D50" s="27">
        <v>5.3</v>
      </c>
      <c r="E50" s="27">
        <v>8</v>
      </c>
      <c r="F50" s="27">
        <f>cham_cong[[#This Row],[Giờ ra]]-cham_cong[[#This Row],[Giờ vào]]</f>
        <v>2.7</v>
      </c>
      <c r="G50" s="25">
        <f>IFERROR(cham_cong[[#This Row],[Hệ số giờ]]*VLOOKUP(cham_cong[[#This Row],[ID]],dim_manhanvien[],8,0),0)</f>
        <v>40.5</v>
      </c>
      <c r="H50" s="26">
        <f>IF(cham_cong[[#This Row],[Số lượng bánh đã bán]]&gt;=30,1, IF(AND(cham_cong[[#This Row],[Số lượng bánh đã bán]]&gt;=25,cham_cong[[#This Row],[Số lượng bánh đã bán]]&lt;30),0.5,0))</f>
        <v>0</v>
      </c>
      <c r="I50" s="24">
        <v>23</v>
      </c>
      <c r="J5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0" s="24"/>
    </row>
    <row r="51" spans="1:11" x14ac:dyDescent="0.3">
      <c r="A51" s="29">
        <v>2</v>
      </c>
      <c r="B51" s="26" t="str">
        <f>IFERROR(VLOOKUP(cham_cong[[#This Row],[ID]],dim_manhanvien[[Tên]:[ID]],2,0),0)</f>
        <v>Phạm Hữu Phú Vinh</v>
      </c>
      <c r="C51" s="28">
        <v>45497</v>
      </c>
      <c r="D51" s="27">
        <v>5.3</v>
      </c>
      <c r="E51" s="27">
        <v>9</v>
      </c>
      <c r="F51" s="27">
        <f>cham_cong[[#This Row],[Giờ ra]]-cham_cong[[#This Row],[Giờ vào]]</f>
        <v>3.7</v>
      </c>
      <c r="G51" s="25">
        <f>IFERROR(cham_cong[[#This Row],[Hệ số giờ]]*VLOOKUP(cham_cong[[#This Row],[ID]],dim_manhanvien[],8,0),0)</f>
        <v>55.5</v>
      </c>
      <c r="H51" s="26">
        <f>IF(cham_cong[[#This Row],[Số lượng bánh đã bán]]&gt;=30,1, IF(AND(cham_cong[[#This Row],[Số lượng bánh đã bán]]&gt;=25,cham_cong[[#This Row],[Số lượng bánh đã bán]]&lt;30),0.5,0))</f>
        <v>0</v>
      </c>
      <c r="I51" s="24">
        <v>21</v>
      </c>
      <c r="J5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1" s="24"/>
    </row>
    <row r="52" spans="1:11" hidden="1" x14ac:dyDescent="0.3">
      <c r="A52" s="29">
        <v>4</v>
      </c>
      <c r="B52" s="26" t="str">
        <f>IFERROR(VLOOKUP(cham_cong[[#This Row],[ID]],dim_manhanvien[[Tên]:[ID]],2,0),0)</f>
        <v>Đỗ Minh Thành</v>
      </c>
      <c r="C52" s="28">
        <v>45497</v>
      </c>
      <c r="D52" s="27">
        <v>6</v>
      </c>
      <c r="E52" s="27">
        <v>9</v>
      </c>
      <c r="F52" s="27">
        <f>cham_cong[[#This Row],[Giờ ra]]-cham_cong[[#This Row],[Giờ vào]]</f>
        <v>3</v>
      </c>
      <c r="G52" s="25">
        <f>IFERROR(cham_cong[[#This Row],[Hệ số giờ]]*VLOOKUP(cham_cong[[#This Row],[ID]],dim_manhanvien[],8,0),0)</f>
        <v>45</v>
      </c>
      <c r="H52" s="26">
        <f>IF(cham_cong[[#This Row],[Số lượng bánh đã bán]]&gt;=30,1, IF(AND(cham_cong[[#This Row],[Số lượng bánh đã bán]]&gt;=25,cham_cong[[#This Row],[Số lượng bánh đã bán]]&lt;30),0.5,0))</f>
        <v>0</v>
      </c>
      <c r="I52" s="24">
        <v>21</v>
      </c>
      <c r="J5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2" s="24" t="s">
        <v>247</v>
      </c>
    </row>
    <row r="53" spans="1:11" hidden="1" x14ac:dyDescent="0.3">
      <c r="A53" s="29">
        <v>69</v>
      </c>
      <c r="B53" s="26" t="str">
        <f>IFERROR(VLOOKUP(cham_cong[[#This Row],[ID]],dim_manhanvien[[Tên]:[ID]],2,0),0)</f>
        <v>Trung Trực</v>
      </c>
      <c r="C53" s="28">
        <v>45497</v>
      </c>
      <c r="D53" s="27">
        <v>4.25</v>
      </c>
      <c r="E53" s="27">
        <v>9</v>
      </c>
      <c r="F53" s="27">
        <f>cham_cong[[#This Row],[Giờ ra]]-cham_cong[[#This Row],[Giờ vào]]</f>
        <v>4.75</v>
      </c>
      <c r="G53" s="25">
        <f>IFERROR(cham_cong[[#This Row],[Hệ số giờ]]*VLOOKUP(cham_cong[[#This Row],[ID]],dim_manhanvien[],8,0),0)</f>
        <v>71.25</v>
      </c>
      <c r="H53" s="26">
        <f>IF(cham_cong[[#This Row],[Số lượng bánh đã bán]]&gt;=30,1, IF(AND(cham_cong[[#This Row],[Số lượng bánh đã bán]]&gt;=25,cham_cong[[#This Row],[Số lượng bánh đã bán]]&lt;30),0.5,0))</f>
        <v>0</v>
      </c>
      <c r="I53" s="24"/>
      <c r="J5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3" s="24"/>
    </row>
    <row r="54" spans="1:11" hidden="1" x14ac:dyDescent="0.3">
      <c r="A54" s="29">
        <v>16</v>
      </c>
      <c r="B54" s="26" t="str">
        <f>IFERROR(VLOOKUP(cham_cong[[#This Row],[ID]],dim_manhanvien[[Tên]:[ID]],2,0),0)</f>
        <v>Phạm Hữu Xuân Hải</v>
      </c>
      <c r="C54" s="28">
        <v>45497</v>
      </c>
      <c r="D54" s="27">
        <v>4.5599999999999996</v>
      </c>
      <c r="E54" s="27">
        <v>9</v>
      </c>
      <c r="F54" s="27">
        <f>cham_cong[[#This Row],[Giờ ra]]-cham_cong[[#This Row],[Giờ vào]]</f>
        <v>4.4400000000000004</v>
      </c>
      <c r="G54" s="25">
        <f>IFERROR(cham_cong[[#This Row],[Hệ số giờ]]*VLOOKUP(cham_cong[[#This Row],[ID]],dim_manhanvien[],8,0),0)</f>
        <v>66.600000000000009</v>
      </c>
      <c r="H54" s="26">
        <f>IF(cham_cong[[#This Row],[Số lượng bánh đã bán]]&gt;=30,1, IF(AND(cham_cong[[#This Row],[Số lượng bánh đã bán]]&gt;=25,cham_cong[[#This Row],[Số lượng bánh đã bán]]&lt;30),0.5,0))</f>
        <v>0</v>
      </c>
      <c r="I54" s="24"/>
      <c r="J5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4" s="24"/>
    </row>
    <row r="55" spans="1:11" x14ac:dyDescent="0.3">
      <c r="A55" s="29">
        <v>2</v>
      </c>
      <c r="B55" s="26" t="str">
        <f>IFERROR(VLOOKUP(cham_cong[[#This Row],[ID]],dim_manhanvien[[Tên]:[ID]],2,0),0)</f>
        <v>Phạm Hữu Phú Vinh</v>
      </c>
      <c r="C55" s="28">
        <v>45498</v>
      </c>
      <c r="D55" s="27">
        <v>5.34</v>
      </c>
      <c r="E55" s="27">
        <v>9</v>
      </c>
      <c r="F55" s="27">
        <f>cham_cong[[#This Row],[Giờ ra]]-cham_cong[[#This Row],[Giờ vào]]</f>
        <v>3.66</v>
      </c>
      <c r="G55" s="25">
        <f>IFERROR(cham_cong[[#This Row],[Hệ số giờ]]*VLOOKUP(cham_cong[[#This Row],[ID]],dim_manhanvien[],8,0),0)</f>
        <v>54.900000000000006</v>
      </c>
      <c r="H55" s="26">
        <f>IF(cham_cong[[#This Row],[Số lượng bánh đã bán]]&gt;=30,1, IF(AND(cham_cong[[#This Row],[Số lượng bánh đã bán]]&gt;=25,cham_cong[[#This Row],[Số lượng bánh đã bán]]&lt;30),0.5,0))</f>
        <v>0</v>
      </c>
      <c r="I55" s="24">
        <v>20</v>
      </c>
      <c r="J5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5" s="24"/>
    </row>
    <row r="56" spans="1:11" hidden="1" x14ac:dyDescent="0.3">
      <c r="A56" s="29">
        <v>69</v>
      </c>
      <c r="B56" s="26" t="str">
        <f>IFERROR(VLOOKUP(cham_cong[[#This Row],[ID]],dim_manhanvien[[Tên]:[ID]],2,0),0)</f>
        <v>Trung Trực</v>
      </c>
      <c r="C56" s="28">
        <v>45498</v>
      </c>
      <c r="D56" s="27">
        <v>4.2300000000000004</v>
      </c>
      <c r="E56" s="27">
        <v>9</v>
      </c>
      <c r="F56" s="27">
        <f>cham_cong[[#This Row],[Giờ ra]]-cham_cong[[#This Row],[Giờ vào]]</f>
        <v>4.7699999999999996</v>
      </c>
      <c r="G56" s="25">
        <f>IFERROR(cham_cong[[#This Row],[Hệ số giờ]]*VLOOKUP(cham_cong[[#This Row],[ID]],dim_manhanvien[],8,0),0)</f>
        <v>71.55</v>
      </c>
      <c r="H56" s="26">
        <f>IF(cham_cong[[#This Row],[Số lượng bánh đã bán]]&gt;=30,1, IF(AND(cham_cong[[#This Row],[Số lượng bánh đã bán]]&gt;=25,cham_cong[[#This Row],[Số lượng bánh đã bán]]&lt;30),0.5,0))</f>
        <v>0</v>
      </c>
      <c r="I56" s="24"/>
      <c r="J5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6" s="24"/>
    </row>
    <row r="57" spans="1:11" hidden="1" x14ac:dyDescent="0.3">
      <c r="A57" s="29">
        <v>16</v>
      </c>
      <c r="B57" s="26" t="str">
        <f>IFERROR(VLOOKUP(cham_cong[[#This Row],[ID]],dim_manhanvien[[Tên]:[ID]],2,0),0)</f>
        <v>Phạm Hữu Xuân Hải</v>
      </c>
      <c r="C57" s="28">
        <v>45498</v>
      </c>
      <c r="D57" s="27">
        <v>4.3899999999999997</v>
      </c>
      <c r="E57" s="27">
        <v>9</v>
      </c>
      <c r="F57" s="27">
        <f>cham_cong[[#This Row],[Giờ ra]]-cham_cong[[#This Row],[Giờ vào]]</f>
        <v>4.6100000000000003</v>
      </c>
      <c r="G57" s="25">
        <f>IFERROR(cham_cong[[#This Row],[Hệ số giờ]]*VLOOKUP(cham_cong[[#This Row],[ID]],dim_manhanvien[],8,0),0)</f>
        <v>69.150000000000006</v>
      </c>
      <c r="H57" s="26">
        <f>IF(cham_cong[[#This Row],[Số lượng bánh đã bán]]&gt;=30,1, IF(AND(cham_cong[[#This Row],[Số lượng bánh đã bán]]&gt;=25,cham_cong[[#This Row],[Số lượng bánh đã bán]]&lt;30),0.5,0))</f>
        <v>0</v>
      </c>
      <c r="I57" s="24"/>
      <c r="J5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7" s="24"/>
    </row>
    <row r="58" spans="1:11" x14ac:dyDescent="0.3">
      <c r="A58" s="29">
        <v>2</v>
      </c>
      <c r="B58" s="26" t="str">
        <f>IFERROR(VLOOKUP(cham_cong[[#This Row],[ID]],dim_manhanvien[[Tên]:[ID]],2,0),0)</f>
        <v>Phạm Hữu Phú Vinh</v>
      </c>
      <c r="C58" s="28">
        <v>45499</v>
      </c>
      <c r="D58" s="27">
        <v>5.3</v>
      </c>
      <c r="E58" s="27">
        <v>9</v>
      </c>
      <c r="F58" s="27">
        <f>cham_cong[[#This Row],[Giờ ra]]-cham_cong[[#This Row],[Giờ vào]]</f>
        <v>3.7</v>
      </c>
      <c r="G58" s="25">
        <f>IFERROR(cham_cong[[#This Row],[Hệ số giờ]]*VLOOKUP(cham_cong[[#This Row],[ID]],dim_manhanvien[],8,0),0)</f>
        <v>55.5</v>
      </c>
      <c r="H58" s="26">
        <f>IF(cham_cong[[#This Row],[Số lượng bánh đã bán]]&gt;=30,1, IF(AND(cham_cong[[#This Row],[Số lượng bánh đã bán]]&gt;=25,cham_cong[[#This Row],[Số lượng bánh đã bán]]&lt;30),0.5,0))</f>
        <v>0</v>
      </c>
      <c r="I58" s="24">
        <v>17</v>
      </c>
      <c r="J5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8" s="24"/>
    </row>
    <row r="59" spans="1:11" hidden="1" x14ac:dyDescent="0.3">
      <c r="A59" s="29">
        <v>69</v>
      </c>
      <c r="B59" s="26" t="str">
        <f>IFERROR(VLOOKUP(cham_cong[[#This Row],[ID]],dim_manhanvien[[Tên]:[ID]],2,0),0)</f>
        <v>Trung Trực</v>
      </c>
      <c r="C59" s="28">
        <v>45499</v>
      </c>
      <c r="D59" s="27">
        <v>5.3</v>
      </c>
      <c r="E59" s="27">
        <v>9</v>
      </c>
      <c r="F59" s="27">
        <f>cham_cong[[#This Row],[Giờ ra]]-cham_cong[[#This Row],[Giờ vào]]</f>
        <v>3.7</v>
      </c>
      <c r="G59" s="25">
        <f>IFERROR(cham_cong[[#This Row],[Hệ số giờ]]*VLOOKUP(cham_cong[[#This Row],[ID]],dim_manhanvien[],8,0),0)</f>
        <v>55.5</v>
      </c>
      <c r="H59" s="26">
        <f>IF(cham_cong[[#This Row],[Số lượng bánh đã bán]]&gt;=30,1, IF(AND(cham_cong[[#This Row],[Số lượng bánh đã bán]]&gt;=25,cham_cong[[#This Row],[Số lượng bánh đã bán]]&lt;30),0.5,0))</f>
        <v>0</v>
      </c>
      <c r="I59" s="24"/>
      <c r="J5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59" s="24"/>
    </row>
    <row r="60" spans="1:11" hidden="1" x14ac:dyDescent="0.3">
      <c r="A60" s="29">
        <v>16</v>
      </c>
      <c r="B60" s="26" t="str">
        <f>IFERROR(VLOOKUP(cham_cong[[#This Row],[ID]],dim_manhanvien[[Tên]:[ID]],2,0),0)</f>
        <v>Phạm Hữu Xuân Hải</v>
      </c>
      <c r="C60" s="28">
        <v>45499</v>
      </c>
      <c r="D60" s="27">
        <v>5.3</v>
      </c>
      <c r="E60" s="27">
        <v>9</v>
      </c>
      <c r="F60" s="27">
        <f>cham_cong[[#This Row],[Giờ ra]]-cham_cong[[#This Row],[Giờ vào]]</f>
        <v>3.7</v>
      </c>
      <c r="G60" s="25">
        <f>IFERROR(cham_cong[[#This Row],[Hệ số giờ]]*VLOOKUP(cham_cong[[#This Row],[ID]],dim_manhanvien[],8,0),0)</f>
        <v>55.5</v>
      </c>
      <c r="H60" s="26">
        <f>IF(cham_cong[[#This Row],[Số lượng bánh đã bán]]&gt;=30,1, IF(AND(cham_cong[[#This Row],[Số lượng bánh đã bán]]&gt;=25,cham_cong[[#This Row],[Số lượng bánh đã bán]]&lt;30),0.5,0))</f>
        <v>0</v>
      </c>
      <c r="I60" s="24"/>
      <c r="J6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0" s="24"/>
    </row>
    <row r="61" spans="1:11" x14ac:dyDescent="0.3">
      <c r="A61" s="29">
        <v>2</v>
      </c>
      <c r="B61" s="26" t="str">
        <f>IFERROR(VLOOKUP(cham_cong[[#This Row],[ID]],dim_manhanvien[[Tên]:[ID]],2,0),0)</f>
        <v>Phạm Hữu Phú Vinh</v>
      </c>
      <c r="C61" s="28">
        <v>45500</v>
      </c>
      <c r="D61" s="27">
        <v>5.3</v>
      </c>
      <c r="E61" s="27">
        <v>9</v>
      </c>
      <c r="F61" s="27">
        <f>cham_cong[[#This Row],[Giờ ra]]-cham_cong[[#This Row],[Giờ vào]]</f>
        <v>3.7</v>
      </c>
      <c r="G61" s="25">
        <f>IFERROR(cham_cong[[#This Row],[Hệ số giờ]]*VLOOKUP(cham_cong[[#This Row],[ID]],dim_manhanvien[],8,0),0)</f>
        <v>55.5</v>
      </c>
      <c r="H61" s="26">
        <f>IF(cham_cong[[#This Row],[Số lượng bánh đã bán]]&gt;=30,1, IF(AND(cham_cong[[#This Row],[Số lượng bánh đã bán]]&gt;=25,cham_cong[[#This Row],[Số lượng bánh đã bán]]&lt;30),0.5,0))</f>
        <v>0.5</v>
      </c>
      <c r="I61" s="24">
        <v>25</v>
      </c>
      <c r="J6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25</v>
      </c>
      <c r="K61" s="24"/>
    </row>
    <row r="62" spans="1:11" hidden="1" x14ac:dyDescent="0.3">
      <c r="A62" s="29">
        <v>16</v>
      </c>
      <c r="B62" s="26" t="str">
        <f>IFERROR(VLOOKUP(cham_cong[[#This Row],[ID]],dim_manhanvien[[Tên]:[ID]],2,0),0)</f>
        <v>Phạm Hữu Xuân Hải</v>
      </c>
      <c r="C62" s="28">
        <v>45500</v>
      </c>
      <c r="D62" s="27">
        <v>4</v>
      </c>
      <c r="E62" s="27">
        <v>9</v>
      </c>
      <c r="F62" s="27">
        <f>cham_cong[[#This Row],[Giờ ra]]-cham_cong[[#This Row],[Giờ vào]]</f>
        <v>5</v>
      </c>
      <c r="G62" s="25">
        <f>IFERROR(cham_cong[[#This Row],[Hệ số giờ]]*VLOOKUP(cham_cong[[#This Row],[ID]],dim_manhanvien[],8,0),0)</f>
        <v>75</v>
      </c>
      <c r="H62" s="26">
        <f>IF(cham_cong[[#This Row],[Số lượng bánh đã bán]]&gt;=30,1, IF(AND(cham_cong[[#This Row],[Số lượng bánh đã bán]]&gt;=25,cham_cong[[#This Row],[Số lượng bánh đã bán]]&lt;30),0.5,0))</f>
        <v>0</v>
      </c>
      <c r="I62" s="24"/>
      <c r="J6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2" s="24"/>
    </row>
    <row r="63" spans="1:11" hidden="1" x14ac:dyDescent="0.3">
      <c r="A63" s="29">
        <v>69</v>
      </c>
      <c r="B63" s="26" t="str">
        <f>IFERROR(VLOOKUP(cham_cong[[#This Row],[ID]],dim_manhanvien[[Tên]:[ID]],2,0),0)</f>
        <v>Trung Trực</v>
      </c>
      <c r="C63" s="28">
        <v>45500</v>
      </c>
      <c r="D63" s="27">
        <v>4</v>
      </c>
      <c r="E63" s="27">
        <v>9</v>
      </c>
      <c r="F63" s="27">
        <f>cham_cong[[#This Row],[Giờ ra]]-cham_cong[[#This Row],[Giờ vào]]</f>
        <v>5</v>
      </c>
      <c r="G63" s="25">
        <f>IFERROR(cham_cong[[#This Row],[Hệ số giờ]]*VLOOKUP(cham_cong[[#This Row],[ID]],dim_manhanvien[],8,0),0)</f>
        <v>75</v>
      </c>
      <c r="H63" s="26">
        <f>IF(cham_cong[[#This Row],[Số lượng bánh đã bán]]&gt;=30,1, IF(AND(cham_cong[[#This Row],[Số lượng bánh đã bán]]&gt;=25,cham_cong[[#This Row],[Số lượng bánh đã bán]]&lt;30),0.5,0))</f>
        <v>0</v>
      </c>
      <c r="I63" s="24"/>
      <c r="J6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3" s="24"/>
    </row>
    <row r="64" spans="1:11" x14ac:dyDescent="0.3">
      <c r="A64" s="29">
        <v>2</v>
      </c>
      <c r="B64" s="26" t="str">
        <f>IFERROR(VLOOKUP(cham_cong[[#This Row],[ID]],dim_manhanvien[[Tên]:[ID]],2,0),0)</f>
        <v>Phạm Hữu Phú Vinh</v>
      </c>
      <c r="C64" s="28">
        <v>45501</v>
      </c>
      <c r="D64" s="27">
        <v>5.3</v>
      </c>
      <c r="E64" s="27">
        <v>9</v>
      </c>
      <c r="F64" s="27">
        <f>cham_cong[[#This Row],[Giờ ra]]-cham_cong[[#This Row],[Giờ vào]]</f>
        <v>3.7</v>
      </c>
      <c r="G64" s="25">
        <f>IFERROR(cham_cong[[#This Row],[Hệ số giờ]]*VLOOKUP(cham_cong[[#This Row],[ID]],dim_manhanvien[],8,0),0)</f>
        <v>55.5</v>
      </c>
      <c r="H64" s="26">
        <f>IF(cham_cong[[#This Row],[Số lượng bánh đã bán]]&gt;=30,1, IF(AND(cham_cong[[#This Row],[Số lượng bánh đã bán]]&gt;=25,cham_cong[[#This Row],[Số lượng bánh đã bán]]&lt;30),0.5,0))</f>
        <v>0</v>
      </c>
      <c r="I64" s="24"/>
      <c r="J6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4" s="24"/>
    </row>
    <row r="65" spans="1:11" x14ac:dyDescent="0.3">
      <c r="A65" s="29">
        <v>2</v>
      </c>
      <c r="B65" s="26" t="str">
        <f>IFERROR(VLOOKUP(cham_cong[[#This Row],[ID]],dim_manhanvien[[Tên]:[ID]],2,0),0)</f>
        <v>Phạm Hữu Phú Vinh</v>
      </c>
      <c r="C65" s="28">
        <v>45502</v>
      </c>
      <c r="D65" s="27">
        <v>5.3</v>
      </c>
      <c r="E65" s="27">
        <v>9</v>
      </c>
      <c r="F65" s="27">
        <f>cham_cong[[#This Row],[Giờ ra]]-cham_cong[[#This Row],[Giờ vào]]</f>
        <v>3.7</v>
      </c>
      <c r="G65" s="25">
        <f>IFERROR(cham_cong[[#This Row],[Hệ số giờ]]*VLOOKUP(cham_cong[[#This Row],[ID]],dim_manhanvien[],8,0),0)</f>
        <v>55.5</v>
      </c>
      <c r="H65" s="26">
        <f>IF(cham_cong[[#This Row],[Số lượng bánh đã bán]]&gt;=30,1, IF(AND(cham_cong[[#This Row],[Số lượng bánh đã bán]]&gt;=25,cham_cong[[#This Row],[Số lượng bánh đã bán]]&lt;30),0.5,0))</f>
        <v>0</v>
      </c>
      <c r="I65" s="24">
        <v>20</v>
      </c>
      <c r="J6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5" s="24"/>
    </row>
    <row r="66" spans="1:11" x14ac:dyDescent="0.3">
      <c r="A66" s="29">
        <v>2</v>
      </c>
      <c r="B66" s="26" t="str">
        <f>IFERROR(VLOOKUP(cham_cong[[#This Row],[ID]],dim_manhanvien[[Tên]:[ID]],2,0),0)</f>
        <v>Phạm Hữu Phú Vinh</v>
      </c>
      <c r="C66" s="28">
        <v>45503</v>
      </c>
      <c r="D66" s="27">
        <v>5.3</v>
      </c>
      <c r="E66" s="27">
        <v>9</v>
      </c>
      <c r="F66" s="27">
        <f>cham_cong[[#This Row],[Giờ ra]]-cham_cong[[#This Row],[Giờ vào]]</f>
        <v>3.7</v>
      </c>
      <c r="G66" s="25">
        <f>IFERROR(cham_cong[[#This Row],[Hệ số giờ]]*VLOOKUP(cham_cong[[#This Row],[ID]],dim_manhanvien[],8,0),0)</f>
        <v>55.5</v>
      </c>
      <c r="H66" s="26">
        <f>IF(cham_cong[[#This Row],[Số lượng bánh đã bán]]&gt;=30,1, IF(AND(cham_cong[[#This Row],[Số lượng bánh đã bán]]&gt;=25,cham_cong[[#This Row],[Số lượng bánh đã bán]]&lt;30),0.5,0))</f>
        <v>0</v>
      </c>
      <c r="I66" s="24">
        <v>15</v>
      </c>
      <c r="J6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6" s="24"/>
    </row>
    <row r="67" spans="1:11" x14ac:dyDescent="0.3">
      <c r="A67" s="29">
        <v>2</v>
      </c>
      <c r="B67" s="26" t="str">
        <f>IFERROR(VLOOKUP(cham_cong[[#This Row],[ID]],dim_manhanvien[[Tên]:[ID]],2,0),0)</f>
        <v>Phạm Hữu Phú Vinh</v>
      </c>
      <c r="C67" s="28">
        <v>45503</v>
      </c>
      <c r="D67" s="27">
        <v>5.3</v>
      </c>
      <c r="E67" s="27">
        <v>9</v>
      </c>
      <c r="F67" s="27">
        <f>cham_cong[[#This Row],[Giờ ra]]-cham_cong[[#This Row],[Giờ vào]]</f>
        <v>3.7</v>
      </c>
      <c r="G67" s="25">
        <f>IFERROR(cham_cong[[#This Row],[Hệ số giờ]]*VLOOKUP(cham_cong[[#This Row],[ID]],dim_manhanvien[],8,0),0)</f>
        <v>55.5</v>
      </c>
      <c r="H67" s="26">
        <f>IF(cham_cong[[#This Row],[Số lượng bánh đã bán]]&gt;=30,1, IF(AND(cham_cong[[#This Row],[Số lượng bánh đã bán]]&gt;=25,cham_cong[[#This Row],[Số lượng bánh đã bán]]&lt;30),0.5,0))</f>
        <v>0.5</v>
      </c>
      <c r="I67" s="24">
        <v>28</v>
      </c>
      <c r="J6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28</v>
      </c>
      <c r="K67" s="24"/>
    </row>
    <row r="68" spans="1:11" hidden="1" x14ac:dyDescent="0.3">
      <c r="A68" s="29"/>
      <c r="B68" s="26">
        <f>IFERROR(VLOOKUP(cham_cong[[#This Row],[ID]],dim_manhanvien[[Tên]:[ID]],2,0),0)</f>
        <v>0</v>
      </c>
      <c r="C68" s="28"/>
      <c r="D68" s="27"/>
      <c r="E68" s="27"/>
      <c r="F68" s="27">
        <f>cham_cong[[#This Row],[Giờ ra]]-cham_cong[[#This Row],[Giờ vào]]</f>
        <v>0</v>
      </c>
      <c r="G68" s="25">
        <f>IFERROR(cham_cong[[#This Row],[Hệ số giờ]]*VLOOKUP(cham_cong[[#This Row],[ID]],dim_manhanvien[],8,0),0)</f>
        <v>0</v>
      </c>
      <c r="H68" s="26">
        <f>IF(cham_cong[[#This Row],[Số lượng bánh đã bán]]&gt;=30,1, IF(AND(cham_cong[[#This Row],[Số lượng bánh đã bán]]&gt;=25,cham_cong[[#This Row],[Số lượng bánh đã bán]]&lt;30),0.5,0))</f>
        <v>0</v>
      </c>
      <c r="I68" s="24"/>
      <c r="J6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8" s="24"/>
    </row>
    <row r="69" spans="1:11" hidden="1" x14ac:dyDescent="0.3">
      <c r="A69" s="29"/>
      <c r="B69" s="26">
        <f>IFERROR(VLOOKUP(cham_cong[[#This Row],[ID]],dim_manhanvien[[Tên]:[ID]],2,0),0)</f>
        <v>0</v>
      </c>
      <c r="C69" s="28"/>
      <c r="D69" s="27"/>
      <c r="E69" s="27"/>
      <c r="F69" s="27">
        <f>cham_cong[[#This Row],[Giờ ra]]-cham_cong[[#This Row],[Giờ vào]]</f>
        <v>0</v>
      </c>
      <c r="G69" s="25">
        <f>IFERROR(cham_cong[[#This Row],[Hệ số giờ]]*VLOOKUP(cham_cong[[#This Row],[ID]],dim_manhanvien[],8,0),0)</f>
        <v>0</v>
      </c>
      <c r="H69" s="26">
        <f>IF(cham_cong[[#This Row],[Số lượng bánh đã bán]]&gt;=30,1, IF(AND(cham_cong[[#This Row],[Số lượng bánh đã bán]]&gt;=25,cham_cong[[#This Row],[Số lượng bánh đã bán]]&lt;30),0.5,0))</f>
        <v>0</v>
      </c>
      <c r="I69" s="24"/>
      <c r="J6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69" s="24"/>
    </row>
    <row r="70" spans="1:11" hidden="1" x14ac:dyDescent="0.3">
      <c r="A70" s="29"/>
      <c r="B70" s="26">
        <f>IFERROR(VLOOKUP(cham_cong[[#This Row],[ID]],dim_manhanvien[[Tên]:[ID]],2,0),0)</f>
        <v>0</v>
      </c>
      <c r="C70" s="28"/>
      <c r="D70" s="27"/>
      <c r="E70" s="27"/>
      <c r="F70" s="27">
        <f>cham_cong[[#This Row],[Giờ ra]]-cham_cong[[#This Row],[Giờ vào]]</f>
        <v>0</v>
      </c>
      <c r="G70" s="25">
        <f>IFERROR(cham_cong[[#This Row],[Hệ số giờ]]*VLOOKUP(cham_cong[[#This Row],[ID]],dim_manhanvien[],8,0),0)</f>
        <v>0</v>
      </c>
      <c r="H70" s="26">
        <f>IF(cham_cong[[#This Row],[Số lượng bánh đã bán]]&gt;=30,1, IF(AND(cham_cong[[#This Row],[Số lượng bánh đã bán]]&gt;=25,cham_cong[[#This Row],[Số lượng bánh đã bán]]&lt;30),0.5,0))</f>
        <v>0</v>
      </c>
      <c r="I70" s="24"/>
      <c r="J7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0" s="24"/>
    </row>
    <row r="71" spans="1:11" hidden="1" x14ac:dyDescent="0.3">
      <c r="A71" s="29"/>
      <c r="B71" s="26">
        <f>IFERROR(VLOOKUP(cham_cong[[#This Row],[ID]],dim_manhanvien[[Tên]:[ID]],2,0),0)</f>
        <v>0</v>
      </c>
      <c r="C71" s="28"/>
      <c r="D71" s="27"/>
      <c r="E71" s="27"/>
      <c r="F71" s="27">
        <f>cham_cong[[#This Row],[Giờ ra]]-cham_cong[[#This Row],[Giờ vào]]</f>
        <v>0</v>
      </c>
      <c r="G71" s="25">
        <f>IFERROR(cham_cong[[#This Row],[Hệ số giờ]]*VLOOKUP(cham_cong[[#This Row],[ID]],dim_manhanvien[],8,0),0)</f>
        <v>0</v>
      </c>
      <c r="H71" s="26">
        <f>IF(cham_cong[[#This Row],[Số lượng bánh đã bán]]&gt;=30,1, IF(AND(cham_cong[[#This Row],[Số lượng bánh đã bán]]&gt;=25,cham_cong[[#This Row],[Số lượng bánh đã bán]]&lt;30),0.5,0))</f>
        <v>0</v>
      </c>
      <c r="I71" s="24"/>
      <c r="J7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1" s="24"/>
    </row>
    <row r="72" spans="1:11" hidden="1" x14ac:dyDescent="0.3">
      <c r="A72" s="29"/>
      <c r="B72" s="26">
        <f>IFERROR(VLOOKUP(cham_cong[[#This Row],[ID]],dim_manhanvien[[Tên]:[ID]],2,0),0)</f>
        <v>0</v>
      </c>
      <c r="C72" s="28"/>
      <c r="D72" s="27"/>
      <c r="E72" s="27"/>
      <c r="F72" s="27">
        <f>cham_cong[[#This Row],[Giờ ra]]-cham_cong[[#This Row],[Giờ vào]]</f>
        <v>0</v>
      </c>
      <c r="G72" s="25">
        <f>IFERROR(cham_cong[[#This Row],[Hệ số giờ]]*VLOOKUP(cham_cong[[#This Row],[ID]],dim_manhanvien[],8,0),0)</f>
        <v>0</v>
      </c>
      <c r="H72" s="26">
        <f>IF(cham_cong[[#This Row],[Số lượng bánh đã bán]]&gt;=30,1, IF(AND(cham_cong[[#This Row],[Số lượng bánh đã bán]]&gt;=25,cham_cong[[#This Row],[Số lượng bánh đã bán]]&lt;30),0.5,0))</f>
        <v>0</v>
      </c>
      <c r="I72" s="24"/>
      <c r="J7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2" s="24"/>
    </row>
    <row r="73" spans="1:11" hidden="1" x14ac:dyDescent="0.3">
      <c r="A73" s="29"/>
      <c r="B73" s="26">
        <f>IFERROR(VLOOKUP(cham_cong[[#This Row],[ID]],dim_manhanvien[[Tên]:[ID]],2,0),0)</f>
        <v>0</v>
      </c>
      <c r="C73" s="28"/>
      <c r="D73" s="27"/>
      <c r="E73" s="27"/>
      <c r="F73" s="27">
        <f>cham_cong[[#This Row],[Giờ ra]]-cham_cong[[#This Row],[Giờ vào]]</f>
        <v>0</v>
      </c>
      <c r="G73" s="25">
        <f>IFERROR(cham_cong[[#This Row],[Hệ số giờ]]*VLOOKUP(cham_cong[[#This Row],[ID]],dim_manhanvien[],8,0),0)</f>
        <v>0</v>
      </c>
      <c r="H73" s="26">
        <f>IF(cham_cong[[#This Row],[Số lượng bánh đã bán]]&gt;=30,1, IF(AND(cham_cong[[#This Row],[Số lượng bánh đã bán]]&gt;=25,cham_cong[[#This Row],[Số lượng bánh đã bán]]&lt;30),0.5,0))</f>
        <v>0</v>
      </c>
      <c r="I73" s="24"/>
      <c r="J7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3" s="24"/>
    </row>
    <row r="74" spans="1:11" hidden="1" x14ac:dyDescent="0.3">
      <c r="A74" s="29"/>
      <c r="B74" s="26">
        <f>IFERROR(VLOOKUP(cham_cong[[#This Row],[ID]],dim_manhanvien[[Tên]:[ID]],2,0),0)</f>
        <v>0</v>
      </c>
      <c r="C74" s="28"/>
      <c r="D74" s="27"/>
      <c r="E74" s="27"/>
      <c r="F74" s="27">
        <f>cham_cong[[#This Row],[Giờ ra]]-cham_cong[[#This Row],[Giờ vào]]</f>
        <v>0</v>
      </c>
      <c r="G74" s="25">
        <f>IFERROR(cham_cong[[#This Row],[Hệ số giờ]]*VLOOKUP(cham_cong[[#This Row],[ID]],dim_manhanvien[],8,0),0)</f>
        <v>0</v>
      </c>
      <c r="H74" s="26">
        <f>IF(cham_cong[[#This Row],[Số lượng bánh đã bán]]&gt;=30,1, IF(AND(cham_cong[[#This Row],[Số lượng bánh đã bán]]&gt;=25,cham_cong[[#This Row],[Số lượng bánh đã bán]]&lt;30),0.5,0))</f>
        <v>0</v>
      </c>
      <c r="I74" s="24"/>
      <c r="J7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4" s="24"/>
    </row>
    <row r="75" spans="1:11" hidden="1" x14ac:dyDescent="0.3">
      <c r="A75" s="29"/>
      <c r="B75" s="26">
        <f>IFERROR(VLOOKUP(cham_cong[[#This Row],[ID]],dim_manhanvien[[Tên]:[ID]],2,0),0)</f>
        <v>0</v>
      </c>
      <c r="C75" s="28"/>
      <c r="D75" s="27"/>
      <c r="E75" s="27"/>
      <c r="F75" s="27">
        <f>cham_cong[[#This Row],[Giờ ra]]-cham_cong[[#This Row],[Giờ vào]]</f>
        <v>0</v>
      </c>
      <c r="G75" s="25">
        <f>IFERROR(cham_cong[[#This Row],[Hệ số giờ]]*VLOOKUP(cham_cong[[#This Row],[ID]],dim_manhanvien[],8,0),0)</f>
        <v>0</v>
      </c>
      <c r="H75" s="26">
        <f>IF(cham_cong[[#This Row],[Số lượng bánh đã bán]]&gt;=30,1, IF(AND(cham_cong[[#This Row],[Số lượng bánh đã bán]]&gt;=25,cham_cong[[#This Row],[Số lượng bánh đã bán]]&lt;30),0.5,0))</f>
        <v>0</v>
      </c>
      <c r="I75" s="24"/>
      <c r="J7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5" s="24"/>
    </row>
    <row r="76" spans="1:11" hidden="1" x14ac:dyDescent="0.3">
      <c r="A76" s="29"/>
      <c r="B76" s="26">
        <f>IFERROR(VLOOKUP(cham_cong[[#This Row],[ID]],dim_manhanvien[[Tên]:[ID]],2,0),0)</f>
        <v>0</v>
      </c>
      <c r="C76" s="28"/>
      <c r="D76" s="27"/>
      <c r="E76" s="27"/>
      <c r="F76" s="27">
        <f>cham_cong[[#This Row],[Giờ ra]]-cham_cong[[#This Row],[Giờ vào]]</f>
        <v>0</v>
      </c>
      <c r="G76" s="25">
        <f>IFERROR(cham_cong[[#This Row],[Hệ số giờ]]*VLOOKUP(cham_cong[[#This Row],[ID]],dim_manhanvien[],8,0),0)</f>
        <v>0</v>
      </c>
      <c r="H76" s="26">
        <f>IF(cham_cong[[#This Row],[Số lượng bánh đã bán]]&gt;=30,1, IF(AND(cham_cong[[#This Row],[Số lượng bánh đã bán]]&gt;=25,cham_cong[[#This Row],[Số lượng bánh đã bán]]&lt;30),0.5,0))</f>
        <v>0</v>
      </c>
      <c r="I76" s="24"/>
      <c r="J7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6" s="24"/>
    </row>
    <row r="77" spans="1:11" hidden="1" x14ac:dyDescent="0.3">
      <c r="A77" s="29"/>
      <c r="B77" s="26">
        <f>IFERROR(VLOOKUP(cham_cong[[#This Row],[ID]],dim_manhanvien[[Tên]:[ID]],2,0),0)</f>
        <v>0</v>
      </c>
      <c r="C77" s="28"/>
      <c r="D77" s="27"/>
      <c r="E77" s="27"/>
      <c r="F77" s="27">
        <f>cham_cong[[#This Row],[Giờ ra]]-cham_cong[[#This Row],[Giờ vào]]</f>
        <v>0</v>
      </c>
      <c r="G77" s="25">
        <f>IFERROR(cham_cong[[#This Row],[Hệ số giờ]]*VLOOKUP(cham_cong[[#This Row],[ID]],dim_manhanvien[],8,0),0)</f>
        <v>0</v>
      </c>
      <c r="H77" s="26">
        <f>IF(cham_cong[[#This Row],[Số lượng bánh đã bán]]&gt;=30,1, IF(AND(cham_cong[[#This Row],[Số lượng bánh đã bán]]&gt;=25,cham_cong[[#This Row],[Số lượng bánh đã bán]]&lt;30),0.5,0))</f>
        <v>0</v>
      </c>
      <c r="I77" s="24"/>
      <c r="J7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7" s="24"/>
    </row>
    <row r="78" spans="1:11" hidden="1" x14ac:dyDescent="0.3">
      <c r="A78" s="29"/>
      <c r="B78" s="26">
        <f>IFERROR(VLOOKUP(cham_cong[[#This Row],[ID]],dim_manhanvien[[Tên]:[ID]],2,0),0)</f>
        <v>0</v>
      </c>
      <c r="C78" s="28"/>
      <c r="D78" s="27"/>
      <c r="E78" s="27"/>
      <c r="F78" s="27">
        <f>cham_cong[[#This Row],[Giờ ra]]-cham_cong[[#This Row],[Giờ vào]]</f>
        <v>0</v>
      </c>
      <c r="G78" s="25">
        <f>IFERROR(cham_cong[[#This Row],[Hệ số giờ]]*VLOOKUP(cham_cong[[#This Row],[ID]],dim_manhanvien[],8,0),0)</f>
        <v>0</v>
      </c>
      <c r="H78" s="26">
        <f>IF(cham_cong[[#This Row],[Số lượng bánh đã bán]]&gt;=30,1, IF(AND(cham_cong[[#This Row],[Số lượng bánh đã bán]]&gt;=25,cham_cong[[#This Row],[Số lượng bánh đã bán]]&lt;30),0.5,0))</f>
        <v>0</v>
      </c>
      <c r="I78" s="24"/>
      <c r="J7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8" s="24"/>
    </row>
    <row r="79" spans="1:11" hidden="1" x14ac:dyDescent="0.3">
      <c r="A79" s="29"/>
      <c r="B79" s="26">
        <f>IFERROR(VLOOKUP(cham_cong[[#This Row],[ID]],dim_manhanvien[[Tên]:[ID]],2,0),0)</f>
        <v>0</v>
      </c>
      <c r="C79" s="28"/>
      <c r="D79" s="27"/>
      <c r="E79" s="27"/>
      <c r="F79" s="27">
        <f>cham_cong[[#This Row],[Giờ ra]]-cham_cong[[#This Row],[Giờ vào]]</f>
        <v>0</v>
      </c>
      <c r="G79" s="25">
        <f>IFERROR(cham_cong[[#This Row],[Hệ số giờ]]*VLOOKUP(cham_cong[[#This Row],[ID]],dim_manhanvien[],8,0),0)</f>
        <v>0</v>
      </c>
      <c r="H79" s="26">
        <f>IF(cham_cong[[#This Row],[Số lượng bánh đã bán]]&gt;=30,1, IF(AND(cham_cong[[#This Row],[Số lượng bánh đã bán]]&gt;=25,cham_cong[[#This Row],[Số lượng bánh đã bán]]&lt;30),0.5,0))</f>
        <v>0</v>
      </c>
      <c r="I79" s="24"/>
      <c r="J7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79" s="24"/>
    </row>
    <row r="80" spans="1:11" hidden="1" x14ac:dyDescent="0.3">
      <c r="A80" s="29"/>
      <c r="B80" s="26">
        <f>IFERROR(VLOOKUP(cham_cong[[#This Row],[ID]],dim_manhanvien[[Tên]:[ID]],2,0),0)</f>
        <v>0</v>
      </c>
      <c r="C80" s="28"/>
      <c r="D80" s="27"/>
      <c r="E80" s="27"/>
      <c r="F80" s="27">
        <f>cham_cong[[#This Row],[Giờ ra]]-cham_cong[[#This Row],[Giờ vào]]</f>
        <v>0</v>
      </c>
      <c r="G80" s="25">
        <f>IFERROR(cham_cong[[#This Row],[Hệ số giờ]]*VLOOKUP(cham_cong[[#This Row],[ID]],dim_manhanvien[],8,0),0)</f>
        <v>0</v>
      </c>
      <c r="H80" s="26">
        <f>IF(cham_cong[[#This Row],[Số lượng bánh đã bán]]&gt;=30,1, IF(AND(cham_cong[[#This Row],[Số lượng bánh đã bán]]&gt;=25,cham_cong[[#This Row],[Số lượng bánh đã bán]]&lt;30),0.5,0))</f>
        <v>0</v>
      </c>
      <c r="I80" s="24"/>
      <c r="J8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0" s="24"/>
    </row>
    <row r="81" spans="1:11" hidden="1" x14ac:dyDescent="0.3">
      <c r="A81" s="29"/>
      <c r="B81" s="26">
        <f>IFERROR(VLOOKUP(cham_cong[[#This Row],[ID]],dim_manhanvien[[Tên]:[ID]],2,0),0)</f>
        <v>0</v>
      </c>
      <c r="C81" s="28"/>
      <c r="D81" s="27"/>
      <c r="E81" s="27"/>
      <c r="F81" s="27">
        <f>cham_cong[[#This Row],[Giờ ra]]-cham_cong[[#This Row],[Giờ vào]]</f>
        <v>0</v>
      </c>
      <c r="G81" s="25">
        <f>IFERROR(cham_cong[[#This Row],[Hệ số giờ]]*VLOOKUP(cham_cong[[#This Row],[ID]],dim_manhanvien[],8,0),0)</f>
        <v>0</v>
      </c>
      <c r="H81" s="26">
        <f>IF(cham_cong[[#This Row],[Số lượng bánh đã bán]]&gt;=30,1, IF(AND(cham_cong[[#This Row],[Số lượng bánh đã bán]]&gt;=25,cham_cong[[#This Row],[Số lượng bánh đã bán]]&lt;30),0.5,0))</f>
        <v>0</v>
      </c>
      <c r="I81" s="24"/>
      <c r="J8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1" s="24"/>
    </row>
    <row r="82" spans="1:11" hidden="1" x14ac:dyDescent="0.3">
      <c r="A82" s="29"/>
      <c r="B82" s="26">
        <f>IFERROR(VLOOKUP(cham_cong[[#This Row],[ID]],dim_manhanvien[[Tên]:[ID]],2,0),0)</f>
        <v>0</v>
      </c>
      <c r="C82" s="28"/>
      <c r="D82" s="27"/>
      <c r="E82" s="27"/>
      <c r="F82" s="27">
        <f>cham_cong[[#This Row],[Giờ ra]]-cham_cong[[#This Row],[Giờ vào]]</f>
        <v>0</v>
      </c>
      <c r="G82" s="25">
        <f>IFERROR(cham_cong[[#This Row],[Hệ số giờ]]*VLOOKUP(cham_cong[[#This Row],[ID]],dim_manhanvien[],8,0),0)</f>
        <v>0</v>
      </c>
      <c r="H82" s="26">
        <f>IF(cham_cong[[#This Row],[Số lượng bánh đã bán]]&gt;=30,1, IF(AND(cham_cong[[#This Row],[Số lượng bánh đã bán]]&gt;=25,cham_cong[[#This Row],[Số lượng bánh đã bán]]&lt;30),0.5,0))</f>
        <v>0</v>
      </c>
      <c r="I82" s="24"/>
      <c r="J8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2" s="24"/>
    </row>
    <row r="83" spans="1:11" hidden="1" x14ac:dyDescent="0.3">
      <c r="A83" s="29"/>
      <c r="B83" s="26">
        <f>IFERROR(VLOOKUP(cham_cong[[#This Row],[ID]],dim_manhanvien[[Tên]:[ID]],2,0),0)</f>
        <v>0</v>
      </c>
      <c r="C83" s="28"/>
      <c r="D83" s="27"/>
      <c r="E83" s="27"/>
      <c r="F83" s="27">
        <f>cham_cong[[#This Row],[Giờ ra]]-cham_cong[[#This Row],[Giờ vào]]</f>
        <v>0</v>
      </c>
      <c r="G83" s="25">
        <f>IFERROR(cham_cong[[#This Row],[Hệ số giờ]]*VLOOKUP(cham_cong[[#This Row],[ID]],dim_manhanvien[],8,0),0)</f>
        <v>0</v>
      </c>
      <c r="H83" s="26">
        <f>IF(cham_cong[[#This Row],[Số lượng bánh đã bán]]&gt;=30,1, IF(AND(cham_cong[[#This Row],[Số lượng bánh đã bán]]&gt;=25,cham_cong[[#This Row],[Số lượng bánh đã bán]]&lt;30),0.5,0))</f>
        <v>0</v>
      </c>
      <c r="I83" s="24"/>
      <c r="J8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3" s="24"/>
    </row>
    <row r="84" spans="1:11" hidden="1" x14ac:dyDescent="0.3">
      <c r="A84" s="29"/>
      <c r="B84" s="26">
        <f>IFERROR(VLOOKUP(cham_cong[[#This Row],[ID]],dim_manhanvien[[Tên]:[ID]],2,0),0)</f>
        <v>0</v>
      </c>
      <c r="C84" s="28"/>
      <c r="D84" s="27"/>
      <c r="E84" s="27"/>
      <c r="F84" s="27">
        <f>cham_cong[[#This Row],[Giờ ra]]-cham_cong[[#This Row],[Giờ vào]]</f>
        <v>0</v>
      </c>
      <c r="G84" s="25">
        <f>IFERROR(cham_cong[[#This Row],[Hệ số giờ]]*VLOOKUP(cham_cong[[#This Row],[ID]],dim_manhanvien[],8,0),0)</f>
        <v>0</v>
      </c>
      <c r="H84" s="26">
        <f>IF(cham_cong[[#This Row],[Số lượng bánh đã bán]]&gt;=30,1, IF(AND(cham_cong[[#This Row],[Số lượng bánh đã bán]]&gt;=25,cham_cong[[#This Row],[Số lượng bánh đã bán]]&lt;30),0.5,0))</f>
        <v>0</v>
      </c>
      <c r="I84" s="24"/>
      <c r="J8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4" s="24"/>
    </row>
    <row r="85" spans="1:11" hidden="1" x14ac:dyDescent="0.3">
      <c r="A85" s="29"/>
      <c r="B85" s="26">
        <f>IFERROR(VLOOKUP(cham_cong[[#This Row],[ID]],dim_manhanvien[[Tên]:[ID]],2,0),0)</f>
        <v>0</v>
      </c>
      <c r="C85" s="28"/>
      <c r="D85" s="27"/>
      <c r="E85" s="27"/>
      <c r="F85" s="27">
        <f>cham_cong[[#This Row],[Giờ ra]]-cham_cong[[#This Row],[Giờ vào]]</f>
        <v>0</v>
      </c>
      <c r="G85" s="25">
        <f>IFERROR(cham_cong[[#This Row],[Hệ số giờ]]*VLOOKUP(cham_cong[[#This Row],[ID]],dim_manhanvien[],8,0),0)</f>
        <v>0</v>
      </c>
      <c r="H85" s="26">
        <f>IF(cham_cong[[#This Row],[Số lượng bánh đã bán]]&gt;=30,1, IF(AND(cham_cong[[#This Row],[Số lượng bánh đã bán]]&gt;=25,cham_cong[[#This Row],[Số lượng bánh đã bán]]&lt;30),0.5,0))</f>
        <v>0</v>
      </c>
      <c r="I85" s="24"/>
      <c r="J8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5" s="24"/>
    </row>
    <row r="86" spans="1:11" hidden="1" x14ac:dyDescent="0.3">
      <c r="A86" s="29"/>
      <c r="B86" s="26">
        <f>IFERROR(VLOOKUP(cham_cong[[#This Row],[ID]],dim_manhanvien[[Tên]:[ID]],2,0),0)</f>
        <v>0</v>
      </c>
      <c r="C86" s="28"/>
      <c r="D86" s="27"/>
      <c r="E86" s="27"/>
      <c r="F86" s="27">
        <f>cham_cong[[#This Row],[Giờ ra]]-cham_cong[[#This Row],[Giờ vào]]</f>
        <v>0</v>
      </c>
      <c r="G86" s="25">
        <f>IFERROR(cham_cong[[#This Row],[Hệ số giờ]]*VLOOKUP(cham_cong[[#This Row],[ID]],dim_manhanvien[],8,0),0)</f>
        <v>0</v>
      </c>
      <c r="H86" s="26">
        <f>IF(cham_cong[[#This Row],[Số lượng bánh đã bán]]&gt;=30,1, IF(AND(cham_cong[[#This Row],[Số lượng bánh đã bán]]&gt;=25,cham_cong[[#This Row],[Số lượng bánh đã bán]]&lt;30),0.5,0))</f>
        <v>0</v>
      </c>
      <c r="I86" s="24"/>
      <c r="J8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6" s="24"/>
    </row>
    <row r="87" spans="1:11" hidden="1" x14ac:dyDescent="0.3">
      <c r="A87" s="29"/>
      <c r="B87" s="26">
        <f>IFERROR(VLOOKUP(cham_cong[[#This Row],[ID]],dim_manhanvien[[Tên]:[ID]],2,0),0)</f>
        <v>0</v>
      </c>
      <c r="C87" s="28"/>
      <c r="D87" s="27"/>
      <c r="E87" s="27"/>
      <c r="F87" s="27">
        <f>cham_cong[[#This Row],[Giờ ra]]-cham_cong[[#This Row],[Giờ vào]]</f>
        <v>0</v>
      </c>
      <c r="G87" s="25">
        <f>IFERROR(cham_cong[[#This Row],[Hệ số giờ]]*VLOOKUP(cham_cong[[#This Row],[ID]],dim_manhanvien[],8,0),0)</f>
        <v>0</v>
      </c>
      <c r="H87" s="26">
        <f>IF(cham_cong[[#This Row],[Số lượng bánh đã bán]]&gt;=30,1, IF(AND(cham_cong[[#This Row],[Số lượng bánh đã bán]]&gt;=25,cham_cong[[#This Row],[Số lượng bánh đã bán]]&lt;30),0.5,0))</f>
        <v>0</v>
      </c>
      <c r="I87" s="24"/>
      <c r="J8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7" s="24"/>
    </row>
    <row r="88" spans="1:11" hidden="1" x14ac:dyDescent="0.3">
      <c r="A88" s="29"/>
      <c r="B88" s="26">
        <f>IFERROR(VLOOKUP(cham_cong[[#This Row],[ID]],dim_manhanvien[[Tên]:[ID]],2,0),0)</f>
        <v>0</v>
      </c>
      <c r="C88" s="28"/>
      <c r="D88" s="27"/>
      <c r="E88" s="27"/>
      <c r="F88" s="27">
        <f>cham_cong[[#This Row],[Giờ ra]]-cham_cong[[#This Row],[Giờ vào]]</f>
        <v>0</v>
      </c>
      <c r="G88" s="25">
        <f>IFERROR(cham_cong[[#This Row],[Hệ số giờ]]*VLOOKUP(cham_cong[[#This Row],[ID]],dim_manhanvien[],8,0),0)</f>
        <v>0</v>
      </c>
      <c r="H88" s="26">
        <f>IF(cham_cong[[#This Row],[Số lượng bánh đã bán]]&gt;=30,1, IF(AND(cham_cong[[#This Row],[Số lượng bánh đã bán]]&gt;=25,cham_cong[[#This Row],[Số lượng bánh đã bán]]&lt;30),0.5,0))</f>
        <v>0</v>
      </c>
      <c r="I88" s="24"/>
      <c r="J8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8" s="24"/>
    </row>
    <row r="89" spans="1:11" hidden="1" x14ac:dyDescent="0.3">
      <c r="A89" s="29"/>
      <c r="B89" s="26">
        <f>IFERROR(VLOOKUP(cham_cong[[#This Row],[ID]],dim_manhanvien[[Tên]:[ID]],2,0),0)</f>
        <v>0</v>
      </c>
      <c r="C89" s="28"/>
      <c r="D89" s="27"/>
      <c r="E89" s="27"/>
      <c r="F89" s="27">
        <f>cham_cong[[#This Row],[Giờ ra]]-cham_cong[[#This Row],[Giờ vào]]</f>
        <v>0</v>
      </c>
      <c r="G89" s="25">
        <f>IFERROR(cham_cong[[#This Row],[Hệ số giờ]]*VLOOKUP(cham_cong[[#This Row],[ID]],dim_manhanvien[],8,0),0)</f>
        <v>0</v>
      </c>
      <c r="H89" s="26">
        <f>IF(cham_cong[[#This Row],[Số lượng bánh đã bán]]&gt;=30,1, IF(AND(cham_cong[[#This Row],[Số lượng bánh đã bán]]&gt;=25,cham_cong[[#This Row],[Số lượng bánh đã bán]]&lt;30),0.5,0))</f>
        <v>0</v>
      </c>
      <c r="I89" s="24"/>
      <c r="J8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89" s="24"/>
    </row>
    <row r="90" spans="1:11" hidden="1" x14ac:dyDescent="0.3">
      <c r="A90" s="29"/>
      <c r="B90" s="26">
        <f>IFERROR(VLOOKUP(cham_cong[[#This Row],[ID]],dim_manhanvien[[Tên]:[ID]],2,0),0)</f>
        <v>0</v>
      </c>
      <c r="C90" s="28"/>
      <c r="D90" s="27"/>
      <c r="E90" s="27"/>
      <c r="F90" s="27">
        <f>cham_cong[[#This Row],[Giờ ra]]-cham_cong[[#This Row],[Giờ vào]]</f>
        <v>0</v>
      </c>
      <c r="G90" s="25">
        <f>IFERROR(cham_cong[[#This Row],[Hệ số giờ]]*VLOOKUP(cham_cong[[#This Row],[ID]],dim_manhanvien[],8,0),0)</f>
        <v>0</v>
      </c>
      <c r="H90" s="26">
        <f>IF(cham_cong[[#This Row],[Số lượng bánh đã bán]]&gt;=30,1, IF(AND(cham_cong[[#This Row],[Số lượng bánh đã bán]]&gt;=25,cham_cong[[#This Row],[Số lượng bánh đã bán]]&lt;30),0.5,0))</f>
        <v>0</v>
      </c>
      <c r="I90" s="24"/>
      <c r="J9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0" s="24"/>
    </row>
    <row r="91" spans="1:11" hidden="1" x14ac:dyDescent="0.3">
      <c r="A91" s="29"/>
      <c r="B91" s="26">
        <f>IFERROR(VLOOKUP(cham_cong[[#This Row],[ID]],dim_manhanvien[[Tên]:[ID]],2,0),0)</f>
        <v>0</v>
      </c>
      <c r="C91" s="28"/>
      <c r="D91" s="27"/>
      <c r="E91" s="27"/>
      <c r="F91" s="27">
        <f>cham_cong[[#This Row],[Giờ ra]]-cham_cong[[#This Row],[Giờ vào]]</f>
        <v>0</v>
      </c>
      <c r="G91" s="25">
        <f>IFERROR(cham_cong[[#This Row],[Hệ số giờ]]*VLOOKUP(cham_cong[[#This Row],[ID]],dim_manhanvien[],8,0),0)</f>
        <v>0</v>
      </c>
      <c r="H91" s="26">
        <f>IF(cham_cong[[#This Row],[Số lượng bánh đã bán]]&gt;=30,1, IF(AND(cham_cong[[#This Row],[Số lượng bánh đã bán]]&gt;=25,cham_cong[[#This Row],[Số lượng bánh đã bán]]&lt;30),0.5,0))</f>
        <v>0</v>
      </c>
      <c r="I91" s="24"/>
      <c r="J9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1" s="24"/>
    </row>
    <row r="92" spans="1:11" hidden="1" x14ac:dyDescent="0.3">
      <c r="A92" s="29"/>
      <c r="B92" s="26">
        <f>IFERROR(VLOOKUP(cham_cong[[#This Row],[ID]],dim_manhanvien[[Tên]:[ID]],2,0),0)</f>
        <v>0</v>
      </c>
      <c r="C92" s="28"/>
      <c r="D92" s="27"/>
      <c r="E92" s="27"/>
      <c r="F92" s="27">
        <f>cham_cong[[#This Row],[Giờ ra]]-cham_cong[[#This Row],[Giờ vào]]</f>
        <v>0</v>
      </c>
      <c r="G92" s="25">
        <f>IFERROR(cham_cong[[#This Row],[Hệ số giờ]]*VLOOKUP(cham_cong[[#This Row],[ID]],dim_manhanvien[],8,0),0)</f>
        <v>0</v>
      </c>
      <c r="H92" s="26">
        <f>IF(cham_cong[[#This Row],[Số lượng bánh đã bán]]&gt;=30,1, IF(AND(cham_cong[[#This Row],[Số lượng bánh đã bán]]&gt;=25,cham_cong[[#This Row],[Số lượng bánh đã bán]]&lt;30),0.5,0))</f>
        <v>0</v>
      </c>
      <c r="I92" s="24"/>
      <c r="J9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2" s="24"/>
    </row>
    <row r="93" spans="1:11" hidden="1" x14ac:dyDescent="0.3">
      <c r="A93" s="29"/>
      <c r="B93" s="26">
        <f>IFERROR(VLOOKUP(cham_cong[[#This Row],[ID]],dim_manhanvien[[Tên]:[ID]],2,0),0)</f>
        <v>0</v>
      </c>
      <c r="C93" s="28"/>
      <c r="D93" s="27"/>
      <c r="E93" s="27"/>
      <c r="F93" s="27">
        <f>cham_cong[[#This Row],[Giờ ra]]-cham_cong[[#This Row],[Giờ vào]]</f>
        <v>0</v>
      </c>
      <c r="G93" s="25">
        <f>IFERROR(cham_cong[[#This Row],[Hệ số giờ]]*VLOOKUP(cham_cong[[#This Row],[ID]],dim_manhanvien[],8,0),0)</f>
        <v>0</v>
      </c>
      <c r="H93" s="26">
        <f>IF(cham_cong[[#This Row],[Số lượng bánh đã bán]]&gt;=30,1, IF(AND(cham_cong[[#This Row],[Số lượng bánh đã bán]]&gt;=25,cham_cong[[#This Row],[Số lượng bánh đã bán]]&lt;30),0.5,0))</f>
        <v>0</v>
      </c>
      <c r="I93" s="24"/>
      <c r="J9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3" s="24"/>
    </row>
    <row r="94" spans="1:11" hidden="1" x14ac:dyDescent="0.3">
      <c r="A94" s="29"/>
      <c r="B94" s="26">
        <f>IFERROR(VLOOKUP(cham_cong[[#This Row],[ID]],dim_manhanvien[[Tên]:[ID]],2,0),0)</f>
        <v>0</v>
      </c>
      <c r="C94" s="28"/>
      <c r="D94" s="27"/>
      <c r="E94" s="27"/>
      <c r="F94" s="27">
        <f>cham_cong[[#This Row],[Giờ ra]]-cham_cong[[#This Row],[Giờ vào]]</f>
        <v>0</v>
      </c>
      <c r="G94" s="25">
        <f>IFERROR(cham_cong[[#This Row],[Hệ số giờ]]*VLOOKUP(cham_cong[[#This Row],[ID]],dim_manhanvien[],8,0),0)</f>
        <v>0</v>
      </c>
      <c r="H94" s="26">
        <f>IF(cham_cong[[#This Row],[Số lượng bánh đã bán]]&gt;=30,1, IF(AND(cham_cong[[#This Row],[Số lượng bánh đã bán]]&gt;=25,cham_cong[[#This Row],[Số lượng bánh đã bán]]&lt;30),0.5,0))</f>
        <v>0</v>
      </c>
      <c r="I94" s="24"/>
      <c r="J9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4" s="24"/>
    </row>
    <row r="95" spans="1:11" hidden="1" x14ac:dyDescent="0.3">
      <c r="A95" s="29"/>
      <c r="B95" s="26">
        <f>IFERROR(VLOOKUP(cham_cong[[#This Row],[ID]],dim_manhanvien[[Tên]:[ID]],2,0),0)</f>
        <v>0</v>
      </c>
      <c r="C95" s="28"/>
      <c r="D95" s="27"/>
      <c r="E95" s="27"/>
      <c r="F95" s="27">
        <f>cham_cong[[#This Row],[Giờ ra]]-cham_cong[[#This Row],[Giờ vào]]</f>
        <v>0</v>
      </c>
      <c r="G95" s="25">
        <f>IFERROR(cham_cong[[#This Row],[Hệ số giờ]]*VLOOKUP(cham_cong[[#This Row],[ID]],dim_manhanvien[],8,0),0)</f>
        <v>0</v>
      </c>
      <c r="H95" s="26">
        <f>IF(cham_cong[[#This Row],[Số lượng bánh đã bán]]&gt;=30,1, IF(AND(cham_cong[[#This Row],[Số lượng bánh đã bán]]&gt;=25,cham_cong[[#This Row],[Số lượng bánh đã bán]]&lt;30),0.5,0))</f>
        <v>0</v>
      </c>
      <c r="I95" s="24"/>
      <c r="J9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5" s="24"/>
    </row>
    <row r="96" spans="1:11" hidden="1" x14ac:dyDescent="0.3">
      <c r="A96" s="29"/>
      <c r="B96" s="26">
        <f>IFERROR(VLOOKUP(cham_cong[[#This Row],[ID]],dim_manhanvien[[Tên]:[ID]],2,0),0)</f>
        <v>0</v>
      </c>
      <c r="C96" s="28"/>
      <c r="D96" s="27"/>
      <c r="E96" s="27"/>
      <c r="F96" s="27">
        <f>cham_cong[[#This Row],[Giờ ra]]-cham_cong[[#This Row],[Giờ vào]]</f>
        <v>0</v>
      </c>
      <c r="G96" s="25">
        <f>IFERROR(cham_cong[[#This Row],[Hệ số giờ]]*VLOOKUP(cham_cong[[#This Row],[ID]],dim_manhanvien[],8,0),0)</f>
        <v>0</v>
      </c>
      <c r="H96" s="26">
        <f>IF(cham_cong[[#This Row],[Số lượng bánh đã bán]]&gt;=30,1, IF(AND(cham_cong[[#This Row],[Số lượng bánh đã bán]]&gt;=25,cham_cong[[#This Row],[Số lượng bánh đã bán]]&lt;30),0.5,0))</f>
        <v>0</v>
      </c>
      <c r="I96" s="24"/>
      <c r="J9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6" s="24"/>
    </row>
    <row r="97" spans="1:11" hidden="1" x14ac:dyDescent="0.3">
      <c r="A97" s="29"/>
      <c r="B97" s="26">
        <f>IFERROR(VLOOKUP(cham_cong[[#This Row],[ID]],dim_manhanvien[[Tên]:[ID]],2,0),0)</f>
        <v>0</v>
      </c>
      <c r="C97" s="28"/>
      <c r="D97" s="27"/>
      <c r="E97" s="27"/>
      <c r="F97" s="27">
        <f>cham_cong[[#This Row],[Giờ ra]]-cham_cong[[#This Row],[Giờ vào]]</f>
        <v>0</v>
      </c>
      <c r="G97" s="25">
        <f>IFERROR(cham_cong[[#This Row],[Hệ số giờ]]*VLOOKUP(cham_cong[[#This Row],[ID]],dim_manhanvien[],8,0),0)</f>
        <v>0</v>
      </c>
      <c r="H97" s="26">
        <f>IF(cham_cong[[#This Row],[Số lượng bánh đã bán]]&gt;=30,1, IF(AND(cham_cong[[#This Row],[Số lượng bánh đã bán]]&gt;=25,cham_cong[[#This Row],[Số lượng bánh đã bán]]&lt;30),0.5,0))</f>
        <v>0</v>
      </c>
      <c r="I97" s="24"/>
      <c r="J9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7" s="24"/>
    </row>
    <row r="98" spans="1:11" hidden="1" x14ac:dyDescent="0.3">
      <c r="A98" s="29"/>
      <c r="B98" s="26">
        <f>IFERROR(VLOOKUP(cham_cong[[#This Row],[ID]],dim_manhanvien[[Tên]:[ID]],2,0),0)</f>
        <v>0</v>
      </c>
      <c r="C98" s="28"/>
      <c r="D98" s="27"/>
      <c r="E98" s="27"/>
      <c r="F98" s="27">
        <f>cham_cong[[#This Row],[Giờ ra]]-cham_cong[[#This Row],[Giờ vào]]</f>
        <v>0</v>
      </c>
      <c r="G98" s="25">
        <f>IFERROR(cham_cong[[#This Row],[Hệ số giờ]]*VLOOKUP(cham_cong[[#This Row],[ID]],dim_manhanvien[],8,0),0)</f>
        <v>0</v>
      </c>
      <c r="H98" s="26">
        <f>IF(cham_cong[[#This Row],[Số lượng bánh đã bán]]&gt;=30,1, IF(AND(cham_cong[[#This Row],[Số lượng bánh đã bán]]&gt;=25,cham_cong[[#This Row],[Số lượng bánh đã bán]]&lt;30),0.5,0))</f>
        <v>0</v>
      </c>
      <c r="I98" s="24"/>
      <c r="J9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8" s="24"/>
    </row>
    <row r="99" spans="1:11" hidden="1" x14ac:dyDescent="0.3">
      <c r="A99" s="29"/>
      <c r="B99" s="26">
        <f>IFERROR(VLOOKUP(cham_cong[[#This Row],[ID]],dim_manhanvien[[Tên]:[ID]],2,0),0)</f>
        <v>0</v>
      </c>
      <c r="C99" s="28"/>
      <c r="D99" s="27"/>
      <c r="E99" s="27"/>
      <c r="F99" s="27">
        <f>cham_cong[[#This Row],[Giờ ra]]-cham_cong[[#This Row],[Giờ vào]]</f>
        <v>0</v>
      </c>
      <c r="G99" s="25">
        <f>IFERROR(cham_cong[[#This Row],[Hệ số giờ]]*VLOOKUP(cham_cong[[#This Row],[ID]],dim_manhanvien[],8,0),0)</f>
        <v>0</v>
      </c>
      <c r="H99" s="26">
        <f>IF(cham_cong[[#This Row],[Số lượng bánh đã bán]]&gt;=30,1, IF(AND(cham_cong[[#This Row],[Số lượng bánh đã bán]]&gt;=25,cham_cong[[#This Row],[Số lượng bánh đã bán]]&lt;30),0.5,0))</f>
        <v>0</v>
      </c>
      <c r="I99" s="24"/>
      <c r="J9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99" s="24"/>
    </row>
    <row r="100" spans="1:11" hidden="1" x14ac:dyDescent="0.3">
      <c r="A100" s="29"/>
      <c r="B100" s="26">
        <f>IFERROR(VLOOKUP(cham_cong[[#This Row],[ID]],dim_manhanvien[[Tên]:[ID]],2,0),0)</f>
        <v>0</v>
      </c>
      <c r="C100" s="28"/>
      <c r="D100" s="27"/>
      <c r="E100" s="27"/>
      <c r="F100" s="27">
        <f>cham_cong[[#This Row],[Giờ ra]]-cham_cong[[#This Row],[Giờ vào]]</f>
        <v>0</v>
      </c>
      <c r="G100" s="25">
        <f>IFERROR(cham_cong[[#This Row],[Hệ số giờ]]*VLOOKUP(cham_cong[[#This Row],[ID]],dim_manhanvien[],8,0),0)</f>
        <v>0</v>
      </c>
      <c r="H100" s="26">
        <f>IF(cham_cong[[#This Row],[Số lượng bánh đã bán]]&gt;=30,1, IF(AND(cham_cong[[#This Row],[Số lượng bánh đã bán]]&gt;=25,cham_cong[[#This Row],[Số lượng bánh đã bán]]&lt;30),0.5,0))</f>
        <v>0</v>
      </c>
      <c r="I100" s="24"/>
      <c r="J10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0" s="24"/>
    </row>
    <row r="101" spans="1:11" hidden="1" x14ac:dyDescent="0.3">
      <c r="A101" s="29"/>
      <c r="B101" s="26">
        <f>IFERROR(VLOOKUP(cham_cong[[#This Row],[ID]],dim_manhanvien[[Tên]:[ID]],2,0),0)</f>
        <v>0</v>
      </c>
      <c r="C101" s="28"/>
      <c r="D101" s="27"/>
      <c r="E101" s="27"/>
      <c r="F101" s="27">
        <f>cham_cong[[#This Row],[Giờ ra]]-cham_cong[[#This Row],[Giờ vào]]</f>
        <v>0</v>
      </c>
      <c r="G101" s="25">
        <f>IFERROR(cham_cong[[#This Row],[Hệ số giờ]]*VLOOKUP(cham_cong[[#This Row],[ID]],dim_manhanvien[],8,0),0)</f>
        <v>0</v>
      </c>
      <c r="H101" s="26">
        <f>IF(cham_cong[[#This Row],[Số lượng bánh đã bán]]&gt;=30,1, IF(AND(cham_cong[[#This Row],[Số lượng bánh đã bán]]&gt;=25,cham_cong[[#This Row],[Số lượng bánh đã bán]]&lt;30),0.5,0))</f>
        <v>0</v>
      </c>
      <c r="I101" s="24"/>
      <c r="J10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1" s="24"/>
    </row>
    <row r="102" spans="1:11" hidden="1" x14ac:dyDescent="0.3">
      <c r="A102" s="29"/>
      <c r="B102" s="26">
        <f>IFERROR(VLOOKUP(cham_cong[[#This Row],[ID]],dim_manhanvien[[Tên]:[ID]],2,0),0)</f>
        <v>0</v>
      </c>
      <c r="C102" s="28"/>
      <c r="D102" s="27"/>
      <c r="E102" s="27"/>
      <c r="F102" s="27">
        <f>cham_cong[[#This Row],[Giờ ra]]-cham_cong[[#This Row],[Giờ vào]]</f>
        <v>0</v>
      </c>
      <c r="G102" s="25">
        <f>IFERROR(cham_cong[[#This Row],[Hệ số giờ]]*VLOOKUP(cham_cong[[#This Row],[ID]],dim_manhanvien[],8,0),0)</f>
        <v>0</v>
      </c>
      <c r="H102" s="26">
        <f>IF(cham_cong[[#This Row],[Số lượng bánh đã bán]]&gt;=30,1, IF(AND(cham_cong[[#This Row],[Số lượng bánh đã bán]]&gt;=25,cham_cong[[#This Row],[Số lượng bánh đã bán]]&lt;30),0.5,0))</f>
        <v>0</v>
      </c>
      <c r="I102" s="24"/>
      <c r="J10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2" s="24"/>
    </row>
    <row r="103" spans="1:11" hidden="1" x14ac:dyDescent="0.3">
      <c r="A103" s="29"/>
      <c r="B103" s="26">
        <f>IFERROR(VLOOKUP(cham_cong[[#This Row],[ID]],dim_manhanvien[[Tên]:[ID]],2,0),0)</f>
        <v>0</v>
      </c>
      <c r="C103" s="28"/>
      <c r="D103" s="27"/>
      <c r="E103" s="27"/>
      <c r="F103" s="27">
        <f>cham_cong[[#This Row],[Giờ ra]]-cham_cong[[#This Row],[Giờ vào]]</f>
        <v>0</v>
      </c>
      <c r="G103" s="25">
        <f>IFERROR(cham_cong[[#This Row],[Hệ số giờ]]*VLOOKUP(cham_cong[[#This Row],[ID]],dim_manhanvien[],8,0),0)</f>
        <v>0</v>
      </c>
      <c r="H103" s="26">
        <f>IF(cham_cong[[#This Row],[Số lượng bánh đã bán]]&gt;=30,1, IF(AND(cham_cong[[#This Row],[Số lượng bánh đã bán]]&gt;=25,cham_cong[[#This Row],[Số lượng bánh đã bán]]&lt;30),0.5,0))</f>
        <v>0</v>
      </c>
      <c r="I103" s="24"/>
      <c r="J10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3" s="24"/>
    </row>
    <row r="104" spans="1:11" hidden="1" x14ac:dyDescent="0.3">
      <c r="A104" s="29"/>
      <c r="B104" s="26">
        <f>IFERROR(VLOOKUP(cham_cong[[#This Row],[ID]],dim_manhanvien[[Tên]:[ID]],2,0),0)</f>
        <v>0</v>
      </c>
      <c r="C104" s="28"/>
      <c r="D104" s="27"/>
      <c r="E104" s="27"/>
      <c r="F104" s="27">
        <f>cham_cong[[#This Row],[Giờ ra]]-cham_cong[[#This Row],[Giờ vào]]</f>
        <v>0</v>
      </c>
      <c r="G104" s="25">
        <f>IFERROR(cham_cong[[#This Row],[Hệ số giờ]]*VLOOKUP(cham_cong[[#This Row],[ID]],dim_manhanvien[],8,0),0)</f>
        <v>0</v>
      </c>
      <c r="H104" s="26">
        <f>IF(cham_cong[[#This Row],[Số lượng bánh đã bán]]&gt;=30,1, IF(AND(cham_cong[[#This Row],[Số lượng bánh đã bán]]&gt;=25,cham_cong[[#This Row],[Số lượng bánh đã bán]]&lt;30),0.5,0))</f>
        <v>0</v>
      </c>
      <c r="I104" s="24"/>
      <c r="J10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4" s="24"/>
    </row>
    <row r="105" spans="1:11" hidden="1" x14ac:dyDescent="0.3">
      <c r="A105" s="29"/>
      <c r="B105" s="26">
        <f>IFERROR(VLOOKUP(cham_cong[[#This Row],[ID]],dim_manhanvien[[Tên]:[ID]],2,0),0)</f>
        <v>0</v>
      </c>
      <c r="C105" s="28"/>
      <c r="D105" s="27"/>
      <c r="E105" s="27"/>
      <c r="F105" s="27">
        <f>cham_cong[[#This Row],[Giờ ra]]-cham_cong[[#This Row],[Giờ vào]]</f>
        <v>0</v>
      </c>
      <c r="G105" s="25">
        <f>IFERROR(cham_cong[[#This Row],[Hệ số giờ]]*VLOOKUP(cham_cong[[#This Row],[ID]],dim_manhanvien[],8,0),0)</f>
        <v>0</v>
      </c>
      <c r="H105" s="26">
        <f>IF(cham_cong[[#This Row],[Số lượng bánh đã bán]]&gt;=30,1, IF(AND(cham_cong[[#This Row],[Số lượng bánh đã bán]]&gt;=25,cham_cong[[#This Row],[Số lượng bánh đã bán]]&lt;30),0.5,0))</f>
        <v>0</v>
      </c>
      <c r="I105" s="24"/>
      <c r="J10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5" s="24"/>
    </row>
    <row r="106" spans="1:11" hidden="1" x14ac:dyDescent="0.3">
      <c r="A106" s="29"/>
      <c r="B106" s="26">
        <f>IFERROR(VLOOKUP(cham_cong[[#This Row],[ID]],dim_manhanvien[[Tên]:[ID]],2,0),0)</f>
        <v>0</v>
      </c>
      <c r="C106" s="28"/>
      <c r="D106" s="27"/>
      <c r="E106" s="27"/>
      <c r="F106" s="27">
        <f>cham_cong[[#This Row],[Giờ ra]]-cham_cong[[#This Row],[Giờ vào]]</f>
        <v>0</v>
      </c>
      <c r="G106" s="25">
        <f>IFERROR(cham_cong[[#This Row],[Hệ số giờ]]*VLOOKUP(cham_cong[[#This Row],[ID]],dim_manhanvien[],8,0),0)</f>
        <v>0</v>
      </c>
      <c r="H106" s="26">
        <f>IF(cham_cong[[#This Row],[Số lượng bánh đã bán]]&gt;=30,1, IF(AND(cham_cong[[#This Row],[Số lượng bánh đã bán]]&gt;=25,cham_cong[[#This Row],[Số lượng bánh đã bán]]&lt;30),0.5,0))</f>
        <v>0</v>
      </c>
      <c r="I106" s="24"/>
      <c r="J10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6" s="24"/>
    </row>
    <row r="107" spans="1:11" hidden="1" x14ac:dyDescent="0.3">
      <c r="A107" s="29"/>
      <c r="B107" s="26">
        <f>IFERROR(VLOOKUP(cham_cong[[#This Row],[ID]],dim_manhanvien[[Tên]:[ID]],2,0),0)</f>
        <v>0</v>
      </c>
      <c r="C107" s="28"/>
      <c r="D107" s="27"/>
      <c r="E107" s="27"/>
      <c r="F107" s="27">
        <f>cham_cong[[#This Row],[Giờ ra]]-cham_cong[[#This Row],[Giờ vào]]</f>
        <v>0</v>
      </c>
      <c r="G107" s="25">
        <f>IFERROR(cham_cong[[#This Row],[Hệ số giờ]]*VLOOKUP(cham_cong[[#This Row],[ID]],dim_manhanvien[],8,0),0)</f>
        <v>0</v>
      </c>
      <c r="H107" s="26">
        <f>IF(cham_cong[[#This Row],[Số lượng bánh đã bán]]&gt;=30,1, IF(AND(cham_cong[[#This Row],[Số lượng bánh đã bán]]&gt;=25,cham_cong[[#This Row],[Số lượng bánh đã bán]]&lt;30),0.5,0))</f>
        <v>0</v>
      </c>
      <c r="I107" s="24"/>
      <c r="J10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7" s="24"/>
    </row>
    <row r="108" spans="1:11" hidden="1" x14ac:dyDescent="0.3">
      <c r="A108" s="29"/>
      <c r="B108" s="26">
        <f>IFERROR(VLOOKUP(cham_cong[[#This Row],[ID]],dim_manhanvien[[Tên]:[ID]],2,0),0)</f>
        <v>0</v>
      </c>
      <c r="C108" s="28"/>
      <c r="D108" s="27"/>
      <c r="E108" s="27"/>
      <c r="F108" s="27">
        <f>cham_cong[[#This Row],[Giờ ra]]-cham_cong[[#This Row],[Giờ vào]]</f>
        <v>0</v>
      </c>
      <c r="G108" s="25">
        <f>IFERROR(cham_cong[[#This Row],[Hệ số giờ]]*VLOOKUP(cham_cong[[#This Row],[ID]],dim_manhanvien[],8,0),0)</f>
        <v>0</v>
      </c>
      <c r="H108" s="26">
        <f>IF(cham_cong[[#This Row],[Số lượng bánh đã bán]]&gt;=30,1, IF(AND(cham_cong[[#This Row],[Số lượng bánh đã bán]]&gt;=25,cham_cong[[#This Row],[Số lượng bánh đã bán]]&lt;30),0.5,0))</f>
        <v>0</v>
      </c>
      <c r="I108" s="24"/>
      <c r="J10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8" s="24"/>
    </row>
    <row r="109" spans="1:11" hidden="1" x14ac:dyDescent="0.3">
      <c r="A109" s="29"/>
      <c r="B109" s="26">
        <f>IFERROR(VLOOKUP(cham_cong[[#This Row],[ID]],dim_manhanvien[[Tên]:[ID]],2,0),0)</f>
        <v>0</v>
      </c>
      <c r="C109" s="28"/>
      <c r="D109" s="27"/>
      <c r="E109" s="27"/>
      <c r="F109" s="27">
        <f>cham_cong[[#This Row],[Giờ ra]]-cham_cong[[#This Row],[Giờ vào]]</f>
        <v>0</v>
      </c>
      <c r="G109" s="25">
        <f>IFERROR(cham_cong[[#This Row],[Hệ số giờ]]*VLOOKUP(cham_cong[[#This Row],[ID]],dim_manhanvien[],8,0),0)</f>
        <v>0</v>
      </c>
      <c r="H109" s="26">
        <f>IF(cham_cong[[#This Row],[Số lượng bánh đã bán]]&gt;=30,1, IF(AND(cham_cong[[#This Row],[Số lượng bánh đã bán]]&gt;=25,cham_cong[[#This Row],[Số lượng bánh đã bán]]&lt;30),0.5,0))</f>
        <v>0</v>
      </c>
      <c r="I109" s="24"/>
      <c r="J10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09" s="24"/>
    </row>
    <row r="110" spans="1:11" hidden="1" x14ac:dyDescent="0.3">
      <c r="A110" s="29"/>
      <c r="B110" s="26">
        <f>IFERROR(VLOOKUP(cham_cong[[#This Row],[ID]],dim_manhanvien[[Tên]:[ID]],2,0),0)</f>
        <v>0</v>
      </c>
      <c r="C110" s="28"/>
      <c r="D110" s="27"/>
      <c r="E110" s="27"/>
      <c r="F110" s="27">
        <f>cham_cong[[#This Row],[Giờ ra]]-cham_cong[[#This Row],[Giờ vào]]</f>
        <v>0</v>
      </c>
      <c r="G110" s="25">
        <f>IFERROR(cham_cong[[#This Row],[Hệ số giờ]]*VLOOKUP(cham_cong[[#This Row],[ID]],dim_manhanvien[],8,0),0)</f>
        <v>0</v>
      </c>
      <c r="H110" s="26">
        <f>IF(cham_cong[[#This Row],[Số lượng bánh đã bán]]&gt;=30,1, IF(AND(cham_cong[[#This Row],[Số lượng bánh đã bán]]&gt;=25,cham_cong[[#This Row],[Số lượng bánh đã bán]]&lt;30),0.5,0))</f>
        <v>0</v>
      </c>
      <c r="I110" s="24"/>
      <c r="J11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0" s="24"/>
    </row>
    <row r="111" spans="1:11" hidden="1" x14ac:dyDescent="0.3">
      <c r="A111" s="29"/>
      <c r="B111" s="26">
        <f>IFERROR(VLOOKUP(cham_cong[[#This Row],[ID]],dim_manhanvien[[Tên]:[ID]],2,0),0)</f>
        <v>0</v>
      </c>
      <c r="C111" s="28"/>
      <c r="D111" s="27"/>
      <c r="E111" s="27"/>
      <c r="F111" s="27">
        <f>cham_cong[[#This Row],[Giờ ra]]-cham_cong[[#This Row],[Giờ vào]]</f>
        <v>0</v>
      </c>
      <c r="G111" s="25">
        <f>IFERROR(cham_cong[[#This Row],[Hệ số giờ]]*VLOOKUP(cham_cong[[#This Row],[ID]],dim_manhanvien[],8,0),0)</f>
        <v>0</v>
      </c>
      <c r="H111" s="26">
        <f>IF(cham_cong[[#This Row],[Số lượng bánh đã bán]]&gt;=30,1, IF(AND(cham_cong[[#This Row],[Số lượng bánh đã bán]]&gt;=25,cham_cong[[#This Row],[Số lượng bánh đã bán]]&lt;30),0.5,0))</f>
        <v>0</v>
      </c>
      <c r="I111" s="24"/>
      <c r="J11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1" s="24"/>
    </row>
    <row r="112" spans="1:11" hidden="1" x14ac:dyDescent="0.3">
      <c r="A112" s="29"/>
      <c r="B112" s="26">
        <f>IFERROR(VLOOKUP(cham_cong[[#This Row],[ID]],dim_manhanvien[[Tên]:[ID]],2,0),0)</f>
        <v>0</v>
      </c>
      <c r="C112" s="28"/>
      <c r="D112" s="27"/>
      <c r="E112" s="27"/>
      <c r="F112" s="27">
        <f>cham_cong[[#This Row],[Giờ ra]]-cham_cong[[#This Row],[Giờ vào]]</f>
        <v>0</v>
      </c>
      <c r="G112" s="25">
        <f>IFERROR(cham_cong[[#This Row],[Hệ số giờ]]*VLOOKUP(cham_cong[[#This Row],[ID]],dim_manhanvien[],8,0),0)</f>
        <v>0</v>
      </c>
      <c r="H112" s="26">
        <f>IF(cham_cong[[#This Row],[Số lượng bánh đã bán]]&gt;=30,1, IF(AND(cham_cong[[#This Row],[Số lượng bánh đã bán]]&gt;=25,cham_cong[[#This Row],[Số lượng bánh đã bán]]&lt;30),0.5,0))</f>
        <v>0</v>
      </c>
      <c r="I112" s="24"/>
      <c r="J11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2" s="24"/>
    </row>
    <row r="113" spans="1:11" hidden="1" x14ac:dyDescent="0.3">
      <c r="A113" s="29"/>
      <c r="B113" s="26">
        <f>IFERROR(VLOOKUP(cham_cong[[#This Row],[ID]],dim_manhanvien[[Tên]:[ID]],2,0),0)</f>
        <v>0</v>
      </c>
      <c r="C113" s="28"/>
      <c r="D113" s="27"/>
      <c r="E113" s="27"/>
      <c r="F113" s="27">
        <f>cham_cong[[#This Row],[Giờ ra]]-cham_cong[[#This Row],[Giờ vào]]</f>
        <v>0</v>
      </c>
      <c r="G113" s="25">
        <f>IFERROR(cham_cong[[#This Row],[Hệ số giờ]]*VLOOKUP(cham_cong[[#This Row],[ID]],dim_manhanvien[],8,0),0)</f>
        <v>0</v>
      </c>
      <c r="H113" s="26">
        <f>IF(cham_cong[[#This Row],[Số lượng bánh đã bán]]&gt;=30,1, IF(AND(cham_cong[[#This Row],[Số lượng bánh đã bán]]&gt;=25,cham_cong[[#This Row],[Số lượng bánh đã bán]]&lt;30),0.5,0))</f>
        <v>0</v>
      </c>
      <c r="I113" s="24"/>
      <c r="J11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3" s="24"/>
    </row>
    <row r="114" spans="1:11" hidden="1" x14ac:dyDescent="0.3">
      <c r="A114" s="29"/>
      <c r="B114" s="26">
        <f>IFERROR(VLOOKUP(cham_cong[[#This Row],[ID]],dim_manhanvien[[Tên]:[ID]],2,0),0)</f>
        <v>0</v>
      </c>
      <c r="C114" s="28"/>
      <c r="D114" s="27"/>
      <c r="E114" s="27"/>
      <c r="F114" s="27">
        <f>cham_cong[[#This Row],[Giờ ra]]-cham_cong[[#This Row],[Giờ vào]]</f>
        <v>0</v>
      </c>
      <c r="G114" s="25">
        <f>IFERROR(cham_cong[[#This Row],[Hệ số giờ]]*VLOOKUP(cham_cong[[#This Row],[ID]],dim_manhanvien[],8,0),0)</f>
        <v>0</v>
      </c>
      <c r="H114" s="26">
        <f>IF(cham_cong[[#This Row],[Số lượng bánh đã bán]]&gt;=30,1, IF(AND(cham_cong[[#This Row],[Số lượng bánh đã bán]]&gt;=25,cham_cong[[#This Row],[Số lượng bánh đã bán]]&lt;30),0.5,0))</f>
        <v>0</v>
      </c>
      <c r="I114" s="24"/>
      <c r="J11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4" s="24"/>
    </row>
    <row r="115" spans="1:11" hidden="1" x14ac:dyDescent="0.3">
      <c r="A115" s="29"/>
      <c r="B115" s="26">
        <f>IFERROR(VLOOKUP(cham_cong[[#This Row],[ID]],dim_manhanvien[[Tên]:[ID]],2,0),0)</f>
        <v>0</v>
      </c>
      <c r="C115" s="28"/>
      <c r="D115" s="27"/>
      <c r="E115" s="27"/>
      <c r="F115" s="27">
        <f>cham_cong[[#This Row],[Giờ ra]]-cham_cong[[#This Row],[Giờ vào]]</f>
        <v>0</v>
      </c>
      <c r="G115" s="25">
        <f>IFERROR(cham_cong[[#This Row],[Hệ số giờ]]*VLOOKUP(cham_cong[[#This Row],[ID]],dim_manhanvien[],8,0),0)</f>
        <v>0</v>
      </c>
      <c r="H115" s="26">
        <f>IF(cham_cong[[#This Row],[Số lượng bánh đã bán]]&gt;=30,1, IF(AND(cham_cong[[#This Row],[Số lượng bánh đã bán]]&gt;=25,cham_cong[[#This Row],[Số lượng bánh đã bán]]&lt;30),0.5,0))</f>
        <v>0</v>
      </c>
      <c r="I115" s="24"/>
      <c r="J11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5" s="24"/>
    </row>
    <row r="116" spans="1:11" hidden="1" x14ac:dyDescent="0.3">
      <c r="A116" s="29"/>
      <c r="B116" s="26">
        <f>IFERROR(VLOOKUP(cham_cong[[#This Row],[ID]],dim_manhanvien[[Tên]:[ID]],2,0),0)</f>
        <v>0</v>
      </c>
      <c r="C116" s="28"/>
      <c r="D116" s="27"/>
      <c r="E116" s="27"/>
      <c r="F116" s="27">
        <f>cham_cong[[#This Row],[Giờ ra]]-cham_cong[[#This Row],[Giờ vào]]</f>
        <v>0</v>
      </c>
      <c r="G116" s="25">
        <f>IFERROR(cham_cong[[#This Row],[Hệ số giờ]]*VLOOKUP(cham_cong[[#This Row],[ID]],dim_manhanvien[],8,0),0)</f>
        <v>0</v>
      </c>
      <c r="H116" s="26">
        <f>IF(cham_cong[[#This Row],[Số lượng bánh đã bán]]&gt;=30,1, IF(AND(cham_cong[[#This Row],[Số lượng bánh đã bán]]&gt;=25,cham_cong[[#This Row],[Số lượng bánh đã bán]]&lt;30),0.5,0))</f>
        <v>0</v>
      </c>
      <c r="I116" s="24"/>
      <c r="J11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6" s="24"/>
    </row>
    <row r="117" spans="1:11" hidden="1" x14ac:dyDescent="0.3">
      <c r="A117" s="29"/>
      <c r="B117" s="26">
        <f>IFERROR(VLOOKUP(cham_cong[[#This Row],[ID]],dim_manhanvien[[Tên]:[ID]],2,0),0)</f>
        <v>0</v>
      </c>
      <c r="C117" s="28"/>
      <c r="D117" s="27"/>
      <c r="E117" s="27"/>
      <c r="F117" s="27">
        <f>cham_cong[[#This Row],[Giờ ra]]-cham_cong[[#This Row],[Giờ vào]]</f>
        <v>0</v>
      </c>
      <c r="G117" s="25">
        <f>IFERROR(cham_cong[[#This Row],[Hệ số giờ]]*VLOOKUP(cham_cong[[#This Row],[ID]],dim_manhanvien[],8,0),0)</f>
        <v>0</v>
      </c>
      <c r="H117" s="26">
        <f>IF(cham_cong[[#This Row],[Số lượng bánh đã bán]]&gt;=30,1, IF(AND(cham_cong[[#This Row],[Số lượng bánh đã bán]]&gt;=25,cham_cong[[#This Row],[Số lượng bánh đã bán]]&lt;30),0.5,0))</f>
        <v>0</v>
      </c>
      <c r="I117" s="24"/>
      <c r="J11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7" s="24"/>
    </row>
    <row r="118" spans="1:11" hidden="1" x14ac:dyDescent="0.3">
      <c r="A118" s="29"/>
      <c r="B118" s="26">
        <f>IFERROR(VLOOKUP(cham_cong[[#This Row],[ID]],dim_manhanvien[[Tên]:[ID]],2,0),0)</f>
        <v>0</v>
      </c>
      <c r="C118" s="28"/>
      <c r="D118" s="27"/>
      <c r="E118" s="27"/>
      <c r="F118" s="27">
        <f>cham_cong[[#This Row],[Giờ ra]]-cham_cong[[#This Row],[Giờ vào]]</f>
        <v>0</v>
      </c>
      <c r="G118" s="25">
        <f>IFERROR(cham_cong[[#This Row],[Hệ số giờ]]*VLOOKUP(cham_cong[[#This Row],[ID]],dim_manhanvien[],8,0),0)</f>
        <v>0</v>
      </c>
      <c r="H118" s="26">
        <f>IF(cham_cong[[#This Row],[Số lượng bánh đã bán]]&gt;=30,1, IF(AND(cham_cong[[#This Row],[Số lượng bánh đã bán]]&gt;=25,cham_cong[[#This Row],[Số lượng bánh đã bán]]&lt;30),0.5,0))</f>
        <v>0</v>
      </c>
      <c r="I118" s="24"/>
      <c r="J11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8" s="24"/>
    </row>
    <row r="119" spans="1:11" hidden="1" x14ac:dyDescent="0.3">
      <c r="A119" s="29"/>
      <c r="B119" s="26">
        <f>IFERROR(VLOOKUP(cham_cong[[#This Row],[ID]],dim_manhanvien[[Tên]:[ID]],2,0),0)</f>
        <v>0</v>
      </c>
      <c r="C119" s="28"/>
      <c r="D119" s="27"/>
      <c r="E119" s="27"/>
      <c r="F119" s="27">
        <f>cham_cong[[#This Row],[Giờ ra]]-cham_cong[[#This Row],[Giờ vào]]</f>
        <v>0</v>
      </c>
      <c r="G119" s="25">
        <f>IFERROR(cham_cong[[#This Row],[Hệ số giờ]]*VLOOKUP(cham_cong[[#This Row],[ID]],dim_manhanvien[],8,0),0)</f>
        <v>0</v>
      </c>
      <c r="H119" s="26">
        <f>IF(cham_cong[[#This Row],[Số lượng bánh đã bán]]&gt;=30,1, IF(AND(cham_cong[[#This Row],[Số lượng bánh đã bán]]&gt;=25,cham_cong[[#This Row],[Số lượng bánh đã bán]]&lt;30),0.5,0))</f>
        <v>0</v>
      </c>
      <c r="I119" s="24"/>
      <c r="J11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19" s="24"/>
    </row>
    <row r="120" spans="1:11" hidden="1" x14ac:dyDescent="0.3">
      <c r="A120" s="29"/>
      <c r="B120" s="26">
        <f>IFERROR(VLOOKUP(cham_cong[[#This Row],[ID]],dim_manhanvien[[Tên]:[ID]],2,0),0)</f>
        <v>0</v>
      </c>
      <c r="C120" s="28"/>
      <c r="D120" s="27"/>
      <c r="E120" s="27"/>
      <c r="F120" s="27">
        <f>cham_cong[[#This Row],[Giờ ra]]-cham_cong[[#This Row],[Giờ vào]]</f>
        <v>0</v>
      </c>
      <c r="G120" s="25">
        <f>IFERROR(cham_cong[[#This Row],[Hệ số giờ]]*VLOOKUP(cham_cong[[#This Row],[ID]],dim_manhanvien[],8,0),0)</f>
        <v>0</v>
      </c>
      <c r="H120" s="26">
        <f>IF(cham_cong[[#This Row],[Số lượng bánh đã bán]]&gt;=30,1, IF(AND(cham_cong[[#This Row],[Số lượng bánh đã bán]]&gt;=25,cham_cong[[#This Row],[Số lượng bánh đã bán]]&lt;30),0.5,0))</f>
        <v>0</v>
      </c>
      <c r="I120" s="24"/>
      <c r="J12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0" s="24"/>
    </row>
    <row r="121" spans="1:11" hidden="1" x14ac:dyDescent="0.3">
      <c r="A121" s="29"/>
      <c r="B121" s="26">
        <f>IFERROR(VLOOKUP(cham_cong[[#This Row],[ID]],dim_manhanvien[[Tên]:[ID]],2,0),0)</f>
        <v>0</v>
      </c>
      <c r="C121" s="28"/>
      <c r="D121" s="27"/>
      <c r="E121" s="27"/>
      <c r="F121" s="27">
        <f>cham_cong[[#This Row],[Giờ ra]]-cham_cong[[#This Row],[Giờ vào]]</f>
        <v>0</v>
      </c>
      <c r="G121" s="25">
        <f>IFERROR(cham_cong[[#This Row],[Hệ số giờ]]*VLOOKUP(cham_cong[[#This Row],[ID]],dim_manhanvien[],8,0),0)</f>
        <v>0</v>
      </c>
      <c r="H121" s="26">
        <f>IF(cham_cong[[#This Row],[Số lượng bánh đã bán]]&gt;=30,1, IF(AND(cham_cong[[#This Row],[Số lượng bánh đã bán]]&gt;=25,cham_cong[[#This Row],[Số lượng bánh đã bán]]&lt;30),0.5,0))</f>
        <v>0</v>
      </c>
      <c r="I121" s="24"/>
      <c r="J12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1" s="24"/>
    </row>
    <row r="122" spans="1:11" hidden="1" x14ac:dyDescent="0.3">
      <c r="A122" s="29"/>
      <c r="B122" s="26">
        <f>IFERROR(VLOOKUP(cham_cong[[#This Row],[ID]],dim_manhanvien[[Tên]:[ID]],2,0),0)</f>
        <v>0</v>
      </c>
      <c r="C122" s="28"/>
      <c r="D122" s="27"/>
      <c r="E122" s="27"/>
      <c r="F122" s="27">
        <f>cham_cong[[#This Row],[Giờ ra]]-cham_cong[[#This Row],[Giờ vào]]</f>
        <v>0</v>
      </c>
      <c r="G122" s="25">
        <f>IFERROR(cham_cong[[#This Row],[Hệ số giờ]]*VLOOKUP(cham_cong[[#This Row],[ID]],dim_manhanvien[],8,0),0)</f>
        <v>0</v>
      </c>
      <c r="H122" s="26">
        <f>IF(cham_cong[[#This Row],[Số lượng bánh đã bán]]&gt;=30,1, IF(AND(cham_cong[[#This Row],[Số lượng bánh đã bán]]&gt;=25,cham_cong[[#This Row],[Số lượng bánh đã bán]]&lt;30),0.5,0))</f>
        <v>0</v>
      </c>
      <c r="I122" s="24"/>
      <c r="J12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2" s="24"/>
    </row>
    <row r="123" spans="1:11" hidden="1" x14ac:dyDescent="0.3">
      <c r="A123" s="29"/>
      <c r="B123" s="26">
        <f>IFERROR(VLOOKUP(cham_cong[[#This Row],[ID]],dim_manhanvien[[Tên]:[ID]],2,0),0)</f>
        <v>0</v>
      </c>
      <c r="C123" s="28"/>
      <c r="D123" s="27"/>
      <c r="E123" s="27"/>
      <c r="F123" s="27">
        <f>cham_cong[[#This Row],[Giờ ra]]-cham_cong[[#This Row],[Giờ vào]]</f>
        <v>0</v>
      </c>
      <c r="G123" s="25">
        <f>IFERROR(cham_cong[[#This Row],[Hệ số giờ]]*VLOOKUP(cham_cong[[#This Row],[ID]],dim_manhanvien[],8,0),0)</f>
        <v>0</v>
      </c>
      <c r="H123" s="26">
        <f>IF(cham_cong[[#This Row],[Số lượng bánh đã bán]]&gt;=30,1, IF(AND(cham_cong[[#This Row],[Số lượng bánh đã bán]]&gt;=25,cham_cong[[#This Row],[Số lượng bánh đã bán]]&lt;30),0.5,0))</f>
        <v>0</v>
      </c>
      <c r="I123" s="24"/>
      <c r="J12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3" s="24"/>
    </row>
    <row r="124" spans="1:11" hidden="1" x14ac:dyDescent="0.3">
      <c r="A124" s="29"/>
      <c r="B124" s="26">
        <f>IFERROR(VLOOKUP(cham_cong[[#This Row],[ID]],dim_manhanvien[[Tên]:[ID]],2,0),0)</f>
        <v>0</v>
      </c>
      <c r="C124" s="28"/>
      <c r="D124" s="27"/>
      <c r="E124" s="27"/>
      <c r="F124" s="27">
        <f>cham_cong[[#This Row],[Giờ ra]]-cham_cong[[#This Row],[Giờ vào]]</f>
        <v>0</v>
      </c>
      <c r="G124" s="25">
        <f>IFERROR(cham_cong[[#This Row],[Hệ số giờ]]*VLOOKUP(cham_cong[[#This Row],[ID]],dim_manhanvien[],8,0),0)</f>
        <v>0</v>
      </c>
      <c r="H124" s="26">
        <f>IF(cham_cong[[#This Row],[Số lượng bánh đã bán]]&gt;=30,1, IF(AND(cham_cong[[#This Row],[Số lượng bánh đã bán]]&gt;=25,cham_cong[[#This Row],[Số lượng bánh đã bán]]&lt;30),0.5,0))</f>
        <v>0</v>
      </c>
      <c r="I124" s="24"/>
      <c r="J12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4" s="24"/>
    </row>
    <row r="125" spans="1:11" hidden="1" x14ac:dyDescent="0.3">
      <c r="A125" s="29"/>
      <c r="B125" s="26">
        <f>IFERROR(VLOOKUP(cham_cong[[#This Row],[ID]],dim_manhanvien[[Tên]:[ID]],2,0),0)</f>
        <v>0</v>
      </c>
      <c r="C125" s="28"/>
      <c r="D125" s="27"/>
      <c r="E125" s="27"/>
      <c r="F125" s="27">
        <f>cham_cong[[#This Row],[Giờ ra]]-cham_cong[[#This Row],[Giờ vào]]</f>
        <v>0</v>
      </c>
      <c r="G125" s="25">
        <f>IFERROR(cham_cong[[#This Row],[Hệ số giờ]]*VLOOKUP(cham_cong[[#This Row],[ID]],dim_manhanvien[],8,0),0)</f>
        <v>0</v>
      </c>
      <c r="H125" s="26">
        <f>IF(cham_cong[[#This Row],[Số lượng bánh đã bán]]&gt;=30,1, IF(AND(cham_cong[[#This Row],[Số lượng bánh đã bán]]&gt;=25,cham_cong[[#This Row],[Số lượng bánh đã bán]]&lt;30),0.5,0))</f>
        <v>0</v>
      </c>
      <c r="I125" s="24"/>
      <c r="J12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5" s="24"/>
    </row>
    <row r="126" spans="1:11" hidden="1" x14ac:dyDescent="0.3">
      <c r="A126" s="29"/>
      <c r="B126" s="26">
        <f>IFERROR(VLOOKUP(cham_cong[[#This Row],[ID]],dim_manhanvien[[Tên]:[ID]],2,0),0)</f>
        <v>0</v>
      </c>
      <c r="C126" s="28"/>
      <c r="D126" s="27"/>
      <c r="E126" s="27"/>
      <c r="F126" s="27">
        <f>cham_cong[[#This Row],[Giờ ra]]-cham_cong[[#This Row],[Giờ vào]]</f>
        <v>0</v>
      </c>
      <c r="G126" s="25">
        <f>IFERROR(cham_cong[[#This Row],[Hệ số giờ]]*VLOOKUP(cham_cong[[#This Row],[ID]],dim_manhanvien[],8,0),0)</f>
        <v>0</v>
      </c>
      <c r="H126" s="26">
        <f>IF(cham_cong[[#This Row],[Số lượng bánh đã bán]]&gt;=30,1, IF(AND(cham_cong[[#This Row],[Số lượng bánh đã bán]]&gt;=25,cham_cong[[#This Row],[Số lượng bánh đã bán]]&lt;30),0.5,0))</f>
        <v>0</v>
      </c>
      <c r="I126" s="24"/>
      <c r="J12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6" s="24"/>
    </row>
    <row r="127" spans="1:11" hidden="1" x14ac:dyDescent="0.3">
      <c r="A127" s="29"/>
      <c r="B127" s="26">
        <f>IFERROR(VLOOKUP(cham_cong[[#This Row],[ID]],dim_manhanvien[[Tên]:[ID]],2,0),0)</f>
        <v>0</v>
      </c>
      <c r="C127" s="28"/>
      <c r="D127" s="27"/>
      <c r="E127" s="27"/>
      <c r="F127" s="27">
        <f>cham_cong[[#This Row],[Giờ ra]]-cham_cong[[#This Row],[Giờ vào]]</f>
        <v>0</v>
      </c>
      <c r="G127" s="25">
        <f>IFERROR(cham_cong[[#This Row],[Hệ số giờ]]*VLOOKUP(cham_cong[[#This Row],[ID]],dim_manhanvien[],8,0),0)</f>
        <v>0</v>
      </c>
      <c r="H127" s="26">
        <f>IF(cham_cong[[#This Row],[Số lượng bánh đã bán]]&gt;=30,1, IF(AND(cham_cong[[#This Row],[Số lượng bánh đã bán]]&gt;=25,cham_cong[[#This Row],[Số lượng bánh đã bán]]&lt;30),0.5,0))</f>
        <v>0</v>
      </c>
      <c r="I127" s="24"/>
      <c r="J12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7" s="24"/>
    </row>
    <row r="128" spans="1:11" hidden="1" x14ac:dyDescent="0.3">
      <c r="A128" s="29"/>
      <c r="B128" s="26">
        <f>IFERROR(VLOOKUP(cham_cong[[#This Row],[ID]],dim_manhanvien[[Tên]:[ID]],2,0),0)</f>
        <v>0</v>
      </c>
      <c r="C128" s="28"/>
      <c r="D128" s="27"/>
      <c r="E128" s="27"/>
      <c r="F128" s="27">
        <f>cham_cong[[#This Row],[Giờ ra]]-cham_cong[[#This Row],[Giờ vào]]</f>
        <v>0</v>
      </c>
      <c r="G128" s="25">
        <f>IFERROR(cham_cong[[#This Row],[Hệ số giờ]]*VLOOKUP(cham_cong[[#This Row],[ID]],dim_manhanvien[],8,0),0)</f>
        <v>0</v>
      </c>
      <c r="H128" s="26">
        <f>IF(cham_cong[[#This Row],[Số lượng bánh đã bán]]&gt;=30,1, IF(AND(cham_cong[[#This Row],[Số lượng bánh đã bán]]&gt;=25,cham_cong[[#This Row],[Số lượng bánh đã bán]]&lt;30),0.5,0))</f>
        <v>0</v>
      </c>
      <c r="I128" s="24"/>
      <c r="J12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8" s="24"/>
    </row>
    <row r="129" spans="1:11" hidden="1" x14ac:dyDescent="0.3">
      <c r="A129" s="29"/>
      <c r="B129" s="26">
        <f>IFERROR(VLOOKUP(cham_cong[[#This Row],[ID]],dim_manhanvien[[Tên]:[ID]],2,0),0)</f>
        <v>0</v>
      </c>
      <c r="C129" s="28"/>
      <c r="D129" s="27"/>
      <c r="E129" s="27"/>
      <c r="F129" s="27">
        <f>cham_cong[[#This Row],[Giờ ra]]-cham_cong[[#This Row],[Giờ vào]]</f>
        <v>0</v>
      </c>
      <c r="G129" s="25">
        <f>IFERROR(cham_cong[[#This Row],[Hệ số giờ]]*VLOOKUP(cham_cong[[#This Row],[ID]],dim_manhanvien[],8,0),0)</f>
        <v>0</v>
      </c>
      <c r="H129" s="26">
        <f>IF(cham_cong[[#This Row],[Số lượng bánh đã bán]]&gt;=30,1, IF(AND(cham_cong[[#This Row],[Số lượng bánh đã bán]]&gt;=25,cham_cong[[#This Row],[Số lượng bánh đã bán]]&lt;30),0.5,0))</f>
        <v>0</v>
      </c>
      <c r="I129" s="24"/>
      <c r="J12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29" s="24"/>
    </row>
    <row r="130" spans="1:11" hidden="1" x14ac:dyDescent="0.3">
      <c r="A130" s="29"/>
      <c r="B130" s="26">
        <f>IFERROR(VLOOKUP(cham_cong[[#This Row],[ID]],dim_manhanvien[[Tên]:[ID]],2,0),0)</f>
        <v>0</v>
      </c>
      <c r="C130" s="28"/>
      <c r="D130" s="27"/>
      <c r="E130" s="27"/>
      <c r="F130" s="27">
        <f>cham_cong[[#This Row],[Giờ ra]]-cham_cong[[#This Row],[Giờ vào]]</f>
        <v>0</v>
      </c>
      <c r="G130" s="25">
        <f>IFERROR(cham_cong[[#This Row],[Hệ số giờ]]*VLOOKUP(cham_cong[[#This Row],[ID]],dim_manhanvien[],8,0),0)</f>
        <v>0</v>
      </c>
      <c r="H130" s="26">
        <f>IF(cham_cong[[#This Row],[Số lượng bánh đã bán]]&gt;=30,1, IF(AND(cham_cong[[#This Row],[Số lượng bánh đã bán]]&gt;=25,cham_cong[[#This Row],[Số lượng bánh đã bán]]&lt;30),0.5,0))</f>
        <v>0</v>
      </c>
      <c r="I130" s="24"/>
      <c r="J13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0" s="24"/>
    </row>
    <row r="131" spans="1:11" hidden="1" x14ac:dyDescent="0.3">
      <c r="A131" s="29"/>
      <c r="B131" s="26">
        <f>IFERROR(VLOOKUP(cham_cong[[#This Row],[ID]],dim_manhanvien[[Tên]:[ID]],2,0),0)</f>
        <v>0</v>
      </c>
      <c r="C131" s="28"/>
      <c r="D131" s="27"/>
      <c r="E131" s="27"/>
      <c r="F131" s="27">
        <f>cham_cong[[#This Row],[Giờ ra]]-cham_cong[[#This Row],[Giờ vào]]</f>
        <v>0</v>
      </c>
      <c r="G131" s="25">
        <f>IFERROR(cham_cong[[#This Row],[Hệ số giờ]]*VLOOKUP(cham_cong[[#This Row],[ID]],dim_manhanvien[],8,0),0)</f>
        <v>0</v>
      </c>
      <c r="H131" s="26">
        <f>IF(cham_cong[[#This Row],[Số lượng bánh đã bán]]&gt;=30,1, IF(AND(cham_cong[[#This Row],[Số lượng bánh đã bán]]&gt;=25,cham_cong[[#This Row],[Số lượng bánh đã bán]]&lt;30),0.5,0))</f>
        <v>0</v>
      </c>
      <c r="I131" s="24"/>
      <c r="J13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1" s="24"/>
    </row>
    <row r="132" spans="1:11" hidden="1" x14ac:dyDescent="0.3">
      <c r="A132" s="29"/>
      <c r="B132" s="26">
        <f>IFERROR(VLOOKUP(cham_cong[[#This Row],[ID]],dim_manhanvien[[Tên]:[ID]],2,0),0)</f>
        <v>0</v>
      </c>
      <c r="C132" s="28"/>
      <c r="D132" s="27"/>
      <c r="E132" s="27"/>
      <c r="F132" s="27">
        <f>cham_cong[[#This Row],[Giờ ra]]-cham_cong[[#This Row],[Giờ vào]]</f>
        <v>0</v>
      </c>
      <c r="G132" s="25">
        <f>IFERROR(cham_cong[[#This Row],[Hệ số giờ]]*VLOOKUP(cham_cong[[#This Row],[ID]],dim_manhanvien[],8,0),0)</f>
        <v>0</v>
      </c>
      <c r="H132" s="26">
        <f>IF(cham_cong[[#This Row],[Số lượng bánh đã bán]]&gt;=30,1, IF(AND(cham_cong[[#This Row],[Số lượng bánh đã bán]]&gt;=25,cham_cong[[#This Row],[Số lượng bánh đã bán]]&lt;30),0.5,0))</f>
        <v>0</v>
      </c>
      <c r="I132" s="24"/>
      <c r="J13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2" s="24"/>
    </row>
    <row r="133" spans="1:11" hidden="1" x14ac:dyDescent="0.3">
      <c r="A133" s="29"/>
      <c r="B133" s="26">
        <f>IFERROR(VLOOKUP(cham_cong[[#This Row],[ID]],dim_manhanvien[[Tên]:[ID]],2,0),0)</f>
        <v>0</v>
      </c>
      <c r="C133" s="28"/>
      <c r="D133" s="27"/>
      <c r="E133" s="27"/>
      <c r="F133" s="27">
        <f>cham_cong[[#This Row],[Giờ ra]]-cham_cong[[#This Row],[Giờ vào]]</f>
        <v>0</v>
      </c>
      <c r="G133" s="25">
        <f>IFERROR(cham_cong[[#This Row],[Hệ số giờ]]*VLOOKUP(cham_cong[[#This Row],[ID]],dim_manhanvien[],8,0),0)</f>
        <v>0</v>
      </c>
      <c r="H133" s="26">
        <f>IF(cham_cong[[#This Row],[Số lượng bánh đã bán]]&gt;=30,1, IF(AND(cham_cong[[#This Row],[Số lượng bánh đã bán]]&gt;=25,cham_cong[[#This Row],[Số lượng bánh đã bán]]&lt;30),0.5,0))</f>
        <v>0</v>
      </c>
      <c r="I133" s="24"/>
      <c r="J13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3" s="24"/>
    </row>
    <row r="134" spans="1:11" hidden="1" x14ac:dyDescent="0.3">
      <c r="A134" s="29"/>
      <c r="B134" s="26">
        <f>IFERROR(VLOOKUP(cham_cong[[#This Row],[ID]],dim_manhanvien[[Tên]:[ID]],2,0),0)</f>
        <v>0</v>
      </c>
      <c r="C134" s="28"/>
      <c r="D134" s="27"/>
      <c r="E134" s="27"/>
      <c r="F134" s="27">
        <f>cham_cong[[#This Row],[Giờ ra]]-cham_cong[[#This Row],[Giờ vào]]</f>
        <v>0</v>
      </c>
      <c r="G134" s="25">
        <f>IFERROR(cham_cong[[#This Row],[Hệ số giờ]]*VLOOKUP(cham_cong[[#This Row],[ID]],dim_manhanvien[],8,0),0)</f>
        <v>0</v>
      </c>
      <c r="H134" s="26">
        <f>IF(cham_cong[[#This Row],[Số lượng bánh đã bán]]&gt;=30,1, IF(AND(cham_cong[[#This Row],[Số lượng bánh đã bán]]&gt;=25,cham_cong[[#This Row],[Số lượng bánh đã bán]]&lt;30),0.5,0))</f>
        <v>0</v>
      </c>
      <c r="I134" s="24"/>
      <c r="J13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4" s="24"/>
    </row>
    <row r="135" spans="1:11" hidden="1" x14ac:dyDescent="0.3">
      <c r="A135" s="29"/>
      <c r="B135" s="26">
        <f>IFERROR(VLOOKUP(cham_cong[[#This Row],[ID]],dim_manhanvien[[Tên]:[ID]],2,0),0)</f>
        <v>0</v>
      </c>
      <c r="C135" s="28"/>
      <c r="D135" s="27"/>
      <c r="E135" s="27"/>
      <c r="F135" s="27">
        <f>cham_cong[[#This Row],[Giờ ra]]-cham_cong[[#This Row],[Giờ vào]]</f>
        <v>0</v>
      </c>
      <c r="G135" s="25">
        <f>IFERROR(cham_cong[[#This Row],[Hệ số giờ]]*VLOOKUP(cham_cong[[#This Row],[ID]],dim_manhanvien[],8,0),0)</f>
        <v>0</v>
      </c>
      <c r="H135" s="26">
        <f>IF(cham_cong[[#This Row],[Số lượng bánh đã bán]]&gt;=30,1, IF(AND(cham_cong[[#This Row],[Số lượng bánh đã bán]]&gt;=25,cham_cong[[#This Row],[Số lượng bánh đã bán]]&lt;30),0.5,0))</f>
        <v>0</v>
      </c>
      <c r="I135" s="24"/>
      <c r="J13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5" s="24"/>
    </row>
    <row r="136" spans="1:11" hidden="1" x14ac:dyDescent="0.3">
      <c r="A136" s="29"/>
      <c r="B136" s="26">
        <f>IFERROR(VLOOKUP(cham_cong[[#This Row],[ID]],dim_manhanvien[[Tên]:[ID]],2,0),0)</f>
        <v>0</v>
      </c>
      <c r="C136" s="28"/>
      <c r="D136" s="27"/>
      <c r="E136" s="27"/>
      <c r="F136" s="27">
        <f>cham_cong[[#This Row],[Giờ ra]]-cham_cong[[#This Row],[Giờ vào]]</f>
        <v>0</v>
      </c>
      <c r="G136" s="25">
        <f>IFERROR(cham_cong[[#This Row],[Hệ số giờ]]*VLOOKUP(cham_cong[[#This Row],[ID]],dim_manhanvien[],8,0),0)</f>
        <v>0</v>
      </c>
      <c r="H136" s="26">
        <f>IF(cham_cong[[#This Row],[Số lượng bánh đã bán]]&gt;=30,1, IF(AND(cham_cong[[#This Row],[Số lượng bánh đã bán]]&gt;=25,cham_cong[[#This Row],[Số lượng bánh đã bán]]&lt;30),0.5,0))</f>
        <v>0</v>
      </c>
      <c r="I136" s="24"/>
      <c r="J13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6" s="24"/>
    </row>
    <row r="137" spans="1:11" hidden="1" x14ac:dyDescent="0.3">
      <c r="A137" s="29"/>
      <c r="B137" s="26">
        <f>IFERROR(VLOOKUP(cham_cong[[#This Row],[ID]],dim_manhanvien[[Tên]:[ID]],2,0),0)</f>
        <v>0</v>
      </c>
      <c r="C137" s="28"/>
      <c r="D137" s="27"/>
      <c r="E137" s="27"/>
      <c r="F137" s="27">
        <f>cham_cong[[#This Row],[Giờ ra]]-cham_cong[[#This Row],[Giờ vào]]</f>
        <v>0</v>
      </c>
      <c r="G137" s="25">
        <f>IFERROR(cham_cong[[#This Row],[Hệ số giờ]]*VLOOKUP(cham_cong[[#This Row],[ID]],dim_manhanvien[],8,0),0)</f>
        <v>0</v>
      </c>
      <c r="H137" s="26">
        <f>IF(cham_cong[[#This Row],[Số lượng bánh đã bán]]&gt;=30,1, IF(AND(cham_cong[[#This Row],[Số lượng bánh đã bán]]&gt;=25,cham_cong[[#This Row],[Số lượng bánh đã bán]]&lt;30),0.5,0))</f>
        <v>0</v>
      </c>
      <c r="I137" s="24"/>
      <c r="J13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7" s="24"/>
    </row>
    <row r="138" spans="1:11" hidden="1" x14ac:dyDescent="0.3">
      <c r="A138" s="29"/>
      <c r="B138" s="26">
        <f>IFERROR(VLOOKUP(cham_cong[[#This Row],[ID]],dim_manhanvien[[Tên]:[ID]],2,0),0)</f>
        <v>0</v>
      </c>
      <c r="C138" s="28"/>
      <c r="D138" s="27"/>
      <c r="E138" s="27"/>
      <c r="F138" s="27">
        <f>cham_cong[[#This Row],[Giờ ra]]-cham_cong[[#This Row],[Giờ vào]]</f>
        <v>0</v>
      </c>
      <c r="G138" s="25">
        <f>IFERROR(cham_cong[[#This Row],[Hệ số giờ]]*VLOOKUP(cham_cong[[#This Row],[ID]],dim_manhanvien[],8,0),0)</f>
        <v>0</v>
      </c>
      <c r="H138" s="26">
        <f>IF(cham_cong[[#This Row],[Số lượng bánh đã bán]]&gt;=30,1, IF(AND(cham_cong[[#This Row],[Số lượng bánh đã bán]]&gt;=25,cham_cong[[#This Row],[Số lượng bánh đã bán]]&lt;30),0.5,0))</f>
        <v>0</v>
      </c>
      <c r="I138" s="24"/>
      <c r="J13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8" s="24"/>
    </row>
    <row r="139" spans="1:11" hidden="1" x14ac:dyDescent="0.3">
      <c r="A139" s="29"/>
      <c r="B139" s="26">
        <f>IFERROR(VLOOKUP(cham_cong[[#This Row],[ID]],dim_manhanvien[[Tên]:[ID]],2,0),0)</f>
        <v>0</v>
      </c>
      <c r="C139" s="28"/>
      <c r="D139" s="27"/>
      <c r="E139" s="27"/>
      <c r="F139" s="27">
        <f>cham_cong[[#This Row],[Giờ ra]]-cham_cong[[#This Row],[Giờ vào]]</f>
        <v>0</v>
      </c>
      <c r="G139" s="25">
        <f>IFERROR(cham_cong[[#This Row],[Hệ số giờ]]*VLOOKUP(cham_cong[[#This Row],[ID]],dim_manhanvien[],8,0),0)</f>
        <v>0</v>
      </c>
      <c r="H139" s="26">
        <f>IF(cham_cong[[#This Row],[Số lượng bánh đã bán]]&gt;=30,1, IF(AND(cham_cong[[#This Row],[Số lượng bánh đã bán]]&gt;=25,cham_cong[[#This Row],[Số lượng bánh đã bán]]&lt;30),0.5,0))</f>
        <v>0</v>
      </c>
      <c r="I139" s="24"/>
      <c r="J13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39" s="24"/>
    </row>
    <row r="140" spans="1:11" hidden="1" x14ac:dyDescent="0.3">
      <c r="A140" s="29"/>
      <c r="B140" s="26">
        <f>IFERROR(VLOOKUP(cham_cong[[#This Row],[ID]],dim_manhanvien[[Tên]:[ID]],2,0),0)</f>
        <v>0</v>
      </c>
      <c r="C140" s="28"/>
      <c r="D140" s="27"/>
      <c r="E140" s="27"/>
      <c r="F140" s="27">
        <f>cham_cong[[#This Row],[Giờ ra]]-cham_cong[[#This Row],[Giờ vào]]</f>
        <v>0</v>
      </c>
      <c r="G140" s="25">
        <f>IFERROR(cham_cong[[#This Row],[Hệ số giờ]]*VLOOKUP(cham_cong[[#This Row],[ID]],dim_manhanvien[],8,0),0)</f>
        <v>0</v>
      </c>
      <c r="H140" s="26">
        <f>IF(cham_cong[[#This Row],[Số lượng bánh đã bán]]&gt;=30,1, IF(AND(cham_cong[[#This Row],[Số lượng bánh đã bán]]&gt;=25,cham_cong[[#This Row],[Số lượng bánh đã bán]]&lt;30),0.5,0))</f>
        <v>0</v>
      </c>
      <c r="I140" s="24"/>
      <c r="J14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0" s="24"/>
    </row>
    <row r="141" spans="1:11" hidden="1" x14ac:dyDescent="0.3">
      <c r="A141" s="29"/>
      <c r="B141" s="26">
        <f>IFERROR(VLOOKUP(cham_cong[[#This Row],[ID]],dim_manhanvien[[Tên]:[ID]],2,0),0)</f>
        <v>0</v>
      </c>
      <c r="C141" s="28"/>
      <c r="D141" s="27"/>
      <c r="E141" s="27"/>
      <c r="F141" s="27">
        <f>cham_cong[[#This Row],[Giờ ra]]-cham_cong[[#This Row],[Giờ vào]]</f>
        <v>0</v>
      </c>
      <c r="G141" s="25">
        <f>IFERROR(cham_cong[[#This Row],[Hệ số giờ]]*VLOOKUP(cham_cong[[#This Row],[ID]],dim_manhanvien[],8,0),0)</f>
        <v>0</v>
      </c>
      <c r="H141" s="26">
        <f>IF(cham_cong[[#This Row],[Số lượng bánh đã bán]]&gt;=30,1, IF(AND(cham_cong[[#This Row],[Số lượng bánh đã bán]]&gt;=25,cham_cong[[#This Row],[Số lượng bánh đã bán]]&lt;30),0.5,0))</f>
        <v>0</v>
      </c>
      <c r="I141" s="24"/>
      <c r="J14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1" s="24"/>
    </row>
    <row r="142" spans="1:11" hidden="1" x14ac:dyDescent="0.3">
      <c r="A142" s="29"/>
      <c r="B142" s="26">
        <f>IFERROR(VLOOKUP(cham_cong[[#This Row],[ID]],dim_manhanvien[[Tên]:[ID]],2,0),0)</f>
        <v>0</v>
      </c>
      <c r="C142" s="28"/>
      <c r="D142" s="27"/>
      <c r="E142" s="27"/>
      <c r="F142" s="27">
        <f>cham_cong[[#This Row],[Giờ ra]]-cham_cong[[#This Row],[Giờ vào]]</f>
        <v>0</v>
      </c>
      <c r="G142" s="25">
        <f>IFERROR(cham_cong[[#This Row],[Hệ số giờ]]*VLOOKUP(cham_cong[[#This Row],[ID]],dim_manhanvien[],8,0),0)</f>
        <v>0</v>
      </c>
      <c r="H142" s="26">
        <f>IF(cham_cong[[#This Row],[Số lượng bánh đã bán]]&gt;=30,1, IF(AND(cham_cong[[#This Row],[Số lượng bánh đã bán]]&gt;=25,cham_cong[[#This Row],[Số lượng bánh đã bán]]&lt;30),0.5,0))</f>
        <v>0</v>
      </c>
      <c r="I142" s="24"/>
      <c r="J14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2" s="24"/>
    </row>
    <row r="143" spans="1:11" hidden="1" x14ac:dyDescent="0.3">
      <c r="A143" s="29"/>
      <c r="B143" s="26">
        <f>IFERROR(VLOOKUP(cham_cong[[#This Row],[ID]],dim_manhanvien[[Tên]:[ID]],2,0),0)</f>
        <v>0</v>
      </c>
      <c r="C143" s="28"/>
      <c r="D143" s="27"/>
      <c r="E143" s="27"/>
      <c r="F143" s="27">
        <f>cham_cong[[#This Row],[Giờ ra]]-cham_cong[[#This Row],[Giờ vào]]</f>
        <v>0</v>
      </c>
      <c r="G143" s="25">
        <f>IFERROR(cham_cong[[#This Row],[Hệ số giờ]]*VLOOKUP(cham_cong[[#This Row],[ID]],dim_manhanvien[],8,0),0)</f>
        <v>0</v>
      </c>
      <c r="H143" s="26">
        <f>IF(cham_cong[[#This Row],[Số lượng bánh đã bán]]&gt;=30,1, IF(AND(cham_cong[[#This Row],[Số lượng bánh đã bán]]&gt;=25,cham_cong[[#This Row],[Số lượng bánh đã bán]]&lt;30),0.5,0))</f>
        <v>0</v>
      </c>
      <c r="I143" s="24"/>
      <c r="J14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3" s="24"/>
    </row>
    <row r="144" spans="1:11" hidden="1" x14ac:dyDescent="0.3">
      <c r="A144" s="29"/>
      <c r="B144" s="26">
        <f>IFERROR(VLOOKUP(cham_cong[[#This Row],[ID]],dim_manhanvien[[Tên]:[ID]],2,0),0)</f>
        <v>0</v>
      </c>
      <c r="C144" s="28"/>
      <c r="D144" s="27"/>
      <c r="E144" s="27"/>
      <c r="F144" s="27">
        <f>cham_cong[[#This Row],[Giờ ra]]-cham_cong[[#This Row],[Giờ vào]]</f>
        <v>0</v>
      </c>
      <c r="G144" s="25">
        <f>IFERROR(cham_cong[[#This Row],[Hệ số giờ]]*VLOOKUP(cham_cong[[#This Row],[ID]],dim_manhanvien[],8,0),0)</f>
        <v>0</v>
      </c>
      <c r="H144" s="26">
        <f>IF(cham_cong[[#This Row],[Số lượng bánh đã bán]]&gt;=30,1, IF(AND(cham_cong[[#This Row],[Số lượng bánh đã bán]]&gt;=25,cham_cong[[#This Row],[Số lượng bánh đã bán]]&lt;30),0.5,0))</f>
        <v>0</v>
      </c>
      <c r="I144" s="24"/>
      <c r="J14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4" s="24"/>
    </row>
    <row r="145" spans="1:11" hidden="1" x14ac:dyDescent="0.3">
      <c r="A145" s="29"/>
      <c r="B145" s="26">
        <f>IFERROR(VLOOKUP(cham_cong[[#This Row],[ID]],dim_manhanvien[[Tên]:[ID]],2,0),0)</f>
        <v>0</v>
      </c>
      <c r="C145" s="28"/>
      <c r="D145" s="27"/>
      <c r="E145" s="27"/>
      <c r="F145" s="27">
        <f>cham_cong[[#This Row],[Giờ ra]]-cham_cong[[#This Row],[Giờ vào]]</f>
        <v>0</v>
      </c>
      <c r="G145" s="25">
        <f>IFERROR(cham_cong[[#This Row],[Hệ số giờ]]*VLOOKUP(cham_cong[[#This Row],[ID]],dim_manhanvien[],8,0),0)</f>
        <v>0</v>
      </c>
      <c r="H145" s="26">
        <f>IF(cham_cong[[#This Row],[Số lượng bánh đã bán]]&gt;=30,1, IF(AND(cham_cong[[#This Row],[Số lượng bánh đã bán]]&gt;=25,cham_cong[[#This Row],[Số lượng bánh đã bán]]&lt;30),0.5,0))</f>
        <v>0</v>
      </c>
      <c r="I145" s="24"/>
      <c r="J14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5" s="24"/>
    </row>
    <row r="146" spans="1:11" hidden="1" x14ac:dyDescent="0.3">
      <c r="A146" s="29"/>
      <c r="B146" s="26">
        <f>IFERROR(VLOOKUP(cham_cong[[#This Row],[ID]],dim_manhanvien[[Tên]:[ID]],2,0),0)</f>
        <v>0</v>
      </c>
      <c r="C146" s="28"/>
      <c r="D146" s="27"/>
      <c r="E146" s="27"/>
      <c r="F146" s="27">
        <f>cham_cong[[#This Row],[Giờ ra]]-cham_cong[[#This Row],[Giờ vào]]</f>
        <v>0</v>
      </c>
      <c r="G146" s="25">
        <f>IFERROR(cham_cong[[#This Row],[Hệ số giờ]]*VLOOKUP(cham_cong[[#This Row],[ID]],dim_manhanvien[],8,0),0)</f>
        <v>0</v>
      </c>
      <c r="H146" s="26">
        <f>IF(cham_cong[[#This Row],[Số lượng bánh đã bán]]&gt;=30,1, IF(AND(cham_cong[[#This Row],[Số lượng bánh đã bán]]&gt;=25,cham_cong[[#This Row],[Số lượng bánh đã bán]]&lt;30),0.5,0))</f>
        <v>0</v>
      </c>
      <c r="I146" s="24"/>
      <c r="J14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6" s="24"/>
    </row>
    <row r="147" spans="1:11" hidden="1" x14ac:dyDescent="0.3">
      <c r="A147" s="29"/>
      <c r="B147" s="26">
        <f>IFERROR(VLOOKUP(cham_cong[[#This Row],[ID]],dim_manhanvien[[Tên]:[ID]],2,0),0)</f>
        <v>0</v>
      </c>
      <c r="C147" s="28"/>
      <c r="D147" s="27"/>
      <c r="E147" s="27"/>
      <c r="F147" s="27">
        <f>cham_cong[[#This Row],[Giờ ra]]-cham_cong[[#This Row],[Giờ vào]]</f>
        <v>0</v>
      </c>
      <c r="G147" s="25">
        <f>IFERROR(cham_cong[[#This Row],[Hệ số giờ]]*VLOOKUP(cham_cong[[#This Row],[ID]],dim_manhanvien[],8,0),0)</f>
        <v>0</v>
      </c>
      <c r="H147" s="26">
        <f>IF(cham_cong[[#This Row],[Số lượng bánh đã bán]]&gt;=30,1, IF(AND(cham_cong[[#This Row],[Số lượng bánh đã bán]]&gt;=25,cham_cong[[#This Row],[Số lượng bánh đã bán]]&lt;30),0.5,0))</f>
        <v>0</v>
      </c>
      <c r="I147" s="24"/>
      <c r="J14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7" s="24"/>
    </row>
    <row r="148" spans="1:11" hidden="1" x14ac:dyDescent="0.3">
      <c r="A148" s="29"/>
      <c r="B148" s="26">
        <f>IFERROR(VLOOKUP(cham_cong[[#This Row],[ID]],dim_manhanvien[[Tên]:[ID]],2,0),0)</f>
        <v>0</v>
      </c>
      <c r="C148" s="28"/>
      <c r="D148" s="27"/>
      <c r="E148" s="27"/>
      <c r="F148" s="27">
        <f>cham_cong[[#This Row],[Giờ ra]]-cham_cong[[#This Row],[Giờ vào]]</f>
        <v>0</v>
      </c>
      <c r="G148" s="25">
        <f>IFERROR(cham_cong[[#This Row],[Hệ số giờ]]*VLOOKUP(cham_cong[[#This Row],[ID]],dim_manhanvien[],8,0),0)</f>
        <v>0</v>
      </c>
      <c r="H148" s="26">
        <f>IF(cham_cong[[#This Row],[Số lượng bánh đã bán]]&gt;=30,1, IF(AND(cham_cong[[#This Row],[Số lượng bánh đã bán]]&gt;=25,cham_cong[[#This Row],[Số lượng bánh đã bán]]&lt;30),0.5,0))</f>
        <v>0</v>
      </c>
      <c r="I148" s="24"/>
      <c r="J148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8" s="24"/>
    </row>
    <row r="149" spans="1:11" hidden="1" x14ac:dyDescent="0.3">
      <c r="A149" s="29"/>
      <c r="B149" s="26">
        <f>IFERROR(VLOOKUP(cham_cong[[#This Row],[ID]],dim_manhanvien[[Tên]:[ID]],2,0),0)</f>
        <v>0</v>
      </c>
      <c r="C149" s="28"/>
      <c r="D149" s="27"/>
      <c r="E149" s="27"/>
      <c r="F149" s="27">
        <f>cham_cong[[#This Row],[Giờ ra]]-cham_cong[[#This Row],[Giờ vào]]</f>
        <v>0</v>
      </c>
      <c r="G149" s="25">
        <f>IFERROR(cham_cong[[#This Row],[Hệ số giờ]]*VLOOKUP(cham_cong[[#This Row],[ID]],dim_manhanvien[],8,0),0)</f>
        <v>0</v>
      </c>
      <c r="H149" s="26">
        <f>IF(cham_cong[[#This Row],[Số lượng bánh đã bán]]&gt;=30,1, IF(AND(cham_cong[[#This Row],[Số lượng bánh đã bán]]&gt;=25,cham_cong[[#This Row],[Số lượng bánh đã bán]]&lt;30),0.5,0))</f>
        <v>0</v>
      </c>
      <c r="I149" s="24"/>
      <c r="J149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49" s="24"/>
    </row>
    <row r="150" spans="1:11" hidden="1" x14ac:dyDescent="0.3">
      <c r="A150" s="29"/>
      <c r="B150" s="26">
        <f>IFERROR(VLOOKUP(cham_cong[[#This Row],[ID]],dim_manhanvien[[Tên]:[ID]],2,0),0)</f>
        <v>0</v>
      </c>
      <c r="C150" s="28"/>
      <c r="D150" s="27"/>
      <c r="E150" s="27"/>
      <c r="F150" s="27">
        <f>cham_cong[[#This Row],[Giờ ra]]-cham_cong[[#This Row],[Giờ vào]]</f>
        <v>0</v>
      </c>
      <c r="G150" s="25">
        <f>IFERROR(cham_cong[[#This Row],[Hệ số giờ]]*VLOOKUP(cham_cong[[#This Row],[ID]],dim_manhanvien[],8,0),0)</f>
        <v>0</v>
      </c>
      <c r="H150" s="26">
        <f>IF(cham_cong[[#This Row],[Số lượng bánh đã bán]]&gt;=30,1, IF(AND(cham_cong[[#This Row],[Số lượng bánh đã bán]]&gt;=25,cham_cong[[#This Row],[Số lượng bánh đã bán]]&lt;30),0.5,0))</f>
        <v>0</v>
      </c>
      <c r="I150" s="24"/>
      <c r="J150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0" s="24"/>
    </row>
    <row r="151" spans="1:11" hidden="1" x14ac:dyDescent="0.3">
      <c r="A151" s="29"/>
      <c r="B151" s="26">
        <f>IFERROR(VLOOKUP(cham_cong[[#This Row],[ID]],dim_manhanvien[[Tên]:[ID]],2,0),0)</f>
        <v>0</v>
      </c>
      <c r="C151" s="28"/>
      <c r="D151" s="27"/>
      <c r="E151" s="27"/>
      <c r="F151" s="27">
        <f>cham_cong[[#This Row],[Giờ ra]]-cham_cong[[#This Row],[Giờ vào]]</f>
        <v>0</v>
      </c>
      <c r="G151" s="25">
        <f>IFERROR(cham_cong[[#This Row],[Hệ số giờ]]*VLOOKUP(cham_cong[[#This Row],[ID]],dim_manhanvien[],8,0),0)</f>
        <v>0</v>
      </c>
      <c r="H151" s="26">
        <f>IF(cham_cong[[#This Row],[Số lượng bánh đã bán]]&gt;=30,1, IF(AND(cham_cong[[#This Row],[Số lượng bánh đã bán]]&gt;=25,cham_cong[[#This Row],[Số lượng bánh đã bán]]&lt;30),0.5,0))</f>
        <v>0</v>
      </c>
      <c r="I151" s="24"/>
      <c r="J151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1" s="24"/>
    </row>
    <row r="152" spans="1:11" hidden="1" x14ac:dyDescent="0.3">
      <c r="A152" s="29"/>
      <c r="B152" s="26">
        <f>IFERROR(VLOOKUP(cham_cong[[#This Row],[ID]],dim_manhanvien[[Tên]:[ID]],2,0),0)</f>
        <v>0</v>
      </c>
      <c r="C152" s="28"/>
      <c r="D152" s="27"/>
      <c r="E152" s="27"/>
      <c r="F152" s="27">
        <f>cham_cong[[#This Row],[Giờ ra]]-cham_cong[[#This Row],[Giờ vào]]</f>
        <v>0</v>
      </c>
      <c r="G152" s="25">
        <f>IFERROR(cham_cong[[#This Row],[Hệ số giờ]]*VLOOKUP(cham_cong[[#This Row],[ID]],dim_manhanvien[],8,0),0)</f>
        <v>0</v>
      </c>
      <c r="H152" s="26">
        <f>IF(cham_cong[[#This Row],[Số lượng bánh đã bán]]&gt;=30,1, IF(AND(cham_cong[[#This Row],[Số lượng bánh đã bán]]&gt;=25,cham_cong[[#This Row],[Số lượng bánh đã bán]]&lt;30),0.5,0))</f>
        <v>0</v>
      </c>
      <c r="I152" s="24"/>
      <c r="J152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2" s="24"/>
    </row>
    <row r="153" spans="1:11" hidden="1" x14ac:dyDescent="0.3">
      <c r="A153" s="29"/>
      <c r="B153" s="26">
        <f>IFERROR(VLOOKUP(cham_cong[[#This Row],[ID]],dim_manhanvien[[Tên]:[ID]],2,0),0)</f>
        <v>0</v>
      </c>
      <c r="C153" s="28"/>
      <c r="D153" s="27"/>
      <c r="E153" s="27"/>
      <c r="F153" s="27">
        <f>cham_cong[[#This Row],[Giờ ra]]-cham_cong[[#This Row],[Giờ vào]]</f>
        <v>0</v>
      </c>
      <c r="G153" s="25">
        <f>IFERROR(cham_cong[[#This Row],[Hệ số giờ]]*VLOOKUP(cham_cong[[#This Row],[ID]],dim_manhanvien[],8,0),0)</f>
        <v>0</v>
      </c>
      <c r="H153" s="26">
        <f>IF(cham_cong[[#This Row],[Số lượng bánh đã bán]]&gt;=30,1, IF(AND(cham_cong[[#This Row],[Số lượng bánh đã bán]]&gt;=25,cham_cong[[#This Row],[Số lượng bánh đã bán]]&lt;30),0.5,0))</f>
        <v>0</v>
      </c>
      <c r="I153" s="24"/>
      <c r="J153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3" s="24"/>
    </row>
    <row r="154" spans="1:11" hidden="1" x14ac:dyDescent="0.3">
      <c r="A154" s="29"/>
      <c r="B154" s="26">
        <f>IFERROR(VLOOKUP(cham_cong[[#This Row],[ID]],dim_manhanvien[[Tên]:[ID]],2,0),0)</f>
        <v>0</v>
      </c>
      <c r="C154" s="28"/>
      <c r="D154" s="27"/>
      <c r="E154" s="27"/>
      <c r="F154" s="27">
        <f>cham_cong[[#This Row],[Giờ ra]]-cham_cong[[#This Row],[Giờ vào]]</f>
        <v>0</v>
      </c>
      <c r="G154" s="25">
        <f>IFERROR(cham_cong[[#This Row],[Hệ số giờ]]*VLOOKUP(cham_cong[[#This Row],[ID]],dim_manhanvien[],8,0),0)</f>
        <v>0</v>
      </c>
      <c r="H154" s="26">
        <f>IF(cham_cong[[#This Row],[Số lượng bánh đã bán]]&gt;=30,1, IF(AND(cham_cong[[#This Row],[Số lượng bánh đã bán]]&gt;=25,cham_cong[[#This Row],[Số lượng bánh đã bán]]&lt;30),0.5,0))</f>
        <v>0</v>
      </c>
      <c r="I154" s="24"/>
      <c r="J154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4" s="24"/>
    </row>
    <row r="155" spans="1:11" hidden="1" x14ac:dyDescent="0.3">
      <c r="A155" s="29"/>
      <c r="B155" s="26">
        <f>IFERROR(VLOOKUP(cham_cong[[#This Row],[ID]],dim_manhanvien[[Tên]:[ID]],2,0),0)</f>
        <v>0</v>
      </c>
      <c r="C155" s="28"/>
      <c r="D155" s="27"/>
      <c r="E155" s="27"/>
      <c r="F155" s="27">
        <f>cham_cong[[#This Row],[Giờ ra]]-cham_cong[[#This Row],[Giờ vào]]</f>
        <v>0</v>
      </c>
      <c r="G155" s="25">
        <f>IFERROR(cham_cong[[#This Row],[Hệ số giờ]]*VLOOKUP(cham_cong[[#This Row],[ID]],dim_manhanvien[],8,0),0)</f>
        <v>0</v>
      </c>
      <c r="H155" s="26">
        <f>IF(cham_cong[[#This Row],[Số lượng bánh đã bán]]&gt;=30,1, IF(AND(cham_cong[[#This Row],[Số lượng bánh đã bán]]&gt;=25,cham_cong[[#This Row],[Số lượng bánh đã bán]]&lt;30),0.5,0))</f>
        <v>0</v>
      </c>
      <c r="I155" s="24"/>
      <c r="J155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5" s="24"/>
    </row>
    <row r="156" spans="1:11" hidden="1" x14ac:dyDescent="0.3">
      <c r="A156" s="29"/>
      <c r="B156" s="26">
        <f>IFERROR(VLOOKUP(cham_cong[[#This Row],[ID]],dim_manhanvien[[Tên]:[ID]],2,0),0)</f>
        <v>0</v>
      </c>
      <c r="C156" s="28"/>
      <c r="D156" s="27"/>
      <c r="E156" s="27"/>
      <c r="F156" s="27">
        <f>cham_cong[[#This Row],[Giờ ra]]-cham_cong[[#This Row],[Giờ vào]]</f>
        <v>0</v>
      </c>
      <c r="G156" s="25">
        <f>IFERROR(cham_cong[[#This Row],[Hệ số giờ]]*VLOOKUP(cham_cong[[#This Row],[ID]],dim_manhanvien[],8,0),0)</f>
        <v>0</v>
      </c>
      <c r="H156" s="26">
        <f>IF(cham_cong[[#This Row],[Số lượng bánh đã bán]]&gt;=30,1, IF(AND(cham_cong[[#This Row],[Số lượng bánh đã bán]]&gt;=25,cham_cong[[#This Row],[Số lượng bánh đã bán]]&lt;30),0.5,0))</f>
        <v>0</v>
      </c>
      <c r="I156" s="24"/>
      <c r="J156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6" s="24"/>
    </row>
    <row r="157" spans="1:11" hidden="1" x14ac:dyDescent="0.3">
      <c r="A157" s="29"/>
      <c r="B157" s="26">
        <f>IFERROR(VLOOKUP(cham_cong[[#This Row],[ID]],dim_manhanvien[[Tên]:[ID]],2,0),0)</f>
        <v>0</v>
      </c>
      <c r="C157" s="28"/>
      <c r="D157" s="27"/>
      <c r="E157" s="27"/>
      <c r="F157" s="27">
        <f>cham_cong[[#This Row],[Giờ ra]]-cham_cong[[#This Row],[Giờ vào]]</f>
        <v>0</v>
      </c>
      <c r="G157" s="25">
        <f>IFERROR(cham_cong[[#This Row],[Hệ số giờ]]*VLOOKUP(cham_cong[[#This Row],[ID]],dim_manhanvien[],8,0),0)</f>
        <v>0</v>
      </c>
      <c r="H157" s="26">
        <f>IF(cham_cong[[#This Row],[Số lượng bánh đã bán]]&gt;=30,1, IF(AND(cham_cong[[#This Row],[Số lượng bánh đã bán]]&gt;=25,cham_cong[[#This Row],[Số lượng bánh đã bán]]&lt;30),0.5,0))</f>
        <v>0</v>
      </c>
      <c r="I157" s="24"/>
      <c r="J157" s="25">
        <f>IF(cham_cong[[#This Row],[KPI]]=1,cham_cong[[#This Row],[Số lượng bánh đã bán]]*1.5, IF(cham_cong[[#This Row],[KPI]]=2,cham_cong[[#This Row],[Số lượng bánh đã bán]]*2, IF(cham_cong[[#This Row],[KPI]]=3,cham_cong[[#This Row],[Số lượng bánh đã bán]]*2.5, IF(cham_cong[[#This Row],[KPI]]=0.5,cham_cong[[#This Row],[Số lượng bánh đã bán]]*1,0))))</f>
        <v>0</v>
      </c>
      <c r="K157" s="24"/>
    </row>
    <row r="163" spans="7:7" x14ac:dyDescent="0.3">
      <c r="G163" s="3"/>
    </row>
  </sheetData>
  <mergeCells count="1">
    <mergeCell ref="A1:O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712A-524E-4207-A1CB-ECE5674748AF}">
  <dimension ref="A1:N24"/>
  <sheetViews>
    <sheetView zoomScale="85" zoomScaleNormal="85" workbookViewId="0">
      <selection activeCell="N62" sqref="N62"/>
    </sheetView>
  </sheetViews>
  <sheetFormatPr defaultRowHeight="14.4" x14ac:dyDescent="0.3"/>
  <cols>
    <col min="1" max="1" width="14" bestFit="1" customWidth="1"/>
    <col min="2" max="2" width="18.5546875" style="5" bestFit="1" customWidth="1"/>
    <col min="3" max="3" width="23.6640625" style="1" bestFit="1" customWidth="1"/>
    <col min="4" max="4" width="11" style="1" bestFit="1" customWidth="1"/>
    <col min="5" max="5" width="15.6640625" style="1" bestFit="1" customWidth="1"/>
    <col min="6" max="6" width="14" customWidth="1"/>
    <col min="7" max="7" width="14.33203125" bestFit="1" customWidth="1"/>
    <col min="8" max="8" width="16.33203125" bestFit="1" customWidth="1"/>
    <col min="9" max="9" width="14.88671875" bestFit="1" customWidth="1"/>
    <col min="10" max="11" width="14.88671875" customWidth="1"/>
    <col min="12" max="12" width="23.33203125" bestFit="1" customWidth="1"/>
    <col min="13" max="13" width="18.88671875" bestFit="1" customWidth="1"/>
    <col min="14" max="14" width="13.5546875" bestFit="1" customWidth="1"/>
  </cols>
  <sheetData>
    <row r="1" spans="1:14" ht="36.6" x14ac:dyDescent="0.7">
      <c r="A1" s="49" t="s">
        <v>246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x14ac:dyDescent="0.3">
      <c r="A2" s="5" t="s">
        <v>245</v>
      </c>
      <c r="B2" t="s">
        <v>16</v>
      </c>
      <c r="C2" s="1" t="s">
        <v>244</v>
      </c>
      <c r="D2" s="1" t="s">
        <v>243</v>
      </c>
      <c r="E2" s="1" t="s">
        <v>242</v>
      </c>
      <c r="F2" t="s">
        <v>241</v>
      </c>
      <c r="G2" t="s">
        <v>29</v>
      </c>
      <c r="H2" s="2" t="s">
        <v>240</v>
      </c>
      <c r="I2" t="s">
        <v>239</v>
      </c>
      <c r="J2" t="s">
        <v>238</v>
      </c>
      <c r="K2" t="s">
        <v>237</v>
      </c>
      <c r="L2" t="s">
        <v>236</v>
      </c>
      <c r="M2" t="s">
        <v>235</v>
      </c>
      <c r="N2" t="s">
        <v>234</v>
      </c>
    </row>
    <row r="3" spans="1:14" x14ac:dyDescent="0.3">
      <c r="A3" s="5">
        <v>1</v>
      </c>
      <c r="B3" t="s">
        <v>233</v>
      </c>
      <c r="C3" s="1">
        <v>45461</v>
      </c>
      <c r="D3" s="1" t="s">
        <v>232</v>
      </c>
      <c r="E3" s="1" t="s">
        <v>207</v>
      </c>
      <c r="F3">
        <v>865337613</v>
      </c>
      <c r="G3" t="s">
        <v>217</v>
      </c>
      <c r="H3" s="2">
        <v>15</v>
      </c>
      <c r="I3" t="s">
        <v>213</v>
      </c>
      <c r="J3" t="s">
        <v>213</v>
      </c>
      <c r="K3" t="s">
        <v>212</v>
      </c>
      <c r="L3" t="s">
        <v>231</v>
      </c>
      <c r="M3" t="s">
        <v>210</v>
      </c>
      <c r="N3" t="s">
        <v>230</v>
      </c>
    </row>
    <row r="4" spans="1:14" x14ac:dyDescent="0.3">
      <c r="A4" s="5">
        <v>69</v>
      </c>
      <c r="B4" t="s">
        <v>229</v>
      </c>
      <c r="C4" s="1">
        <v>45442</v>
      </c>
      <c r="E4" s="1" t="s">
        <v>207</v>
      </c>
      <c r="G4" t="s">
        <v>228</v>
      </c>
      <c r="H4" s="2">
        <v>15</v>
      </c>
      <c r="I4" t="s">
        <v>213</v>
      </c>
      <c r="J4" t="s">
        <v>213</v>
      </c>
      <c r="K4" t="s">
        <v>212</v>
      </c>
      <c r="L4" t="s">
        <v>211</v>
      </c>
      <c r="M4" t="s">
        <v>224</v>
      </c>
      <c r="N4" t="s">
        <v>228</v>
      </c>
    </row>
    <row r="5" spans="1:14" x14ac:dyDescent="0.3">
      <c r="A5" s="5">
        <v>16</v>
      </c>
      <c r="B5" t="s">
        <v>227</v>
      </c>
      <c r="C5" s="1">
        <v>45442</v>
      </c>
      <c r="D5" s="1" t="s">
        <v>226</v>
      </c>
      <c r="E5" s="1" t="s">
        <v>225</v>
      </c>
      <c r="G5" t="s">
        <v>217</v>
      </c>
      <c r="H5" s="2">
        <v>15</v>
      </c>
      <c r="I5" t="s">
        <v>213</v>
      </c>
      <c r="J5" t="s">
        <v>213</v>
      </c>
      <c r="K5" t="s">
        <v>212</v>
      </c>
      <c r="L5" t="s">
        <v>211</v>
      </c>
      <c r="M5" t="s">
        <v>224</v>
      </c>
      <c r="N5" t="s">
        <v>223</v>
      </c>
    </row>
    <row r="6" spans="1:14" x14ac:dyDescent="0.3">
      <c r="A6" s="5">
        <v>2</v>
      </c>
      <c r="B6" t="s">
        <v>222</v>
      </c>
      <c r="C6" s="1">
        <v>45472</v>
      </c>
      <c r="E6" s="1" t="s">
        <v>207</v>
      </c>
      <c r="F6">
        <v>784302208</v>
      </c>
      <c r="G6" t="s">
        <v>217</v>
      </c>
      <c r="H6" s="2">
        <v>15</v>
      </c>
      <c r="I6" t="s">
        <v>213</v>
      </c>
      <c r="J6" t="s">
        <v>213</v>
      </c>
      <c r="K6" t="s">
        <v>212</v>
      </c>
      <c r="L6" t="s">
        <v>211</v>
      </c>
      <c r="M6" t="s">
        <v>221</v>
      </c>
      <c r="N6" t="s">
        <v>220</v>
      </c>
    </row>
    <row r="7" spans="1:14" x14ac:dyDescent="0.3">
      <c r="A7" s="5">
        <v>3</v>
      </c>
      <c r="B7" t="s">
        <v>219</v>
      </c>
      <c r="C7" s="1">
        <v>45482</v>
      </c>
      <c r="D7" s="1" t="s">
        <v>218</v>
      </c>
      <c r="E7" s="1" t="s">
        <v>207</v>
      </c>
      <c r="F7">
        <v>377660052</v>
      </c>
      <c r="G7" t="s">
        <v>217</v>
      </c>
      <c r="H7" s="2">
        <v>15</v>
      </c>
      <c r="I7" t="s">
        <v>213</v>
      </c>
      <c r="J7" t="s">
        <v>213</v>
      </c>
      <c r="K7" t="s">
        <v>212</v>
      </c>
      <c r="L7" t="s">
        <v>211</v>
      </c>
      <c r="M7" t="s">
        <v>210</v>
      </c>
      <c r="N7" t="s">
        <v>216</v>
      </c>
    </row>
    <row r="8" spans="1:14" x14ac:dyDescent="0.3">
      <c r="A8" s="5">
        <v>4</v>
      </c>
      <c r="B8" t="s">
        <v>215</v>
      </c>
      <c r="C8" s="1">
        <v>45489</v>
      </c>
      <c r="E8" s="1" t="s">
        <v>207</v>
      </c>
      <c r="G8" t="s">
        <v>214</v>
      </c>
      <c r="H8" s="2">
        <v>15</v>
      </c>
      <c r="I8" t="s">
        <v>213</v>
      </c>
      <c r="J8" t="s">
        <v>213</v>
      </c>
      <c r="K8" t="s">
        <v>212</v>
      </c>
      <c r="L8" t="s">
        <v>211</v>
      </c>
      <c r="M8" t="s">
        <v>210</v>
      </c>
      <c r="N8" t="s">
        <v>209</v>
      </c>
    </row>
    <row r="9" spans="1:14" x14ac:dyDescent="0.3">
      <c r="A9" s="5">
        <v>10</v>
      </c>
      <c r="B9" t="s">
        <v>208</v>
      </c>
      <c r="C9" s="1">
        <v>45442</v>
      </c>
      <c r="D9" s="1">
        <v>36617</v>
      </c>
      <c r="E9" s="1" t="s">
        <v>207</v>
      </c>
      <c r="F9">
        <v>968867495</v>
      </c>
      <c r="G9" t="s">
        <v>206</v>
      </c>
      <c r="H9" s="2"/>
    </row>
    <row r="10" spans="1:14" x14ac:dyDescent="0.3">
      <c r="A10" s="5"/>
      <c r="B10"/>
      <c r="H10" s="2"/>
    </row>
    <row r="11" spans="1:14" x14ac:dyDescent="0.3">
      <c r="A11" s="5"/>
      <c r="B11"/>
      <c r="H11" s="2"/>
    </row>
    <row r="12" spans="1:14" x14ac:dyDescent="0.3">
      <c r="A12" s="5"/>
      <c r="B12"/>
      <c r="H12" s="2"/>
    </row>
    <row r="13" spans="1:14" x14ac:dyDescent="0.3">
      <c r="A13" s="5"/>
      <c r="B13"/>
      <c r="H13" s="2"/>
    </row>
    <row r="14" spans="1:14" x14ac:dyDescent="0.3">
      <c r="A14" s="5"/>
      <c r="B14"/>
      <c r="H14" s="2"/>
    </row>
    <row r="15" spans="1:14" x14ac:dyDescent="0.3">
      <c r="A15" s="5"/>
      <c r="B15"/>
      <c r="H15" s="2"/>
    </row>
    <row r="16" spans="1:14" x14ac:dyDescent="0.3">
      <c r="A16" s="5"/>
      <c r="B16"/>
      <c r="H16" s="2"/>
    </row>
    <row r="17" spans="1:8" x14ac:dyDescent="0.3">
      <c r="A17" s="5"/>
      <c r="B17"/>
      <c r="H17" s="2"/>
    </row>
    <row r="18" spans="1:8" x14ac:dyDescent="0.3">
      <c r="A18" s="5"/>
      <c r="B18"/>
      <c r="H18" s="2"/>
    </row>
    <row r="19" spans="1:8" x14ac:dyDescent="0.3">
      <c r="A19" s="5"/>
      <c r="B19"/>
      <c r="H19" s="2"/>
    </row>
    <row r="20" spans="1:8" x14ac:dyDescent="0.3">
      <c r="A20" s="5"/>
      <c r="B20"/>
      <c r="H20" s="2"/>
    </row>
    <row r="21" spans="1:8" x14ac:dyDescent="0.3">
      <c r="A21" s="5"/>
      <c r="B21"/>
      <c r="H21" s="2"/>
    </row>
    <row r="22" spans="1:8" x14ac:dyDescent="0.3">
      <c r="A22" s="5"/>
      <c r="B22"/>
      <c r="H22" s="2"/>
    </row>
    <row r="23" spans="1:8" x14ac:dyDescent="0.3">
      <c r="A23" s="5"/>
      <c r="B23"/>
      <c r="H23" s="2"/>
    </row>
    <row r="24" spans="1:8" x14ac:dyDescent="0.3">
      <c r="A24" s="5"/>
      <c r="B24"/>
      <c r="H24" s="2"/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54DA-EEB9-4777-81A6-E540CA2771C7}">
  <sheetPr>
    <tabColor rgb="FFFFFF00"/>
  </sheetPr>
  <dimension ref="A1:H26"/>
  <sheetViews>
    <sheetView workbookViewId="0">
      <selection activeCell="E21" sqref="E21"/>
    </sheetView>
  </sheetViews>
  <sheetFormatPr defaultRowHeight="14.4" x14ac:dyDescent="0.3"/>
  <cols>
    <col min="1" max="1" width="14.33203125" customWidth="1"/>
    <col min="2" max="2" width="40.88671875" bestFit="1" customWidth="1"/>
    <col min="3" max="3" width="12.109375" bestFit="1" customWidth="1"/>
    <col min="4" max="4" width="9.5546875" bestFit="1" customWidth="1"/>
    <col min="5" max="5" width="14.109375" customWidth="1"/>
    <col min="6" max="6" width="14.109375" style="18" customWidth="1"/>
    <col min="7" max="7" width="12.5546875" style="18" bestFit="1" customWidth="1"/>
    <col min="8" max="8" width="26.44140625" style="21" customWidth="1"/>
  </cols>
  <sheetData>
    <row r="1" spans="1:8" ht="25.95" customHeight="1" x14ac:dyDescent="0.4">
      <c r="A1" s="50" t="s">
        <v>194</v>
      </c>
      <c r="B1" s="50"/>
      <c r="C1" s="50"/>
      <c r="D1" s="50"/>
      <c r="E1" s="50"/>
      <c r="F1" s="50"/>
      <c r="G1" s="50"/>
      <c r="H1" s="50"/>
    </row>
    <row r="2" spans="1:8" x14ac:dyDescent="0.3">
      <c r="A2" t="s">
        <v>32</v>
      </c>
      <c r="B2" t="s">
        <v>28</v>
      </c>
      <c r="C2" t="s">
        <v>42</v>
      </c>
      <c r="D2" t="s">
        <v>41</v>
      </c>
      <c r="E2" t="s">
        <v>158</v>
      </c>
      <c r="F2" s="18" t="s">
        <v>173</v>
      </c>
      <c r="G2" s="18" t="s">
        <v>174</v>
      </c>
      <c r="H2" s="21" t="s">
        <v>202</v>
      </c>
    </row>
    <row r="3" spans="1:8" x14ac:dyDescent="0.3">
      <c r="A3" t="s">
        <v>24</v>
      </c>
      <c r="B3" t="s">
        <v>40</v>
      </c>
      <c r="C3" s="2">
        <v>18</v>
      </c>
      <c r="D3" s="2">
        <f>VLOOKUP(dim_Ma_san_pham[[#This Row],[Mã sản phẩm]],'giá vốn từng sản phẩm'!$A$6:$I$163,8,0)</f>
        <v>10.193928571428572</v>
      </c>
      <c r="E3" t="s">
        <v>181</v>
      </c>
      <c r="F3" s="18">
        <f>dim_Ma_san_pham[[#This Row],[Giá bán lẻ]]*1000</f>
        <v>18000</v>
      </c>
      <c r="G3" s="18">
        <f>dim_Ma_san_pham[[#This Row],[Giá vốn]]*1000</f>
        <v>10193.928571428572</v>
      </c>
      <c r="H3" s="21">
        <v>18</v>
      </c>
    </row>
    <row r="4" spans="1:8" x14ac:dyDescent="0.3">
      <c r="A4" t="s">
        <v>19</v>
      </c>
      <c r="B4" t="s">
        <v>39</v>
      </c>
      <c r="C4" s="2">
        <v>20</v>
      </c>
      <c r="D4" s="2">
        <f>VLOOKUP(dim_Ma_san_pham[[#This Row],[Mã sản phẩm]],'giá vốn từng sản phẩm'!$A$6:$I$163,8,0)</f>
        <v>11.102261904761905</v>
      </c>
      <c r="E4" t="s">
        <v>161</v>
      </c>
      <c r="F4" s="18">
        <f>dim_Ma_san_pham[[#This Row],[Giá bán lẻ]]*1000</f>
        <v>20000</v>
      </c>
      <c r="G4" s="18">
        <f>dim_Ma_san_pham[[#This Row],[Giá vốn]]*1000</f>
        <v>11102.261904761905</v>
      </c>
      <c r="H4" s="21">
        <v>18</v>
      </c>
    </row>
    <row r="5" spans="1:8" x14ac:dyDescent="0.3">
      <c r="A5" t="s">
        <v>38</v>
      </c>
      <c r="B5" t="s">
        <v>37</v>
      </c>
      <c r="C5" s="2">
        <v>23</v>
      </c>
      <c r="D5" s="2">
        <f>VLOOKUP(dim_Ma_san_pham[[#This Row],[Mã sản phẩm]],'giá vốn từng sản phẩm'!$A$6:$I$163,8,0)</f>
        <v>12.143928571428571</v>
      </c>
      <c r="E5" t="s">
        <v>181</v>
      </c>
      <c r="F5" s="18">
        <f>dim_Ma_san_pham[[#This Row],[Giá bán lẻ]]*1000</f>
        <v>23000</v>
      </c>
      <c r="G5" s="18">
        <f>dim_Ma_san_pham[[#This Row],[Giá vốn]]*1000</f>
        <v>12143.928571428571</v>
      </c>
      <c r="H5" s="21">
        <v>21</v>
      </c>
    </row>
    <row r="6" spans="1:8" x14ac:dyDescent="0.3">
      <c r="A6" t="s">
        <v>21</v>
      </c>
      <c r="B6" t="s">
        <v>36</v>
      </c>
      <c r="C6" s="2">
        <v>20</v>
      </c>
      <c r="D6" s="2">
        <f>VLOOKUP(dim_Ma_san_pham[[#This Row],[Mã sản phẩm]],'giá vốn từng sản phẩm'!$A$6:$I$163,8,0)</f>
        <v>9.0010714285714268</v>
      </c>
      <c r="E6" t="s">
        <v>161</v>
      </c>
      <c r="F6" s="18">
        <f>dim_Ma_san_pham[[#This Row],[Giá bán lẻ]]*1000</f>
        <v>20000</v>
      </c>
      <c r="G6" s="18">
        <f>dim_Ma_san_pham[[#This Row],[Giá vốn]]*1000</f>
        <v>9001.0714285714275</v>
      </c>
      <c r="H6" s="21">
        <v>18</v>
      </c>
    </row>
    <row r="7" spans="1:8" x14ac:dyDescent="0.3">
      <c r="A7" t="s">
        <v>23</v>
      </c>
      <c r="B7" t="s">
        <v>35</v>
      </c>
      <c r="C7" s="2">
        <v>23</v>
      </c>
      <c r="D7" s="2">
        <f>VLOOKUP(dim_Ma_san_pham[[#This Row],[Mã sản phẩm]],'giá vốn từng sản phẩm'!$A$6:$I$163,8,0)</f>
        <v>12.143928571428571</v>
      </c>
      <c r="E7" t="s">
        <v>181</v>
      </c>
      <c r="F7" s="18">
        <f>dim_Ma_san_pham[[#This Row],[Giá bán lẻ]]*1000</f>
        <v>23000</v>
      </c>
      <c r="G7" s="18">
        <f>dim_Ma_san_pham[[#This Row],[Giá vốn]]*1000</f>
        <v>12143.928571428571</v>
      </c>
      <c r="H7" s="21">
        <v>21</v>
      </c>
    </row>
    <row r="8" spans="1:8" x14ac:dyDescent="0.3">
      <c r="A8" t="s">
        <v>18</v>
      </c>
      <c r="B8" t="s">
        <v>34</v>
      </c>
      <c r="C8" s="2">
        <v>25</v>
      </c>
      <c r="D8" s="2">
        <f>VLOOKUP(dim_Ma_san_pham[[#This Row],[Mã sản phẩm]],'giá vốn từng sản phẩm'!$A$6:$I$163,8,0)</f>
        <v>9.4109285714285704</v>
      </c>
      <c r="E8" t="s">
        <v>160</v>
      </c>
      <c r="F8" s="18">
        <f>dim_Ma_san_pham[[#This Row],[Giá bán lẻ]]*1000</f>
        <v>25000</v>
      </c>
      <c r="G8" s="18">
        <f>dim_Ma_san_pham[[#This Row],[Giá vốn]]*1000</f>
        <v>9410.9285714285706</v>
      </c>
      <c r="H8" s="21">
        <v>23</v>
      </c>
    </row>
    <row r="9" spans="1:8" x14ac:dyDescent="0.3">
      <c r="A9" t="s">
        <v>163</v>
      </c>
      <c r="B9" t="s">
        <v>162</v>
      </c>
      <c r="C9" s="2">
        <v>20</v>
      </c>
      <c r="D9" s="2">
        <f>VLOOKUP(dim_Ma_san_pham[[#This Row],[Mã sản phẩm]],'giá vốn từng sản phẩm'!$A$6:$I$163,8,0)</f>
        <v>9.297231866002214</v>
      </c>
      <c r="E9" t="s">
        <v>161</v>
      </c>
      <c r="F9" s="18">
        <f>dim_Ma_san_pham[[#This Row],[Giá bán lẻ]]*1000</f>
        <v>20000</v>
      </c>
      <c r="G9" s="18">
        <f>dim_Ma_san_pham[[#This Row],[Giá vốn]]*1000</f>
        <v>9297.2318660022138</v>
      </c>
      <c r="H9" s="21">
        <v>18</v>
      </c>
    </row>
    <row r="10" spans="1:8" x14ac:dyDescent="0.3">
      <c r="A10" t="s">
        <v>164</v>
      </c>
      <c r="B10" t="s">
        <v>165</v>
      </c>
      <c r="C10" s="2">
        <v>20</v>
      </c>
      <c r="D10" s="2">
        <f>VLOOKUP(dim_Ma_san_pham[[#This Row],[Mã sản phẩm]],'giá vốn từng sản phẩm'!$A$6:$I$163,8,0)</f>
        <v>9.6530215946843843</v>
      </c>
      <c r="E10" t="s">
        <v>161</v>
      </c>
      <c r="F10" s="18">
        <f>dim_Ma_san_pham[[#This Row],[Giá bán lẻ]]*1000</f>
        <v>20000</v>
      </c>
      <c r="G10" s="18">
        <f>dim_Ma_san_pham[[#This Row],[Giá vốn]]*1000</f>
        <v>9653.0215946843837</v>
      </c>
      <c r="H10" s="21">
        <v>18</v>
      </c>
    </row>
    <row r="11" spans="1:8" x14ac:dyDescent="0.3">
      <c r="A11" t="s">
        <v>166</v>
      </c>
      <c r="B11" t="s">
        <v>167</v>
      </c>
      <c r="C11" s="2">
        <v>20</v>
      </c>
      <c r="D11" s="2">
        <f>VLOOKUP(dim_Ma_san_pham[[#This Row],[Mã sản phẩm]],'giá vốn từng sản phẩm'!$A$6:$I$163,8,0)</f>
        <v>8.9030215946843843</v>
      </c>
      <c r="E11" t="s">
        <v>161</v>
      </c>
      <c r="F11" s="18">
        <f>dim_Ma_san_pham[[#This Row],[Giá bán lẻ]]*1000</f>
        <v>20000</v>
      </c>
      <c r="G11" s="18">
        <f>dim_Ma_san_pham[[#This Row],[Giá vốn]]*1000</f>
        <v>8903.0215946843837</v>
      </c>
      <c r="H11" s="21">
        <v>18</v>
      </c>
    </row>
    <row r="12" spans="1:8" x14ac:dyDescent="0.3">
      <c r="C12" s="2"/>
      <c r="D12" s="3"/>
    </row>
    <row r="13" spans="1:8" x14ac:dyDescent="0.3">
      <c r="C13" s="2"/>
      <c r="D13" s="3"/>
    </row>
    <row r="14" spans="1:8" x14ac:dyDescent="0.3">
      <c r="C14" s="2"/>
    </row>
    <row r="15" spans="1:8" x14ac:dyDescent="0.3">
      <c r="C15" s="2"/>
    </row>
    <row r="16" spans="1:8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CE3C-E31F-4CF1-8D1A-EBCC793C621A}">
  <sheetPr>
    <tabColor rgb="FFFFFF00"/>
  </sheetPr>
  <dimension ref="A5:J186"/>
  <sheetViews>
    <sheetView topLeftCell="A133" zoomScale="94" workbookViewId="0">
      <selection activeCell="M113" sqref="M113"/>
    </sheetView>
  </sheetViews>
  <sheetFormatPr defaultRowHeight="14.4" x14ac:dyDescent="0.3"/>
  <cols>
    <col min="1" max="1" width="16" style="2" bestFit="1" customWidth="1"/>
    <col min="2" max="2" width="39.44140625" bestFit="1" customWidth="1"/>
    <col min="3" max="3" width="18.6640625" bestFit="1" customWidth="1"/>
    <col min="4" max="4" width="19.109375" bestFit="1" customWidth="1"/>
    <col min="5" max="5" width="12.6640625" bestFit="1" customWidth="1"/>
    <col min="6" max="6" width="29.109375" bestFit="1" customWidth="1"/>
    <col min="7" max="7" width="26.6640625" bestFit="1" customWidth="1"/>
    <col min="8" max="8" width="11.44140625" style="2" bestFit="1" customWidth="1"/>
    <col min="9" max="9" width="11.6640625" style="2" bestFit="1" customWidth="1"/>
    <col min="10" max="10" width="19.44140625" style="7" bestFit="1" customWidth="1"/>
    <col min="14" max="14" width="13.6640625" bestFit="1" customWidth="1"/>
  </cols>
  <sheetData>
    <row r="5" spans="1:10" ht="15" thickBot="1" x14ac:dyDescent="0.35">
      <c r="A5" s="17" t="s">
        <v>32</v>
      </c>
      <c r="B5" s="16" t="s">
        <v>28</v>
      </c>
      <c r="C5" s="16" t="s">
        <v>150</v>
      </c>
      <c r="D5" s="15" t="s">
        <v>149</v>
      </c>
      <c r="E5" s="16" t="s">
        <v>148</v>
      </c>
      <c r="F5" s="16" t="s">
        <v>147</v>
      </c>
      <c r="G5" s="15" t="s">
        <v>146</v>
      </c>
      <c r="H5" s="14" t="s">
        <v>41</v>
      </c>
      <c r="I5" s="13" t="s">
        <v>145</v>
      </c>
      <c r="J5" s="12" t="s">
        <v>144</v>
      </c>
    </row>
    <row r="6" spans="1:10" ht="15" thickTop="1" x14ac:dyDescent="0.3">
      <c r="A6" s="78" t="s">
        <v>24</v>
      </c>
      <c r="B6" s="87" t="s">
        <v>40</v>
      </c>
      <c r="C6" s="8" t="s">
        <v>67</v>
      </c>
      <c r="D6" s="8">
        <v>108</v>
      </c>
      <c r="E6" s="11">
        <v>84</v>
      </c>
      <c r="F6" s="11">
        <v>2</v>
      </c>
      <c r="G6" s="8">
        <f t="shared" ref="G6:G37" si="0">IFERROR(F6*D6/E6,0)</f>
        <v>2.5714285714285716</v>
      </c>
      <c r="H6" s="81">
        <f>SUM(G6:G19)</f>
        <v>10.193928571428572</v>
      </c>
      <c r="I6" s="66">
        <v>18</v>
      </c>
      <c r="J6" s="51"/>
    </row>
    <row r="7" spans="1:10" x14ac:dyDescent="0.3">
      <c r="A7" s="79"/>
      <c r="B7" s="88"/>
      <c r="C7" s="10" t="s">
        <v>76</v>
      </c>
      <c r="D7" s="10">
        <v>30</v>
      </c>
      <c r="E7" s="9">
        <v>1</v>
      </c>
      <c r="F7" s="9">
        <v>0.05</v>
      </c>
      <c r="G7" s="8">
        <f t="shared" si="0"/>
        <v>1.5</v>
      </c>
      <c r="H7" s="82"/>
      <c r="I7" s="66"/>
      <c r="J7" s="51"/>
    </row>
    <row r="8" spans="1:10" x14ac:dyDescent="0.3">
      <c r="A8" s="79"/>
      <c r="B8" s="88"/>
      <c r="C8" s="8" t="s">
        <v>87</v>
      </c>
      <c r="D8" s="8">
        <v>15</v>
      </c>
      <c r="E8" s="11">
        <v>1</v>
      </c>
      <c r="F8" s="11">
        <v>0.02</v>
      </c>
      <c r="G8" s="8">
        <f t="shared" si="0"/>
        <v>0.3</v>
      </c>
      <c r="H8" s="82"/>
      <c r="I8" s="66"/>
      <c r="J8" s="51"/>
    </row>
    <row r="9" spans="1:10" x14ac:dyDescent="0.3">
      <c r="A9" s="79"/>
      <c r="B9" s="88"/>
      <c r="C9" s="10" t="s">
        <v>140</v>
      </c>
      <c r="D9" s="10">
        <v>40</v>
      </c>
      <c r="E9" s="9">
        <v>1</v>
      </c>
      <c r="F9" s="9">
        <v>0.01</v>
      </c>
      <c r="G9" s="8">
        <f t="shared" si="0"/>
        <v>0.4</v>
      </c>
      <c r="H9" s="82"/>
      <c r="I9" s="66"/>
      <c r="J9" s="51"/>
    </row>
    <row r="10" spans="1:10" x14ac:dyDescent="0.3">
      <c r="A10" s="79"/>
      <c r="B10" s="88"/>
      <c r="C10" s="8" t="s">
        <v>74</v>
      </c>
      <c r="D10" s="8">
        <v>25</v>
      </c>
      <c r="E10" s="11">
        <v>12</v>
      </c>
      <c r="F10" s="11">
        <v>0.5</v>
      </c>
      <c r="G10" s="8">
        <f t="shared" si="0"/>
        <v>1.0416666666666667</v>
      </c>
      <c r="H10" s="82"/>
      <c r="I10" s="66"/>
      <c r="J10" s="51"/>
    </row>
    <row r="11" spans="1:10" x14ac:dyDescent="0.3">
      <c r="A11" s="79"/>
      <c r="B11" s="88"/>
      <c r="C11" s="10" t="s">
        <v>111</v>
      </c>
      <c r="D11" s="10">
        <v>150</v>
      </c>
      <c r="E11" s="9">
        <v>1</v>
      </c>
      <c r="F11" s="9">
        <v>0.01</v>
      </c>
      <c r="G11" s="8">
        <f t="shared" si="0"/>
        <v>1.5</v>
      </c>
      <c r="H11" s="82"/>
      <c r="I11" s="66"/>
      <c r="J11" s="51"/>
    </row>
    <row r="12" spans="1:10" x14ac:dyDescent="0.3">
      <c r="A12" s="79"/>
      <c r="B12" s="88"/>
      <c r="C12" s="8" t="s">
        <v>60</v>
      </c>
      <c r="D12" s="8">
        <v>60</v>
      </c>
      <c r="E12" s="11">
        <v>1</v>
      </c>
      <c r="F12" s="11">
        <v>0.01</v>
      </c>
      <c r="G12" s="8">
        <f t="shared" si="0"/>
        <v>0.6</v>
      </c>
      <c r="H12" s="82"/>
      <c r="I12" s="66"/>
      <c r="J12" s="51"/>
    </row>
    <row r="13" spans="1:10" x14ac:dyDescent="0.3">
      <c r="A13" s="79"/>
      <c r="B13" s="88"/>
      <c r="C13" s="10" t="s">
        <v>137</v>
      </c>
      <c r="D13" s="10">
        <v>220</v>
      </c>
      <c r="E13" s="9">
        <v>1</v>
      </c>
      <c r="F13" s="9">
        <v>1E-3</v>
      </c>
      <c r="G13" s="8">
        <f t="shared" si="0"/>
        <v>0.22</v>
      </c>
      <c r="H13" s="82"/>
      <c r="I13" s="66"/>
      <c r="J13" s="51"/>
    </row>
    <row r="14" spans="1:10" x14ac:dyDescent="0.3">
      <c r="A14" s="79"/>
      <c r="B14" s="88"/>
      <c r="C14" s="8" t="s">
        <v>101</v>
      </c>
      <c r="D14" s="8">
        <v>15</v>
      </c>
      <c r="E14" s="11">
        <v>1</v>
      </c>
      <c r="F14" s="11">
        <v>0.02</v>
      </c>
      <c r="G14" s="8">
        <f t="shared" si="0"/>
        <v>0.3</v>
      </c>
      <c r="H14" s="82"/>
      <c r="I14" s="66"/>
      <c r="J14" s="51"/>
    </row>
    <row r="15" spans="1:10" x14ac:dyDescent="0.3">
      <c r="A15" s="79"/>
      <c r="B15" s="88"/>
      <c r="C15" s="10" t="s">
        <v>135</v>
      </c>
      <c r="D15" s="10">
        <v>375</v>
      </c>
      <c r="E15" s="9">
        <v>500</v>
      </c>
      <c r="F15" s="9">
        <v>0.5</v>
      </c>
      <c r="G15" s="8">
        <f t="shared" si="0"/>
        <v>0.375</v>
      </c>
      <c r="H15" s="82"/>
      <c r="I15" s="66"/>
      <c r="J15" s="51"/>
    </row>
    <row r="16" spans="1:10" x14ac:dyDescent="0.3">
      <c r="A16" s="79"/>
      <c r="B16" s="88"/>
      <c r="C16" s="11" t="s">
        <v>134</v>
      </c>
      <c r="D16" s="8">
        <v>170</v>
      </c>
      <c r="E16" s="11">
        <v>200</v>
      </c>
      <c r="F16" s="11">
        <v>1</v>
      </c>
      <c r="G16" s="8">
        <f t="shared" si="0"/>
        <v>0.85</v>
      </c>
      <c r="H16" s="82"/>
      <c r="I16" s="66"/>
      <c r="J16" s="51"/>
    </row>
    <row r="17" spans="1:10" x14ac:dyDescent="0.3">
      <c r="A17" s="79"/>
      <c r="B17" s="88"/>
      <c r="C17" s="9" t="s">
        <v>133</v>
      </c>
      <c r="D17" s="10">
        <v>70</v>
      </c>
      <c r="E17" s="9">
        <v>200</v>
      </c>
      <c r="F17" s="9">
        <v>1</v>
      </c>
      <c r="G17" s="8">
        <f t="shared" si="0"/>
        <v>0.35</v>
      </c>
      <c r="H17" s="82"/>
      <c r="I17" s="66"/>
      <c r="J17" s="51"/>
    </row>
    <row r="18" spans="1:10" x14ac:dyDescent="0.3">
      <c r="A18" s="79"/>
      <c r="B18" s="88"/>
      <c r="C18" s="11" t="s">
        <v>132</v>
      </c>
      <c r="D18" s="8">
        <v>280</v>
      </c>
      <c r="E18" s="11">
        <v>1920</v>
      </c>
      <c r="F18" s="11">
        <v>1</v>
      </c>
      <c r="G18" s="8">
        <f t="shared" si="0"/>
        <v>0.14583333333333334</v>
      </c>
      <c r="H18" s="82"/>
      <c r="I18" s="66"/>
      <c r="J18" s="51"/>
    </row>
    <row r="19" spans="1:10" x14ac:dyDescent="0.3">
      <c r="A19" s="80"/>
      <c r="B19" s="89"/>
      <c r="C19" s="9" t="s">
        <v>131</v>
      </c>
      <c r="D19" s="10">
        <v>40</v>
      </c>
      <c r="E19" s="9">
        <v>1000</v>
      </c>
      <c r="F19" s="9">
        <v>1</v>
      </c>
      <c r="G19" s="8">
        <f t="shared" si="0"/>
        <v>0.04</v>
      </c>
      <c r="H19" s="83"/>
      <c r="I19" s="74"/>
      <c r="J19" s="51"/>
    </row>
    <row r="20" spans="1:10" x14ac:dyDescent="0.3">
      <c r="A20" s="84" t="s">
        <v>19</v>
      </c>
      <c r="B20" s="84" t="s">
        <v>39</v>
      </c>
      <c r="C20" s="40" t="s">
        <v>67</v>
      </c>
      <c r="D20" s="40">
        <v>108</v>
      </c>
      <c r="E20" s="41">
        <v>84</v>
      </c>
      <c r="F20" s="41">
        <v>2</v>
      </c>
      <c r="G20" s="40">
        <f t="shared" si="0"/>
        <v>2.5714285714285716</v>
      </c>
      <c r="H20" s="75">
        <f>SUM(G20:G33)</f>
        <v>11.102261904761905</v>
      </c>
      <c r="I20" s="75">
        <v>20</v>
      </c>
      <c r="J20" s="73"/>
    </row>
    <row r="21" spans="1:10" x14ac:dyDescent="0.3">
      <c r="A21" s="85"/>
      <c r="B21" s="85"/>
      <c r="C21" s="40" t="s">
        <v>76</v>
      </c>
      <c r="D21" s="40">
        <v>30</v>
      </c>
      <c r="E21" s="41">
        <v>1</v>
      </c>
      <c r="F21" s="41">
        <v>0.05</v>
      </c>
      <c r="G21" s="40">
        <f t="shared" si="0"/>
        <v>1.5</v>
      </c>
      <c r="H21" s="76"/>
      <c r="I21" s="76"/>
      <c r="J21" s="73"/>
    </row>
    <row r="22" spans="1:10" x14ac:dyDescent="0.3">
      <c r="A22" s="85"/>
      <c r="B22" s="85"/>
      <c r="C22" s="40" t="s">
        <v>87</v>
      </c>
      <c r="D22" s="40">
        <v>15</v>
      </c>
      <c r="E22" s="41">
        <v>1</v>
      </c>
      <c r="F22" s="41">
        <v>0.02</v>
      </c>
      <c r="G22" s="40">
        <f t="shared" si="0"/>
        <v>0.3</v>
      </c>
      <c r="H22" s="76"/>
      <c r="I22" s="76"/>
      <c r="J22" s="73"/>
    </row>
    <row r="23" spans="1:10" x14ac:dyDescent="0.3">
      <c r="A23" s="85"/>
      <c r="B23" s="85"/>
      <c r="C23" s="40" t="s">
        <v>140</v>
      </c>
      <c r="D23" s="40">
        <v>40</v>
      </c>
      <c r="E23" s="41">
        <v>1</v>
      </c>
      <c r="F23" s="41">
        <v>0.01</v>
      </c>
      <c r="G23" s="40">
        <f t="shared" si="0"/>
        <v>0.4</v>
      </c>
      <c r="H23" s="76"/>
      <c r="I23" s="76"/>
      <c r="J23" s="73"/>
    </row>
    <row r="24" spans="1:10" x14ac:dyDescent="0.3">
      <c r="A24" s="85"/>
      <c r="B24" s="85"/>
      <c r="C24" s="40" t="s">
        <v>117</v>
      </c>
      <c r="D24" s="40">
        <v>78</v>
      </c>
      <c r="E24" s="41">
        <v>20</v>
      </c>
      <c r="F24" s="41">
        <v>0.5</v>
      </c>
      <c r="G24" s="40">
        <f t="shared" si="0"/>
        <v>1.95</v>
      </c>
      <c r="H24" s="76"/>
      <c r="I24" s="76"/>
      <c r="J24" s="73"/>
    </row>
    <row r="25" spans="1:10" x14ac:dyDescent="0.3">
      <c r="A25" s="85"/>
      <c r="B25" s="85"/>
      <c r="C25" s="40" t="s">
        <v>111</v>
      </c>
      <c r="D25" s="40">
        <v>150</v>
      </c>
      <c r="E25" s="41">
        <v>1</v>
      </c>
      <c r="F25" s="41">
        <v>0.01</v>
      </c>
      <c r="G25" s="40">
        <f t="shared" si="0"/>
        <v>1.5</v>
      </c>
      <c r="H25" s="76"/>
      <c r="I25" s="76"/>
      <c r="J25" s="73"/>
    </row>
    <row r="26" spans="1:10" x14ac:dyDescent="0.3">
      <c r="A26" s="85"/>
      <c r="B26" s="85"/>
      <c r="C26" s="40" t="s">
        <v>60</v>
      </c>
      <c r="D26" s="40">
        <v>60</v>
      </c>
      <c r="E26" s="41">
        <v>1</v>
      </c>
      <c r="F26" s="41">
        <v>0.01</v>
      </c>
      <c r="G26" s="40">
        <f t="shared" si="0"/>
        <v>0.6</v>
      </c>
      <c r="H26" s="76"/>
      <c r="I26" s="76"/>
      <c r="J26" s="73"/>
    </row>
    <row r="27" spans="1:10" x14ac:dyDescent="0.3">
      <c r="A27" s="85"/>
      <c r="B27" s="85"/>
      <c r="C27" s="40" t="s">
        <v>137</v>
      </c>
      <c r="D27" s="40">
        <v>220</v>
      </c>
      <c r="E27" s="41">
        <v>1</v>
      </c>
      <c r="F27" s="41">
        <v>1E-3</v>
      </c>
      <c r="G27" s="40">
        <f t="shared" si="0"/>
        <v>0.22</v>
      </c>
      <c r="H27" s="76"/>
      <c r="I27" s="76"/>
      <c r="J27" s="73"/>
    </row>
    <row r="28" spans="1:10" x14ac:dyDescent="0.3">
      <c r="A28" s="85"/>
      <c r="B28" s="85"/>
      <c r="C28" s="40" t="s">
        <v>101</v>
      </c>
      <c r="D28" s="40">
        <v>15</v>
      </c>
      <c r="E28" s="41">
        <v>1</v>
      </c>
      <c r="F28" s="41">
        <v>0.02</v>
      </c>
      <c r="G28" s="40">
        <f t="shared" si="0"/>
        <v>0.3</v>
      </c>
      <c r="H28" s="76"/>
      <c r="I28" s="76"/>
      <c r="J28" s="73"/>
    </row>
    <row r="29" spans="1:10" x14ac:dyDescent="0.3">
      <c r="A29" s="85"/>
      <c r="B29" s="85"/>
      <c r="C29" s="40" t="s">
        <v>135</v>
      </c>
      <c r="D29" s="40">
        <v>375</v>
      </c>
      <c r="E29" s="41">
        <v>500</v>
      </c>
      <c r="F29" s="41">
        <v>0.5</v>
      </c>
      <c r="G29" s="40">
        <f t="shared" si="0"/>
        <v>0.375</v>
      </c>
      <c r="H29" s="76"/>
      <c r="I29" s="76"/>
      <c r="J29" s="73"/>
    </row>
    <row r="30" spans="1:10" x14ac:dyDescent="0.3">
      <c r="A30" s="85"/>
      <c r="B30" s="85"/>
      <c r="C30" s="41" t="s">
        <v>134</v>
      </c>
      <c r="D30" s="40">
        <v>170</v>
      </c>
      <c r="E30" s="41">
        <v>200</v>
      </c>
      <c r="F30" s="41">
        <v>1</v>
      </c>
      <c r="G30" s="40">
        <f t="shared" si="0"/>
        <v>0.85</v>
      </c>
      <c r="H30" s="76"/>
      <c r="I30" s="76"/>
      <c r="J30" s="73"/>
    </row>
    <row r="31" spans="1:10" x14ac:dyDescent="0.3">
      <c r="A31" s="85"/>
      <c r="B31" s="85"/>
      <c r="C31" s="41" t="s">
        <v>133</v>
      </c>
      <c r="D31" s="40">
        <v>70</v>
      </c>
      <c r="E31" s="41">
        <v>200</v>
      </c>
      <c r="F31" s="41">
        <v>1</v>
      </c>
      <c r="G31" s="40">
        <f t="shared" si="0"/>
        <v>0.35</v>
      </c>
      <c r="H31" s="76"/>
      <c r="I31" s="76"/>
      <c r="J31" s="73"/>
    </row>
    <row r="32" spans="1:10" x14ac:dyDescent="0.3">
      <c r="A32" s="85"/>
      <c r="B32" s="85"/>
      <c r="C32" s="41" t="s">
        <v>132</v>
      </c>
      <c r="D32" s="40">
        <v>280</v>
      </c>
      <c r="E32" s="41">
        <v>1920</v>
      </c>
      <c r="F32" s="41">
        <v>1</v>
      </c>
      <c r="G32" s="40">
        <f t="shared" si="0"/>
        <v>0.14583333333333334</v>
      </c>
      <c r="H32" s="76"/>
      <c r="I32" s="76"/>
      <c r="J32" s="73"/>
    </row>
    <row r="33" spans="1:10" x14ac:dyDescent="0.3">
      <c r="A33" s="86"/>
      <c r="B33" s="86"/>
      <c r="C33" s="41" t="s">
        <v>131</v>
      </c>
      <c r="D33" s="40">
        <v>40</v>
      </c>
      <c r="E33" s="41">
        <v>1000</v>
      </c>
      <c r="F33" s="41">
        <v>1</v>
      </c>
      <c r="G33" s="40">
        <f t="shared" si="0"/>
        <v>0.04</v>
      </c>
      <c r="H33" s="77"/>
      <c r="I33" s="77"/>
      <c r="J33" s="73"/>
    </row>
    <row r="34" spans="1:10" x14ac:dyDescent="0.3">
      <c r="A34" s="90" t="s">
        <v>38</v>
      </c>
      <c r="B34" s="71" t="s">
        <v>37</v>
      </c>
      <c r="C34" s="8" t="s">
        <v>67</v>
      </c>
      <c r="D34" s="8">
        <v>108</v>
      </c>
      <c r="E34" s="11">
        <v>84</v>
      </c>
      <c r="F34" s="11">
        <v>2</v>
      </c>
      <c r="G34" s="8">
        <f t="shared" si="0"/>
        <v>2.5714285714285716</v>
      </c>
      <c r="H34" s="67">
        <f>SUM(G34:G48)</f>
        <v>12.143928571428571</v>
      </c>
      <c r="I34" s="66">
        <v>23</v>
      </c>
      <c r="J34" s="51"/>
    </row>
    <row r="35" spans="1:10" x14ac:dyDescent="0.3">
      <c r="A35" s="91"/>
      <c r="B35" s="72"/>
      <c r="C35" s="10" t="s">
        <v>76</v>
      </c>
      <c r="D35" s="10">
        <v>30</v>
      </c>
      <c r="E35" s="9">
        <v>1</v>
      </c>
      <c r="F35" s="9">
        <v>0.05</v>
      </c>
      <c r="G35" s="8">
        <f t="shared" si="0"/>
        <v>1.5</v>
      </c>
      <c r="H35" s="67"/>
      <c r="I35" s="66"/>
      <c r="J35" s="51"/>
    </row>
    <row r="36" spans="1:10" x14ac:dyDescent="0.3">
      <c r="A36" s="91"/>
      <c r="B36" s="72"/>
      <c r="C36" s="8" t="s">
        <v>87</v>
      </c>
      <c r="D36" s="8">
        <v>15</v>
      </c>
      <c r="E36" s="11">
        <v>1</v>
      </c>
      <c r="F36" s="11">
        <v>0.02</v>
      </c>
      <c r="G36" s="8">
        <f t="shared" si="0"/>
        <v>0.3</v>
      </c>
      <c r="H36" s="67"/>
      <c r="I36" s="66"/>
      <c r="J36" s="51"/>
    </row>
    <row r="37" spans="1:10" x14ac:dyDescent="0.3">
      <c r="A37" s="91"/>
      <c r="B37" s="72"/>
      <c r="C37" s="10" t="s">
        <v>140</v>
      </c>
      <c r="D37" s="10">
        <v>40</v>
      </c>
      <c r="E37" s="9">
        <v>1</v>
      </c>
      <c r="F37" s="9">
        <v>0.01</v>
      </c>
      <c r="G37" s="8">
        <f t="shared" si="0"/>
        <v>0.4</v>
      </c>
      <c r="H37" s="67"/>
      <c r="I37" s="66"/>
      <c r="J37" s="51"/>
    </row>
    <row r="38" spans="1:10" x14ac:dyDescent="0.3">
      <c r="A38" s="91"/>
      <c r="B38" s="72"/>
      <c r="C38" s="8" t="s">
        <v>117</v>
      </c>
      <c r="D38" s="8">
        <v>78</v>
      </c>
      <c r="E38" s="11">
        <v>20</v>
      </c>
      <c r="F38" s="11">
        <v>0.5</v>
      </c>
      <c r="G38" s="8">
        <f t="shared" ref="G38:G69" si="1">IFERROR(F38*D38/E38,0)</f>
        <v>1.95</v>
      </c>
      <c r="H38" s="67"/>
      <c r="I38" s="66"/>
      <c r="J38" s="51"/>
    </row>
    <row r="39" spans="1:10" x14ac:dyDescent="0.3">
      <c r="A39" s="91"/>
      <c r="B39" s="72"/>
      <c r="C39" s="10" t="s">
        <v>111</v>
      </c>
      <c r="D39" s="10">
        <v>150</v>
      </c>
      <c r="E39" s="9">
        <v>1</v>
      </c>
      <c r="F39" s="9">
        <v>0.01</v>
      </c>
      <c r="G39" s="8">
        <f t="shared" si="1"/>
        <v>1.5</v>
      </c>
      <c r="H39" s="67"/>
      <c r="I39" s="66"/>
      <c r="J39" s="51"/>
    </row>
    <row r="40" spans="1:10" x14ac:dyDescent="0.3">
      <c r="A40" s="91"/>
      <c r="B40" s="72"/>
      <c r="C40" s="8" t="s">
        <v>60</v>
      </c>
      <c r="D40" s="8">
        <v>60</v>
      </c>
      <c r="E40" s="11">
        <v>1</v>
      </c>
      <c r="F40" s="11">
        <v>0.01</v>
      </c>
      <c r="G40" s="8">
        <f t="shared" si="1"/>
        <v>0.6</v>
      </c>
      <c r="H40" s="67"/>
      <c r="I40" s="66"/>
      <c r="J40" s="51"/>
    </row>
    <row r="41" spans="1:10" x14ac:dyDescent="0.3">
      <c r="A41" s="91"/>
      <c r="B41" s="72"/>
      <c r="C41" s="10" t="s">
        <v>137</v>
      </c>
      <c r="D41" s="10">
        <v>220</v>
      </c>
      <c r="E41" s="9">
        <v>1</v>
      </c>
      <c r="F41" s="9">
        <v>1E-3</v>
      </c>
      <c r="G41" s="8">
        <f t="shared" si="1"/>
        <v>0.22</v>
      </c>
      <c r="H41" s="67"/>
      <c r="I41" s="66"/>
      <c r="J41" s="51"/>
    </row>
    <row r="42" spans="1:10" x14ac:dyDescent="0.3">
      <c r="A42" s="91"/>
      <c r="B42" s="72"/>
      <c r="C42" s="8" t="s">
        <v>101</v>
      </c>
      <c r="D42" s="8">
        <v>15</v>
      </c>
      <c r="E42" s="11">
        <v>1</v>
      </c>
      <c r="F42" s="11">
        <v>0.02</v>
      </c>
      <c r="G42" s="8">
        <f t="shared" si="1"/>
        <v>0.3</v>
      </c>
      <c r="H42" s="67"/>
      <c r="I42" s="66"/>
      <c r="J42" s="51"/>
    </row>
    <row r="43" spans="1:10" x14ac:dyDescent="0.3">
      <c r="A43" s="91"/>
      <c r="B43" s="72"/>
      <c r="C43" s="10" t="s">
        <v>135</v>
      </c>
      <c r="D43" s="10">
        <v>375</v>
      </c>
      <c r="E43" s="9">
        <v>500</v>
      </c>
      <c r="F43" s="9">
        <v>0.5</v>
      </c>
      <c r="G43" s="8">
        <f t="shared" si="1"/>
        <v>0.375</v>
      </c>
      <c r="H43" s="67"/>
      <c r="I43" s="66"/>
      <c r="J43" s="51"/>
    </row>
    <row r="44" spans="1:10" x14ac:dyDescent="0.3">
      <c r="A44" s="91"/>
      <c r="B44" s="72"/>
      <c r="C44" s="11" t="s">
        <v>134</v>
      </c>
      <c r="D44" s="8">
        <v>170</v>
      </c>
      <c r="E44" s="11">
        <v>200</v>
      </c>
      <c r="F44" s="11">
        <v>1</v>
      </c>
      <c r="G44" s="8">
        <f t="shared" si="1"/>
        <v>0.85</v>
      </c>
      <c r="H44" s="67"/>
      <c r="I44" s="66"/>
      <c r="J44" s="51"/>
    </row>
    <row r="45" spans="1:10" x14ac:dyDescent="0.3">
      <c r="A45" s="91"/>
      <c r="B45" s="72"/>
      <c r="C45" s="9" t="s">
        <v>133</v>
      </c>
      <c r="D45" s="10">
        <v>70</v>
      </c>
      <c r="E45" s="9">
        <v>200</v>
      </c>
      <c r="F45" s="9">
        <v>1</v>
      </c>
      <c r="G45" s="8">
        <f t="shared" si="1"/>
        <v>0.35</v>
      </c>
      <c r="H45" s="67"/>
      <c r="I45" s="66"/>
      <c r="J45" s="51"/>
    </row>
    <row r="46" spans="1:10" x14ac:dyDescent="0.3">
      <c r="A46" s="91"/>
      <c r="B46" s="72"/>
      <c r="C46" s="11" t="s">
        <v>132</v>
      </c>
      <c r="D46" s="8">
        <v>280</v>
      </c>
      <c r="E46" s="11">
        <v>1920</v>
      </c>
      <c r="F46" s="11">
        <v>1</v>
      </c>
      <c r="G46" s="8">
        <f t="shared" si="1"/>
        <v>0.14583333333333334</v>
      </c>
      <c r="H46" s="67"/>
      <c r="I46" s="66"/>
      <c r="J46" s="51"/>
    </row>
    <row r="47" spans="1:10" x14ac:dyDescent="0.3">
      <c r="A47" s="91"/>
      <c r="B47" s="72"/>
      <c r="C47" s="9" t="s">
        <v>131</v>
      </c>
      <c r="D47" s="10">
        <v>40</v>
      </c>
      <c r="E47" s="9">
        <v>1000</v>
      </c>
      <c r="F47" s="9">
        <v>1</v>
      </c>
      <c r="G47" s="8">
        <f t="shared" si="1"/>
        <v>0.04</v>
      </c>
      <c r="H47" s="67"/>
      <c r="I47" s="66"/>
      <c r="J47" s="51"/>
    </row>
    <row r="48" spans="1:10" x14ac:dyDescent="0.3">
      <c r="A48" s="91"/>
      <c r="B48" s="72"/>
      <c r="C48" s="8" t="s">
        <v>74</v>
      </c>
      <c r="D48" s="8">
        <v>25</v>
      </c>
      <c r="E48" s="11">
        <v>12</v>
      </c>
      <c r="F48" s="11">
        <v>0.5</v>
      </c>
      <c r="G48" s="8">
        <f t="shared" si="1"/>
        <v>1.0416666666666667</v>
      </c>
      <c r="H48" s="67"/>
      <c r="I48" s="66"/>
      <c r="J48" s="51"/>
    </row>
    <row r="49" spans="1:10" x14ac:dyDescent="0.3">
      <c r="A49" s="92" t="s">
        <v>143</v>
      </c>
      <c r="B49" s="69" t="s">
        <v>142</v>
      </c>
      <c r="C49" s="8" t="s">
        <v>67</v>
      </c>
      <c r="D49" s="8">
        <v>108</v>
      </c>
      <c r="E49" s="11">
        <v>84</v>
      </c>
      <c r="F49" s="11">
        <v>2</v>
      </c>
      <c r="G49" s="8">
        <f t="shared" si="1"/>
        <v>2.5714285714285716</v>
      </c>
      <c r="H49" s="67">
        <f>SUM(G49:G63)</f>
        <v>12.987678571428571</v>
      </c>
      <c r="I49" s="66">
        <v>25</v>
      </c>
      <c r="J49" s="51"/>
    </row>
    <row r="50" spans="1:10" x14ac:dyDescent="0.3">
      <c r="A50" s="93"/>
      <c r="B50" s="68"/>
      <c r="C50" s="10" t="s">
        <v>76</v>
      </c>
      <c r="D50" s="10">
        <v>30</v>
      </c>
      <c r="E50" s="9">
        <v>1</v>
      </c>
      <c r="F50" s="9">
        <v>0.05</v>
      </c>
      <c r="G50" s="8">
        <f t="shared" si="1"/>
        <v>1.5</v>
      </c>
      <c r="H50" s="67"/>
      <c r="I50" s="66"/>
      <c r="J50" s="51"/>
    </row>
    <row r="51" spans="1:10" x14ac:dyDescent="0.3">
      <c r="A51" s="93"/>
      <c r="B51" s="68"/>
      <c r="C51" s="8" t="s">
        <v>87</v>
      </c>
      <c r="D51" s="8">
        <v>15</v>
      </c>
      <c r="E51" s="11">
        <v>1</v>
      </c>
      <c r="F51" s="11">
        <v>0.02</v>
      </c>
      <c r="G51" s="8">
        <f t="shared" si="1"/>
        <v>0.3</v>
      </c>
      <c r="H51" s="67"/>
      <c r="I51" s="66"/>
      <c r="J51" s="51"/>
    </row>
    <row r="52" spans="1:10" x14ac:dyDescent="0.3">
      <c r="A52" s="93"/>
      <c r="B52" s="68"/>
      <c r="C52" s="10" t="s">
        <v>140</v>
      </c>
      <c r="D52" s="10">
        <v>40</v>
      </c>
      <c r="E52" s="9">
        <v>1</v>
      </c>
      <c r="F52" s="9">
        <v>0.01</v>
      </c>
      <c r="G52" s="8">
        <f t="shared" si="1"/>
        <v>0.4</v>
      </c>
      <c r="H52" s="67"/>
      <c r="I52" s="66"/>
      <c r="J52" s="51"/>
    </row>
    <row r="53" spans="1:10" x14ac:dyDescent="0.3">
      <c r="A53" s="93"/>
      <c r="B53" s="68"/>
      <c r="C53" s="8" t="s">
        <v>117</v>
      </c>
      <c r="D53" s="8">
        <v>78</v>
      </c>
      <c r="E53" s="11">
        <v>20</v>
      </c>
      <c r="F53" s="11">
        <v>0.5</v>
      </c>
      <c r="G53" s="8">
        <f t="shared" si="1"/>
        <v>1.95</v>
      </c>
      <c r="H53" s="67"/>
      <c r="I53" s="66"/>
      <c r="J53" s="51"/>
    </row>
    <row r="54" spans="1:10" x14ac:dyDescent="0.3">
      <c r="A54" s="93"/>
      <c r="B54" s="68"/>
      <c r="C54" s="10" t="s">
        <v>141</v>
      </c>
      <c r="D54" s="10">
        <v>75</v>
      </c>
      <c r="E54" s="9">
        <v>16</v>
      </c>
      <c r="F54" s="9">
        <v>0.5</v>
      </c>
      <c r="G54" s="8">
        <f t="shared" si="1"/>
        <v>2.34375</v>
      </c>
      <c r="H54" s="67"/>
      <c r="I54" s="66"/>
      <c r="J54" s="51"/>
    </row>
    <row r="55" spans="1:10" x14ac:dyDescent="0.3">
      <c r="A55" s="93"/>
      <c r="B55" s="68"/>
      <c r="C55" s="8" t="s">
        <v>60</v>
      </c>
      <c r="D55" s="8">
        <v>60</v>
      </c>
      <c r="E55" s="11">
        <v>1</v>
      </c>
      <c r="F55" s="11">
        <v>0.01</v>
      </c>
      <c r="G55" s="8">
        <f t="shared" si="1"/>
        <v>0.6</v>
      </c>
      <c r="H55" s="67"/>
      <c r="I55" s="66"/>
      <c r="J55" s="51"/>
    </row>
    <row r="56" spans="1:10" x14ac:dyDescent="0.3">
      <c r="A56" s="93"/>
      <c r="B56" s="68"/>
      <c r="C56" s="10" t="s">
        <v>137</v>
      </c>
      <c r="D56" s="10">
        <v>220</v>
      </c>
      <c r="E56" s="9">
        <v>1</v>
      </c>
      <c r="F56" s="9">
        <v>1E-3</v>
      </c>
      <c r="G56" s="8">
        <f t="shared" si="1"/>
        <v>0.22</v>
      </c>
      <c r="H56" s="67"/>
      <c r="I56" s="66"/>
      <c r="J56" s="51"/>
    </row>
    <row r="57" spans="1:10" x14ac:dyDescent="0.3">
      <c r="A57" s="93"/>
      <c r="B57" s="68"/>
      <c r="C57" s="8" t="s">
        <v>101</v>
      </c>
      <c r="D57" s="8">
        <v>15</v>
      </c>
      <c r="E57" s="11">
        <v>1</v>
      </c>
      <c r="F57" s="11">
        <v>0.02</v>
      </c>
      <c r="G57" s="8">
        <f t="shared" si="1"/>
        <v>0.3</v>
      </c>
      <c r="H57" s="67"/>
      <c r="I57" s="66"/>
      <c r="J57" s="51"/>
    </row>
    <row r="58" spans="1:10" x14ac:dyDescent="0.3">
      <c r="A58" s="93"/>
      <c r="B58" s="68"/>
      <c r="C58" s="10" t="s">
        <v>135</v>
      </c>
      <c r="D58" s="10">
        <v>375</v>
      </c>
      <c r="E58" s="9">
        <v>500</v>
      </c>
      <c r="F58" s="9">
        <v>0.5</v>
      </c>
      <c r="G58" s="8">
        <f t="shared" si="1"/>
        <v>0.375</v>
      </c>
      <c r="H58" s="67"/>
      <c r="I58" s="66"/>
      <c r="J58" s="51"/>
    </row>
    <row r="59" spans="1:10" x14ac:dyDescent="0.3">
      <c r="A59" s="93"/>
      <c r="B59" s="68"/>
      <c r="C59" s="11" t="s">
        <v>134</v>
      </c>
      <c r="D59" s="8">
        <v>170</v>
      </c>
      <c r="E59" s="11">
        <v>200</v>
      </c>
      <c r="F59" s="11">
        <v>1</v>
      </c>
      <c r="G59" s="8">
        <f t="shared" si="1"/>
        <v>0.85</v>
      </c>
      <c r="H59" s="67"/>
      <c r="I59" s="66"/>
      <c r="J59" s="51"/>
    </row>
    <row r="60" spans="1:10" x14ac:dyDescent="0.3">
      <c r="A60" s="93"/>
      <c r="B60" s="68"/>
      <c r="C60" s="9" t="s">
        <v>133</v>
      </c>
      <c r="D60" s="10">
        <v>70</v>
      </c>
      <c r="E60" s="9">
        <v>200</v>
      </c>
      <c r="F60" s="9">
        <v>1</v>
      </c>
      <c r="G60" s="8">
        <f t="shared" si="1"/>
        <v>0.35</v>
      </c>
      <c r="H60" s="67"/>
      <c r="I60" s="66"/>
      <c r="J60" s="51"/>
    </row>
    <row r="61" spans="1:10" x14ac:dyDescent="0.3">
      <c r="A61" s="93"/>
      <c r="B61" s="68"/>
      <c r="C61" s="11" t="s">
        <v>132</v>
      </c>
      <c r="D61" s="8">
        <v>280</v>
      </c>
      <c r="E61" s="11">
        <v>1920</v>
      </c>
      <c r="F61" s="11">
        <v>1</v>
      </c>
      <c r="G61" s="8">
        <f t="shared" si="1"/>
        <v>0.14583333333333334</v>
      </c>
      <c r="H61" s="67"/>
      <c r="I61" s="66"/>
      <c r="J61" s="51"/>
    </row>
    <row r="62" spans="1:10" x14ac:dyDescent="0.3">
      <c r="A62" s="93"/>
      <c r="B62" s="68"/>
      <c r="C62" s="9" t="s">
        <v>131</v>
      </c>
      <c r="D62" s="10">
        <v>40</v>
      </c>
      <c r="E62" s="9">
        <v>1000</v>
      </c>
      <c r="F62" s="9">
        <v>1</v>
      </c>
      <c r="G62" s="8">
        <f t="shared" si="1"/>
        <v>0.04</v>
      </c>
      <c r="H62" s="67"/>
      <c r="I62" s="66"/>
      <c r="J62" s="51"/>
    </row>
    <row r="63" spans="1:10" x14ac:dyDescent="0.3">
      <c r="A63" s="93"/>
      <c r="B63" s="68"/>
      <c r="C63" s="8" t="s">
        <v>74</v>
      </c>
      <c r="D63" s="8">
        <v>25</v>
      </c>
      <c r="E63" s="11">
        <v>12</v>
      </c>
      <c r="F63" s="11">
        <v>0.5</v>
      </c>
      <c r="G63" s="8">
        <f t="shared" si="1"/>
        <v>1.0416666666666667</v>
      </c>
      <c r="H63" s="67"/>
      <c r="I63" s="66"/>
      <c r="J63" s="51"/>
    </row>
    <row r="64" spans="1:10" x14ac:dyDescent="0.3">
      <c r="A64" s="66" t="s">
        <v>21</v>
      </c>
      <c r="B64" s="68" t="s">
        <v>36</v>
      </c>
      <c r="C64" s="8" t="s">
        <v>67</v>
      </c>
      <c r="D64" s="8">
        <v>108</v>
      </c>
      <c r="E64" s="11">
        <v>84</v>
      </c>
      <c r="F64" s="11">
        <v>1.5</v>
      </c>
      <c r="G64" s="8">
        <f t="shared" si="1"/>
        <v>1.9285714285714286</v>
      </c>
      <c r="H64" s="67">
        <f>SUM(G64:G78)</f>
        <v>9.0010714285714268</v>
      </c>
      <c r="I64" s="66">
        <v>20</v>
      </c>
      <c r="J64" s="51"/>
    </row>
    <row r="65" spans="1:10" x14ac:dyDescent="0.3">
      <c r="A65" s="66"/>
      <c r="B65" s="68"/>
      <c r="C65" s="10"/>
      <c r="D65" s="10"/>
      <c r="E65" s="9"/>
      <c r="F65" s="9"/>
      <c r="G65" s="8">
        <f t="shared" si="1"/>
        <v>0</v>
      </c>
      <c r="H65" s="67"/>
      <c r="I65" s="66"/>
      <c r="J65" s="51"/>
    </row>
    <row r="66" spans="1:10" x14ac:dyDescent="0.3">
      <c r="A66" s="66"/>
      <c r="B66" s="68"/>
      <c r="C66" s="8" t="s">
        <v>74</v>
      </c>
      <c r="D66" s="8">
        <v>25</v>
      </c>
      <c r="E66" s="11">
        <v>12</v>
      </c>
      <c r="F66" s="11">
        <v>0.5</v>
      </c>
      <c r="G66" s="8">
        <f t="shared" si="1"/>
        <v>1.0416666666666667</v>
      </c>
      <c r="H66" s="67"/>
      <c r="I66" s="66"/>
      <c r="J66" s="51"/>
    </row>
    <row r="67" spans="1:10" x14ac:dyDescent="0.3">
      <c r="A67" s="66"/>
      <c r="B67" s="68"/>
      <c r="C67" s="10" t="s">
        <v>111</v>
      </c>
      <c r="D67" s="10">
        <v>150</v>
      </c>
      <c r="E67" s="9">
        <v>1</v>
      </c>
      <c r="F67" s="9">
        <v>0.01</v>
      </c>
      <c r="G67" s="8">
        <f t="shared" si="1"/>
        <v>1.5</v>
      </c>
      <c r="H67" s="67"/>
      <c r="I67" s="66"/>
      <c r="J67" s="51"/>
    </row>
    <row r="68" spans="1:10" x14ac:dyDescent="0.3">
      <c r="A68" s="66"/>
      <c r="B68" s="68"/>
      <c r="C68" s="8" t="s">
        <v>117</v>
      </c>
      <c r="D68" s="8">
        <v>78</v>
      </c>
      <c r="E68" s="11">
        <v>20</v>
      </c>
      <c r="F68" s="11">
        <v>0.5</v>
      </c>
      <c r="G68" s="8">
        <f t="shared" si="1"/>
        <v>1.95</v>
      </c>
      <c r="H68" s="67"/>
      <c r="I68" s="66"/>
      <c r="J68" s="51"/>
    </row>
    <row r="69" spans="1:10" x14ac:dyDescent="0.3">
      <c r="A69" s="66"/>
      <c r="B69" s="68"/>
      <c r="C69" s="10"/>
      <c r="D69" s="10"/>
      <c r="E69" s="9"/>
      <c r="F69" s="9"/>
      <c r="G69" s="8">
        <f t="shared" si="1"/>
        <v>0</v>
      </c>
      <c r="H69" s="67"/>
      <c r="I69" s="66"/>
      <c r="J69" s="51"/>
    </row>
    <row r="70" spans="1:10" x14ac:dyDescent="0.3">
      <c r="A70" s="66"/>
      <c r="B70" s="68"/>
      <c r="C70" s="8" t="s">
        <v>60</v>
      </c>
      <c r="D70" s="8">
        <v>60</v>
      </c>
      <c r="E70" s="11">
        <v>1</v>
      </c>
      <c r="F70" s="11">
        <v>0.01</v>
      </c>
      <c r="G70" s="8">
        <f t="shared" ref="G70:G101" si="2">IFERROR(F70*D70/E70,0)</f>
        <v>0.6</v>
      </c>
      <c r="H70" s="67"/>
      <c r="I70" s="66"/>
      <c r="J70" s="51"/>
    </row>
    <row r="71" spans="1:10" x14ac:dyDescent="0.3">
      <c r="A71" s="66"/>
      <c r="B71" s="68"/>
      <c r="C71" s="10" t="s">
        <v>137</v>
      </c>
      <c r="D71" s="10">
        <v>220</v>
      </c>
      <c r="E71" s="9">
        <v>1</v>
      </c>
      <c r="F71" s="9">
        <v>1E-3</v>
      </c>
      <c r="G71" s="8">
        <f t="shared" si="2"/>
        <v>0.22</v>
      </c>
      <c r="H71" s="67"/>
      <c r="I71" s="66"/>
      <c r="J71" s="51"/>
    </row>
    <row r="72" spans="1:10" x14ac:dyDescent="0.3">
      <c r="A72" s="66"/>
      <c r="B72" s="68"/>
      <c r="C72" s="8"/>
      <c r="D72" s="8"/>
      <c r="E72" s="11"/>
      <c r="F72" s="11"/>
      <c r="G72" s="8">
        <f t="shared" si="2"/>
        <v>0</v>
      </c>
      <c r="H72" s="67"/>
      <c r="I72" s="66"/>
      <c r="J72" s="51"/>
    </row>
    <row r="73" spans="1:10" x14ac:dyDescent="0.3">
      <c r="A73" s="66"/>
      <c r="B73" s="68"/>
      <c r="C73" s="10" t="s">
        <v>135</v>
      </c>
      <c r="D73" s="10">
        <v>375</v>
      </c>
      <c r="E73" s="9">
        <v>500</v>
      </c>
      <c r="F73" s="9">
        <v>0.5</v>
      </c>
      <c r="G73" s="8">
        <f t="shared" si="2"/>
        <v>0.375</v>
      </c>
      <c r="H73" s="67"/>
      <c r="I73" s="66"/>
      <c r="J73" s="51"/>
    </row>
    <row r="74" spans="1:10" x14ac:dyDescent="0.3">
      <c r="A74" s="66"/>
      <c r="B74" s="68"/>
      <c r="C74" s="11" t="s">
        <v>134</v>
      </c>
      <c r="D74" s="8">
        <v>170</v>
      </c>
      <c r="E74" s="11">
        <v>200</v>
      </c>
      <c r="F74" s="11">
        <v>1</v>
      </c>
      <c r="G74" s="8">
        <f t="shared" si="2"/>
        <v>0.85</v>
      </c>
      <c r="H74" s="67"/>
      <c r="I74" s="66"/>
      <c r="J74" s="51"/>
    </row>
    <row r="75" spans="1:10" x14ac:dyDescent="0.3">
      <c r="A75" s="66"/>
      <c r="B75" s="68"/>
      <c r="C75" s="9" t="s">
        <v>133</v>
      </c>
      <c r="D75" s="10">
        <v>70</v>
      </c>
      <c r="E75" s="9">
        <v>200</v>
      </c>
      <c r="F75" s="9">
        <v>1</v>
      </c>
      <c r="G75" s="8">
        <f t="shared" si="2"/>
        <v>0.35</v>
      </c>
      <c r="H75" s="67"/>
      <c r="I75" s="66"/>
      <c r="J75" s="51"/>
    </row>
    <row r="76" spans="1:10" x14ac:dyDescent="0.3">
      <c r="A76" s="66"/>
      <c r="B76" s="68"/>
      <c r="C76" s="11" t="s">
        <v>132</v>
      </c>
      <c r="D76" s="8">
        <v>280</v>
      </c>
      <c r="E76" s="11">
        <v>1920</v>
      </c>
      <c r="F76" s="11">
        <v>1</v>
      </c>
      <c r="G76" s="8">
        <f t="shared" si="2"/>
        <v>0.14583333333333334</v>
      </c>
      <c r="H76" s="67"/>
      <c r="I76" s="66"/>
      <c r="J76" s="51"/>
    </row>
    <row r="77" spans="1:10" x14ac:dyDescent="0.3">
      <c r="A77" s="66"/>
      <c r="B77" s="68"/>
      <c r="C77" s="9" t="s">
        <v>131</v>
      </c>
      <c r="D77" s="10">
        <v>40</v>
      </c>
      <c r="E77" s="9">
        <v>1000</v>
      </c>
      <c r="F77" s="9">
        <v>1</v>
      </c>
      <c r="G77" s="8">
        <f t="shared" si="2"/>
        <v>0.04</v>
      </c>
      <c r="H77" s="67"/>
      <c r="I77" s="66"/>
      <c r="J77" s="51"/>
    </row>
    <row r="78" spans="1:10" x14ac:dyDescent="0.3">
      <c r="A78" s="66"/>
      <c r="B78" s="68"/>
      <c r="C78" s="8"/>
      <c r="D78" s="8"/>
      <c r="E78" s="11"/>
      <c r="F78" s="11"/>
      <c r="G78" s="8">
        <f t="shared" si="2"/>
        <v>0</v>
      </c>
      <c r="H78" s="67"/>
      <c r="I78" s="66"/>
      <c r="J78" s="51"/>
    </row>
    <row r="79" spans="1:10" x14ac:dyDescent="0.3">
      <c r="A79" s="66" t="s">
        <v>23</v>
      </c>
      <c r="B79" s="69" t="s">
        <v>35</v>
      </c>
      <c r="C79" s="8" t="s">
        <v>67</v>
      </c>
      <c r="D79" s="8">
        <v>108</v>
      </c>
      <c r="E79" s="11">
        <v>84</v>
      </c>
      <c r="F79" s="11">
        <v>2</v>
      </c>
      <c r="G79" s="8">
        <f t="shared" si="2"/>
        <v>2.5714285714285716</v>
      </c>
      <c r="H79" s="67">
        <f>SUM(G79:G93)</f>
        <v>12.143928571428571</v>
      </c>
      <c r="I79" s="66">
        <v>25</v>
      </c>
    </row>
    <row r="80" spans="1:10" x14ac:dyDescent="0.3">
      <c r="A80" s="66"/>
      <c r="B80" s="68"/>
      <c r="C80" s="10" t="s">
        <v>76</v>
      </c>
      <c r="D80" s="10">
        <v>30</v>
      </c>
      <c r="E80" s="9">
        <v>1</v>
      </c>
      <c r="F80" s="9">
        <v>0.05</v>
      </c>
      <c r="G80" s="8">
        <f t="shared" si="2"/>
        <v>1.5</v>
      </c>
      <c r="H80" s="67"/>
      <c r="I80" s="66"/>
    </row>
    <row r="81" spans="1:10" x14ac:dyDescent="0.3">
      <c r="A81" s="66"/>
      <c r="B81" s="68"/>
      <c r="C81" s="8" t="s">
        <v>87</v>
      </c>
      <c r="D81" s="8">
        <v>15</v>
      </c>
      <c r="E81" s="11">
        <v>1</v>
      </c>
      <c r="F81" s="11">
        <v>0.02</v>
      </c>
      <c r="G81" s="8">
        <f t="shared" si="2"/>
        <v>0.3</v>
      </c>
      <c r="H81" s="67"/>
      <c r="I81" s="66"/>
    </row>
    <row r="82" spans="1:10" x14ac:dyDescent="0.3">
      <c r="A82" s="66"/>
      <c r="B82" s="68"/>
      <c r="C82" s="10" t="s">
        <v>140</v>
      </c>
      <c r="D82" s="10">
        <v>40</v>
      </c>
      <c r="E82" s="9">
        <v>1</v>
      </c>
      <c r="F82" s="9">
        <v>0.01</v>
      </c>
      <c r="G82" s="8">
        <f t="shared" si="2"/>
        <v>0.4</v>
      </c>
      <c r="H82" s="67"/>
      <c r="I82" s="66"/>
    </row>
    <row r="83" spans="1:10" x14ac:dyDescent="0.3">
      <c r="A83" s="66"/>
      <c r="B83" s="68"/>
      <c r="C83" s="8" t="s">
        <v>74</v>
      </c>
      <c r="D83" s="8">
        <v>25</v>
      </c>
      <c r="E83" s="11">
        <v>12</v>
      </c>
      <c r="F83" s="11">
        <v>0.5</v>
      </c>
      <c r="G83" s="8">
        <f t="shared" si="2"/>
        <v>1.0416666666666667</v>
      </c>
      <c r="H83" s="67"/>
      <c r="I83" s="66"/>
    </row>
    <row r="84" spans="1:10" x14ac:dyDescent="0.3">
      <c r="A84" s="66"/>
      <c r="B84" s="68"/>
      <c r="C84" s="10" t="s">
        <v>111</v>
      </c>
      <c r="D84" s="10">
        <v>150</v>
      </c>
      <c r="E84" s="9">
        <v>1</v>
      </c>
      <c r="F84" s="9">
        <v>0.01</v>
      </c>
      <c r="G84" s="8">
        <f t="shared" si="2"/>
        <v>1.5</v>
      </c>
      <c r="H84" s="67"/>
      <c r="I84" s="66"/>
    </row>
    <row r="85" spans="1:10" x14ac:dyDescent="0.3">
      <c r="A85" s="66"/>
      <c r="B85" s="68"/>
      <c r="C85" s="8" t="s">
        <v>60</v>
      </c>
      <c r="D85" s="8">
        <v>60</v>
      </c>
      <c r="E85" s="11">
        <v>1</v>
      </c>
      <c r="F85" s="11">
        <v>0.01</v>
      </c>
      <c r="G85" s="8">
        <f t="shared" si="2"/>
        <v>0.6</v>
      </c>
      <c r="H85" s="67"/>
      <c r="I85" s="66"/>
    </row>
    <row r="86" spans="1:10" x14ac:dyDescent="0.3">
      <c r="A86" s="66"/>
      <c r="B86" s="68"/>
      <c r="C86" s="10" t="s">
        <v>137</v>
      </c>
      <c r="D86" s="10">
        <v>220</v>
      </c>
      <c r="E86" s="9">
        <v>1</v>
      </c>
      <c r="F86" s="9">
        <v>1E-3</v>
      </c>
      <c r="G86" s="8">
        <f t="shared" si="2"/>
        <v>0.22</v>
      </c>
      <c r="H86" s="67"/>
      <c r="I86" s="66"/>
    </row>
    <row r="87" spans="1:10" x14ac:dyDescent="0.3">
      <c r="A87" s="66"/>
      <c r="B87" s="68"/>
      <c r="C87" s="8" t="s">
        <v>101</v>
      </c>
      <c r="D87" s="8">
        <v>15</v>
      </c>
      <c r="E87" s="11">
        <v>1</v>
      </c>
      <c r="F87" s="11">
        <v>0.02</v>
      </c>
      <c r="G87" s="8">
        <f t="shared" si="2"/>
        <v>0.3</v>
      </c>
      <c r="H87" s="67"/>
      <c r="I87" s="66"/>
    </row>
    <row r="88" spans="1:10" x14ac:dyDescent="0.3">
      <c r="A88" s="66"/>
      <c r="B88" s="68"/>
      <c r="C88" s="10" t="s">
        <v>135</v>
      </c>
      <c r="D88" s="10">
        <v>375</v>
      </c>
      <c r="E88" s="9">
        <v>500</v>
      </c>
      <c r="F88" s="9">
        <v>0.5</v>
      </c>
      <c r="G88" s="8">
        <f t="shared" si="2"/>
        <v>0.375</v>
      </c>
      <c r="H88" s="67"/>
      <c r="I88" s="66"/>
    </row>
    <row r="89" spans="1:10" x14ac:dyDescent="0.3">
      <c r="A89" s="66"/>
      <c r="B89" s="68"/>
      <c r="C89" s="11" t="s">
        <v>134</v>
      </c>
      <c r="D89" s="8">
        <v>170</v>
      </c>
      <c r="E89" s="11">
        <v>200</v>
      </c>
      <c r="F89" s="11">
        <v>1</v>
      </c>
      <c r="G89" s="8">
        <f t="shared" si="2"/>
        <v>0.85</v>
      </c>
      <c r="H89" s="67"/>
      <c r="I89" s="66"/>
    </row>
    <row r="90" spans="1:10" x14ac:dyDescent="0.3">
      <c r="A90" s="66"/>
      <c r="B90" s="68"/>
      <c r="C90" s="9" t="s">
        <v>133</v>
      </c>
      <c r="D90" s="10">
        <v>70</v>
      </c>
      <c r="E90" s="9">
        <v>200</v>
      </c>
      <c r="F90" s="9">
        <v>1</v>
      </c>
      <c r="G90" s="8">
        <f t="shared" si="2"/>
        <v>0.35</v>
      </c>
      <c r="H90" s="67"/>
      <c r="I90" s="66"/>
    </row>
    <row r="91" spans="1:10" x14ac:dyDescent="0.3">
      <c r="A91" s="66"/>
      <c r="B91" s="68"/>
      <c r="C91" s="11" t="s">
        <v>132</v>
      </c>
      <c r="D91" s="8">
        <v>280</v>
      </c>
      <c r="E91" s="11">
        <v>1920</v>
      </c>
      <c r="F91" s="11">
        <v>1</v>
      </c>
      <c r="G91" s="8">
        <f t="shared" si="2"/>
        <v>0.14583333333333334</v>
      </c>
      <c r="H91" s="67"/>
      <c r="I91" s="66"/>
    </row>
    <row r="92" spans="1:10" x14ac:dyDescent="0.3">
      <c r="A92" s="66"/>
      <c r="B92" s="68"/>
      <c r="C92" s="9" t="s">
        <v>131</v>
      </c>
      <c r="D92" s="10">
        <v>40</v>
      </c>
      <c r="E92" s="9">
        <v>1000</v>
      </c>
      <c r="F92" s="9">
        <v>1</v>
      </c>
      <c r="G92" s="8">
        <f t="shared" si="2"/>
        <v>0.04</v>
      </c>
      <c r="H92" s="67"/>
      <c r="I92" s="66"/>
    </row>
    <row r="93" spans="1:10" x14ac:dyDescent="0.3">
      <c r="A93" s="66"/>
      <c r="B93" s="68"/>
      <c r="C93" s="8" t="s">
        <v>117</v>
      </c>
      <c r="D93" s="8">
        <v>78</v>
      </c>
      <c r="E93" s="11">
        <v>20</v>
      </c>
      <c r="F93" s="11">
        <v>0.5</v>
      </c>
      <c r="G93" s="8">
        <f t="shared" si="2"/>
        <v>1.95</v>
      </c>
      <c r="H93" s="67"/>
      <c r="I93" s="66"/>
    </row>
    <row r="94" spans="1:10" x14ac:dyDescent="0.3">
      <c r="A94" s="70" t="s">
        <v>19</v>
      </c>
      <c r="B94" s="64" t="s">
        <v>39</v>
      </c>
      <c r="C94" s="42" t="s">
        <v>67</v>
      </c>
      <c r="D94" s="42">
        <v>108</v>
      </c>
      <c r="E94" s="43">
        <v>84</v>
      </c>
      <c r="F94" s="43">
        <v>2</v>
      </c>
      <c r="G94" s="42">
        <f t="shared" si="2"/>
        <v>2.5714285714285716</v>
      </c>
      <c r="H94" s="65">
        <f>SUM(G94:G107)</f>
        <v>8.8728132613510518</v>
      </c>
      <c r="I94" s="62">
        <v>20</v>
      </c>
      <c r="J94" s="51">
        <f>H94/I94</f>
        <v>0.44364066306755257</v>
      </c>
    </row>
    <row r="95" spans="1:10" x14ac:dyDescent="0.3">
      <c r="A95" s="53"/>
      <c r="B95" s="56"/>
      <c r="C95" s="42" t="s">
        <v>76</v>
      </c>
      <c r="D95" s="42">
        <v>30</v>
      </c>
      <c r="E95" s="43">
        <v>1</v>
      </c>
      <c r="F95" s="43">
        <v>1.7000000000000001E-2</v>
      </c>
      <c r="G95" s="42">
        <f t="shared" si="2"/>
        <v>0.51</v>
      </c>
      <c r="H95" s="59"/>
      <c r="I95" s="62"/>
      <c r="J95" s="51"/>
    </row>
    <row r="96" spans="1:10" x14ac:dyDescent="0.3">
      <c r="A96" s="53"/>
      <c r="B96" s="56"/>
      <c r="C96" s="42" t="s">
        <v>72</v>
      </c>
      <c r="D96" s="42">
        <v>30</v>
      </c>
      <c r="E96" s="43">
        <v>90</v>
      </c>
      <c r="F96" s="43">
        <v>2</v>
      </c>
      <c r="G96" s="42">
        <f t="shared" si="2"/>
        <v>0.66666666666666663</v>
      </c>
      <c r="H96" s="59"/>
      <c r="I96" s="62"/>
      <c r="J96" s="51"/>
    </row>
    <row r="97" spans="1:10" x14ac:dyDescent="0.3">
      <c r="A97" s="53"/>
      <c r="B97" s="56"/>
      <c r="C97" s="42" t="s">
        <v>140</v>
      </c>
      <c r="D97" s="42">
        <v>40</v>
      </c>
      <c r="E97" s="43">
        <v>1</v>
      </c>
      <c r="F97" s="43">
        <v>0.01</v>
      </c>
      <c r="G97" s="42">
        <f t="shared" si="2"/>
        <v>0.4</v>
      </c>
      <c r="H97" s="59"/>
      <c r="I97" s="62"/>
      <c r="J97" s="51"/>
    </row>
    <row r="98" spans="1:10" x14ac:dyDescent="0.3">
      <c r="A98" s="53"/>
      <c r="B98" s="56"/>
      <c r="C98" s="42" t="s">
        <v>117</v>
      </c>
      <c r="D98" s="42">
        <v>78</v>
      </c>
      <c r="E98" s="43">
        <v>20</v>
      </c>
      <c r="F98" s="43">
        <v>0.5</v>
      </c>
      <c r="G98" s="42">
        <f t="shared" si="2"/>
        <v>1.95</v>
      </c>
      <c r="H98" s="59"/>
      <c r="I98" s="62"/>
      <c r="J98" s="51"/>
    </row>
    <row r="99" spans="1:10" x14ac:dyDescent="0.3">
      <c r="A99" s="53"/>
      <c r="B99" s="56"/>
      <c r="C99" s="42" t="s">
        <v>111</v>
      </c>
      <c r="D99" s="42">
        <v>150</v>
      </c>
      <c r="E99" s="43">
        <v>1</v>
      </c>
      <c r="F99" s="43">
        <v>4.0000000000000001E-3</v>
      </c>
      <c r="G99" s="42">
        <f t="shared" si="2"/>
        <v>0.6</v>
      </c>
      <c r="H99" s="59"/>
      <c r="I99" s="62"/>
      <c r="J99" s="51"/>
    </row>
    <row r="100" spans="1:10" x14ac:dyDescent="0.3">
      <c r="A100" s="53"/>
      <c r="B100" s="56"/>
      <c r="C100" s="42" t="s">
        <v>60</v>
      </c>
      <c r="D100" s="42">
        <v>95</v>
      </c>
      <c r="E100" s="43">
        <v>4.8</v>
      </c>
      <c r="F100" s="43">
        <v>1E-3</v>
      </c>
      <c r="G100" s="42">
        <f t="shared" si="2"/>
        <v>1.9791666666666669E-2</v>
      </c>
      <c r="H100" s="59"/>
      <c r="I100" s="62"/>
      <c r="J100" s="51"/>
    </row>
    <row r="101" spans="1:10" x14ac:dyDescent="0.3">
      <c r="A101" s="53"/>
      <c r="B101" s="56"/>
      <c r="C101" s="42" t="s">
        <v>137</v>
      </c>
      <c r="D101" s="42">
        <v>220</v>
      </c>
      <c r="E101" s="43">
        <v>1</v>
      </c>
      <c r="F101" s="43">
        <v>1E-4</v>
      </c>
      <c r="G101" s="42">
        <f t="shared" si="2"/>
        <v>2.2000000000000002E-2</v>
      </c>
      <c r="H101" s="59"/>
      <c r="I101" s="62"/>
      <c r="J101" s="51"/>
    </row>
    <row r="102" spans="1:10" x14ac:dyDescent="0.3">
      <c r="A102" s="53"/>
      <c r="B102" s="56"/>
      <c r="C102" s="42" t="s">
        <v>273</v>
      </c>
      <c r="D102" s="42">
        <v>50</v>
      </c>
      <c r="E102" s="43">
        <v>4.3</v>
      </c>
      <c r="F102" s="43">
        <v>3.2000000000000001E-2</v>
      </c>
      <c r="G102" s="42">
        <f t="shared" ref="G102:G120" si="3">IFERROR(F102*D102/E102,0)</f>
        <v>0.372093023255814</v>
      </c>
      <c r="H102" s="59"/>
      <c r="I102" s="62"/>
      <c r="J102" s="51"/>
    </row>
    <row r="103" spans="1:10" x14ac:dyDescent="0.3">
      <c r="A103" s="53"/>
      <c r="B103" s="56"/>
      <c r="C103" s="42" t="s">
        <v>135</v>
      </c>
      <c r="D103" s="42">
        <v>375</v>
      </c>
      <c r="E103" s="43">
        <v>500</v>
      </c>
      <c r="F103" s="43">
        <v>0.5</v>
      </c>
      <c r="G103" s="42">
        <f t="shared" si="3"/>
        <v>0.375</v>
      </c>
      <c r="H103" s="59"/>
      <c r="I103" s="62"/>
      <c r="J103" s="51"/>
    </row>
    <row r="104" spans="1:10" x14ac:dyDescent="0.3">
      <c r="A104" s="53"/>
      <c r="B104" s="56"/>
      <c r="C104" s="43" t="s">
        <v>134</v>
      </c>
      <c r="D104" s="42">
        <v>170</v>
      </c>
      <c r="E104" s="43">
        <v>200</v>
      </c>
      <c r="F104" s="43">
        <v>1</v>
      </c>
      <c r="G104" s="42">
        <f t="shared" si="3"/>
        <v>0.85</v>
      </c>
      <c r="H104" s="59"/>
      <c r="I104" s="62"/>
      <c r="J104" s="51"/>
    </row>
    <row r="105" spans="1:10" x14ac:dyDescent="0.3">
      <c r="A105" s="53"/>
      <c r="B105" s="56"/>
      <c r="C105" s="43" t="s">
        <v>133</v>
      </c>
      <c r="D105" s="42">
        <v>70</v>
      </c>
      <c r="E105" s="43">
        <v>200</v>
      </c>
      <c r="F105" s="43">
        <v>1</v>
      </c>
      <c r="G105" s="42">
        <f t="shared" si="3"/>
        <v>0.35</v>
      </c>
      <c r="H105" s="59"/>
      <c r="I105" s="62"/>
      <c r="J105" s="51"/>
    </row>
    <row r="106" spans="1:10" x14ac:dyDescent="0.3">
      <c r="A106" s="53"/>
      <c r="B106" s="56"/>
      <c r="C106" s="43" t="s">
        <v>132</v>
      </c>
      <c r="D106" s="42">
        <v>280</v>
      </c>
      <c r="E106" s="43">
        <v>1920</v>
      </c>
      <c r="F106" s="43">
        <v>1</v>
      </c>
      <c r="G106" s="42">
        <f t="shared" si="3"/>
        <v>0.14583333333333334</v>
      </c>
      <c r="H106" s="59"/>
      <c r="I106" s="62"/>
      <c r="J106" s="51"/>
    </row>
    <row r="107" spans="1:10" x14ac:dyDescent="0.3">
      <c r="A107" s="54"/>
      <c r="B107" s="57"/>
      <c r="C107" s="44" t="s">
        <v>131</v>
      </c>
      <c r="D107" s="45">
        <v>40</v>
      </c>
      <c r="E107" s="44">
        <v>1000</v>
      </c>
      <c r="F107" s="44">
        <v>1</v>
      </c>
      <c r="G107" s="45">
        <f t="shared" si="3"/>
        <v>0.04</v>
      </c>
      <c r="H107" s="60"/>
      <c r="I107" s="63"/>
      <c r="J107" s="51"/>
    </row>
    <row r="108" spans="1:10" x14ac:dyDescent="0.3">
      <c r="A108" s="61" t="s">
        <v>18</v>
      </c>
      <c r="B108" s="55" t="s">
        <v>34</v>
      </c>
      <c r="C108" s="42" t="s">
        <v>67</v>
      </c>
      <c r="D108" s="42">
        <v>108</v>
      </c>
      <c r="E108" s="43">
        <v>84</v>
      </c>
      <c r="F108" s="43">
        <v>2</v>
      </c>
      <c r="G108" s="42">
        <f t="shared" si="3"/>
        <v>2.5714285714285716</v>
      </c>
      <c r="H108" s="58">
        <f>SUM(G108:G121)</f>
        <v>9.4109285714285704</v>
      </c>
      <c r="I108" s="61">
        <v>25</v>
      </c>
      <c r="J108" s="51">
        <f>H108/I108</f>
        <v>0.3764371428571428</v>
      </c>
    </row>
    <row r="109" spans="1:10" x14ac:dyDescent="0.3">
      <c r="A109" s="62"/>
      <c r="B109" s="56"/>
      <c r="C109" s="42" t="s">
        <v>76</v>
      </c>
      <c r="D109" s="42">
        <v>30</v>
      </c>
      <c r="E109" s="43">
        <v>1</v>
      </c>
      <c r="F109" s="43">
        <v>1.7000000000000001E-2</v>
      </c>
      <c r="G109" s="42">
        <f t="shared" si="3"/>
        <v>0.51</v>
      </c>
      <c r="H109" s="59"/>
      <c r="I109" s="62"/>
      <c r="J109" s="51"/>
    </row>
    <row r="110" spans="1:10" x14ac:dyDescent="0.3">
      <c r="A110" s="62"/>
      <c r="B110" s="56"/>
      <c r="C110" s="42" t="s">
        <v>72</v>
      </c>
      <c r="D110" s="42">
        <v>30</v>
      </c>
      <c r="E110" s="43">
        <v>90</v>
      </c>
      <c r="F110" s="43">
        <v>2</v>
      </c>
      <c r="G110" s="42">
        <f t="shared" si="3"/>
        <v>0.66666666666666663</v>
      </c>
      <c r="H110" s="59"/>
      <c r="I110" s="62"/>
      <c r="J110" s="51"/>
    </row>
    <row r="111" spans="1:10" x14ac:dyDescent="0.3">
      <c r="A111" s="62"/>
      <c r="B111" s="56"/>
      <c r="C111" s="42" t="s">
        <v>140</v>
      </c>
      <c r="D111" s="42">
        <v>40</v>
      </c>
      <c r="E111" s="43">
        <v>1</v>
      </c>
      <c r="F111" s="43">
        <v>0.01</v>
      </c>
      <c r="G111" s="42">
        <f t="shared" si="3"/>
        <v>0.4</v>
      </c>
      <c r="H111" s="59"/>
      <c r="I111" s="62"/>
      <c r="J111" s="51"/>
    </row>
    <row r="112" spans="1:10" x14ac:dyDescent="0.3">
      <c r="A112" s="62"/>
      <c r="B112" s="56"/>
      <c r="C112" s="42" t="s">
        <v>139</v>
      </c>
      <c r="D112" s="42">
        <v>20</v>
      </c>
      <c r="E112" s="43">
        <v>1</v>
      </c>
      <c r="F112" s="43">
        <v>4.0000000000000001E-3</v>
      </c>
      <c r="G112" s="42">
        <f t="shared" si="3"/>
        <v>0.08</v>
      </c>
      <c r="H112" s="59"/>
      <c r="I112" s="62"/>
      <c r="J112" s="51"/>
    </row>
    <row r="113" spans="1:10" x14ac:dyDescent="0.3">
      <c r="A113" s="62"/>
      <c r="B113" s="56"/>
      <c r="C113" s="42" t="s">
        <v>111</v>
      </c>
      <c r="D113" s="42">
        <v>150</v>
      </c>
      <c r="E113" s="43">
        <v>1</v>
      </c>
      <c r="F113" s="43">
        <v>4.0000000000000001E-3</v>
      </c>
      <c r="G113" s="42">
        <f t="shared" si="3"/>
        <v>0.6</v>
      </c>
      <c r="H113" s="59"/>
      <c r="I113" s="62"/>
      <c r="J113" s="51"/>
    </row>
    <row r="114" spans="1:10" x14ac:dyDescent="0.3">
      <c r="A114" s="62"/>
      <c r="B114" s="56"/>
      <c r="C114" s="42" t="s">
        <v>138</v>
      </c>
      <c r="D114" s="42">
        <v>20</v>
      </c>
      <c r="E114" s="43">
        <v>1</v>
      </c>
      <c r="F114" s="43">
        <v>0.01</v>
      </c>
      <c r="G114" s="42">
        <f t="shared" si="3"/>
        <v>0.2</v>
      </c>
      <c r="H114" s="59"/>
      <c r="I114" s="62"/>
      <c r="J114" s="51"/>
    </row>
    <row r="115" spans="1:10" x14ac:dyDescent="0.3">
      <c r="A115" s="62"/>
      <c r="B115" s="56"/>
      <c r="C115" s="42" t="s">
        <v>137</v>
      </c>
      <c r="D115" s="42">
        <v>220</v>
      </c>
      <c r="E115" s="43">
        <v>1</v>
      </c>
      <c r="F115" s="43">
        <v>1E-4</v>
      </c>
      <c r="G115" s="42">
        <f t="shared" si="3"/>
        <v>2.2000000000000002E-2</v>
      </c>
      <c r="H115" s="59"/>
      <c r="I115" s="62"/>
      <c r="J115" s="51"/>
    </row>
    <row r="116" spans="1:10" x14ac:dyDescent="0.3">
      <c r="A116" s="62"/>
      <c r="B116" s="56"/>
      <c r="C116" s="42" t="s">
        <v>136</v>
      </c>
      <c r="D116" s="42">
        <v>130</v>
      </c>
      <c r="E116" s="43">
        <v>1</v>
      </c>
      <c r="F116" s="43">
        <v>0.02</v>
      </c>
      <c r="G116" s="42">
        <f t="shared" si="3"/>
        <v>2.6</v>
      </c>
      <c r="H116" s="59"/>
      <c r="I116" s="62"/>
      <c r="J116" s="51"/>
    </row>
    <row r="117" spans="1:10" x14ac:dyDescent="0.3">
      <c r="A117" s="62"/>
      <c r="B117" s="56"/>
      <c r="C117" s="42" t="s">
        <v>135</v>
      </c>
      <c r="D117" s="42">
        <v>375</v>
      </c>
      <c r="E117" s="43">
        <v>500</v>
      </c>
      <c r="F117" s="43">
        <v>0.5</v>
      </c>
      <c r="G117" s="42">
        <f t="shared" si="3"/>
        <v>0.375</v>
      </c>
      <c r="H117" s="59"/>
      <c r="I117" s="62"/>
      <c r="J117" s="51"/>
    </row>
    <row r="118" spans="1:10" x14ac:dyDescent="0.3">
      <c r="A118" s="62"/>
      <c r="B118" s="56"/>
      <c r="C118" s="43" t="s">
        <v>134</v>
      </c>
      <c r="D118" s="42">
        <v>170</v>
      </c>
      <c r="E118" s="43">
        <v>200</v>
      </c>
      <c r="F118" s="43">
        <v>1</v>
      </c>
      <c r="G118" s="42">
        <f t="shared" si="3"/>
        <v>0.85</v>
      </c>
      <c r="H118" s="59"/>
      <c r="I118" s="62"/>
      <c r="J118" s="51"/>
    </row>
    <row r="119" spans="1:10" x14ac:dyDescent="0.3">
      <c r="A119" s="62"/>
      <c r="B119" s="56"/>
      <c r="C119" s="43" t="s">
        <v>133</v>
      </c>
      <c r="D119" s="42">
        <v>70</v>
      </c>
      <c r="E119" s="43">
        <v>200</v>
      </c>
      <c r="F119" s="43">
        <v>1</v>
      </c>
      <c r="G119" s="42">
        <f t="shared" si="3"/>
        <v>0.35</v>
      </c>
      <c r="H119" s="59"/>
      <c r="I119" s="62"/>
      <c r="J119" s="51"/>
    </row>
    <row r="120" spans="1:10" x14ac:dyDescent="0.3">
      <c r="A120" s="62"/>
      <c r="B120" s="56"/>
      <c r="C120" s="43" t="s">
        <v>132</v>
      </c>
      <c r="D120" s="42">
        <v>280</v>
      </c>
      <c r="E120" s="43">
        <v>1920</v>
      </c>
      <c r="F120" s="43">
        <v>1</v>
      </c>
      <c r="G120" s="42">
        <f t="shared" si="3"/>
        <v>0.14583333333333334</v>
      </c>
      <c r="H120" s="59"/>
      <c r="I120" s="62"/>
      <c r="J120" s="51"/>
    </row>
    <row r="121" spans="1:10" x14ac:dyDescent="0.3">
      <c r="A121" s="63"/>
      <c r="B121" s="57"/>
      <c r="C121" s="44" t="s">
        <v>131</v>
      </c>
      <c r="D121" s="45">
        <v>40</v>
      </c>
      <c r="E121" s="44">
        <v>1000</v>
      </c>
      <c r="F121" s="44">
        <v>1</v>
      </c>
      <c r="G121" s="45">
        <f>IFERROR(F121*D121/E121,0)</f>
        <v>0.04</v>
      </c>
      <c r="H121" s="60"/>
      <c r="I121" s="63"/>
      <c r="J121" s="51"/>
    </row>
    <row r="122" spans="1:10" x14ac:dyDescent="0.3">
      <c r="A122" s="52" t="s">
        <v>163</v>
      </c>
      <c r="B122" s="55" t="s">
        <v>162</v>
      </c>
      <c r="C122" s="42" t="s">
        <v>67</v>
      </c>
      <c r="D122" s="42">
        <v>108</v>
      </c>
      <c r="E122" s="43">
        <v>84</v>
      </c>
      <c r="F122" s="43">
        <v>2</v>
      </c>
      <c r="G122" s="42">
        <f t="shared" ref="G122:G125" si="4">IFERROR(F122*D122/E122,0)</f>
        <v>2.5714285714285716</v>
      </c>
      <c r="H122" s="58">
        <f>SUM(G122:G135)</f>
        <v>9.297231866002214</v>
      </c>
      <c r="I122" s="61">
        <v>20</v>
      </c>
      <c r="J122" s="51">
        <f>H122/I122</f>
        <v>0.46486159330011068</v>
      </c>
    </row>
    <row r="123" spans="1:10" x14ac:dyDescent="0.3">
      <c r="A123" s="53"/>
      <c r="B123" s="56"/>
      <c r="C123" s="42" t="s">
        <v>76</v>
      </c>
      <c r="D123" s="42">
        <v>30</v>
      </c>
      <c r="E123" s="43">
        <v>1</v>
      </c>
      <c r="F123" s="43">
        <v>1.7000000000000001E-2</v>
      </c>
      <c r="G123" s="42">
        <f t="shared" si="4"/>
        <v>0.51</v>
      </c>
      <c r="H123" s="59"/>
      <c r="I123" s="62"/>
      <c r="J123" s="51"/>
    </row>
    <row r="124" spans="1:10" x14ac:dyDescent="0.3">
      <c r="A124" s="53"/>
      <c r="B124" s="56"/>
      <c r="C124" s="42" t="s">
        <v>72</v>
      </c>
      <c r="D124" s="42">
        <v>30</v>
      </c>
      <c r="E124" s="43">
        <v>90</v>
      </c>
      <c r="F124" s="43">
        <v>2</v>
      </c>
      <c r="G124" s="42">
        <f t="shared" si="4"/>
        <v>0.66666666666666663</v>
      </c>
      <c r="H124" s="59"/>
      <c r="I124" s="62"/>
      <c r="J124" s="51"/>
    </row>
    <row r="125" spans="1:10" x14ac:dyDescent="0.3">
      <c r="A125" s="53"/>
      <c r="B125" s="56"/>
      <c r="C125" s="42" t="s">
        <v>140</v>
      </c>
      <c r="D125" s="42">
        <v>40</v>
      </c>
      <c r="E125" s="43">
        <v>1</v>
      </c>
      <c r="F125" s="43">
        <v>0.01</v>
      </c>
      <c r="G125" s="42">
        <f t="shared" si="4"/>
        <v>0.4</v>
      </c>
      <c r="H125" s="59"/>
      <c r="I125" s="62"/>
      <c r="J125" s="51"/>
    </row>
    <row r="126" spans="1:10" x14ac:dyDescent="0.3">
      <c r="A126" s="53"/>
      <c r="B126" s="56"/>
      <c r="C126" s="42" t="s">
        <v>117</v>
      </c>
      <c r="D126" s="42">
        <v>78</v>
      </c>
      <c r="E126" s="43">
        <v>20</v>
      </c>
      <c r="F126" s="43">
        <v>0.5</v>
      </c>
      <c r="G126" s="42">
        <f>IFERROR(F126*D126/E126,0)</f>
        <v>1.95</v>
      </c>
      <c r="H126" s="59"/>
      <c r="I126" s="62"/>
      <c r="J126" s="51"/>
    </row>
    <row r="127" spans="1:10" x14ac:dyDescent="0.3">
      <c r="A127" s="53"/>
      <c r="B127" s="56"/>
      <c r="C127" s="42" t="s">
        <v>273</v>
      </c>
      <c r="D127" s="42">
        <v>50</v>
      </c>
      <c r="E127" s="43">
        <v>4.3</v>
      </c>
      <c r="F127" s="43">
        <v>4.0000000000000001E-3</v>
      </c>
      <c r="G127" s="42">
        <f t="shared" ref="G127:G128" si="5">IFERROR(F127*D127/E127,0)</f>
        <v>4.651162790697675E-2</v>
      </c>
      <c r="H127" s="59"/>
      <c r="I127" s="62"/>
      <c r="J127" s="51"/>
    </row>
    <row r="128" spans="1:10" x14ac:dyDescent="0.3">
      <c r="A128" s="53"/>
      <c r="B128" s="56"/>
      <c r="C128" s="42" t="s">
        <v>60</v>
      </c>
      <c r="D128" s="42">
        <v>95</v>
      </c>
      <c r="E128" s="43">
        <v>4.8</v>
      </c>
      <c r="F128" s="43">
        <v>1E-3</v>
      </c>
      <c r="G128" s="42">
        <f t="shared" si="5"/>
        <v>1.9791666666666669E-2</v>
      </c>
      <c r="H128" s="59"/>
      <c r="I128" s="62"/>
      <c r="J128" s="51"/>
    </row>
    <row r="129" spans="1:10" x14ac:dyDescent="0.3">
      <c r="A129" s="53"/>
      <c r="B129" s="56"/>
      <c r="C129" s="42" t="s">
        <v>137</v>
      </c>
      <c r="D129" s="42">
        <v>220</v>
      </c>
      <c r="E129" s="43">
        <v>1</v>
      </c>
      <c r="F129" s="43">
        <v>1E-4</v>
      </c>
      <c r="G129" s="42">
        <f t="shared" ref="G129" si="6">IFERROR(F129*D129/E129,0)</f>
        <v>2.2000000000000002E-2</v>
      </c>
      <c r="H129" s="59"/>
      <c r="I129" s="62"/>
      <c r="J129" s="51"/>
    </row>
    <row r="130" spans="1:10" x14ac:dyDescent="0.3">
      <c r="A130" s="53"/>
      <c r="B130" s="56"/>
      <c r="C130" s="42" t="s">
        <v>74</v>
      </c>
      <c r="D130" s="42">
        <v>54</v>
      </c>
      <c r="E130" s="43">
        <v>20</v>
      </c>
      <c r="F130" s="43">
        <v>0.5</v>
      </c>
      <c r="G130" s="42">
        <f>IFERROR(F130*D130/E130,0)</f>
        <v>1.35</v>
      </c>
      <c r="H130" s="59"/>
      <c r="I130" s="62"/>
      <c r="J130" s="51"/>
    </row>
    <row r="131" spans="1:10" x14ac:dyDescent="0.3">
      <c r="A131" s="53"/>
      <c r="B131" s="56"/>
      <c r="C131" s="42" t="s">
        <v>135</v>
      </c>
      <c r="D131" s="42">
        <v>375</v>
      </c>
      <c r="E131" s="43">
        <v>500</v>
      </c>
      <c r="F131" s="43">
        <v>0.5</v>
      </c>
      <c r="G131" s="42">
        <f>IFERROR(F131*D131/E131,0)</f>
        <v>0.375</v>
      </c>
      <c r="H131" s="59"/>
      <c r="I131" s="62"/>
      <c r="J131" s="51"/>
    </row>
    <row r="132" spans="1:10" x14ac:dyDescent="0.3">
      <c r="A132" s="53"/>
      <c r="B132" s="56"/>
      <c r="C132" s="43" t="s">
        <v>134</v>
      </c>
      <c r="D132" s="42">
        <v>170</v>
      </c>
      <c r="E132" s="43">
        <v>200</v>
      </c>
      <c r="F132" s="43">
        <v>1</v>
      </c>
      <c r="G132" s="42">
        <f>IFERROR(F132*D132/E132,0)</f>
        <v>0.85</v>
      </c>
      <c r="H132" s="59"/>
      <c r="I132" s="62"/>
      <c r="J132" s="51"/>
    </row>
    <row r="133" spans="1:10" x14ac:dyDescent="0.3">
      <c r="A133" s="53"/>
      <c r="B133" s="56"/>
      <c r="C133" s="43" t="s">
        <v>133</v>
      </c>
      <c r="D133" s="42">
        <v>70</v>
      </c>
      <c r="E133" s="43">
        <v>200</v>
      </c>
      <c r="F133" s="43">
        <v>1</v>
      </c>
      <c r="G133" s="42">
        <f>IFERROR(F133*D133/E133,0)</f>
        <v>0.35</v>
      </c>
      <c r="H133" s="59"/>
      <c r="I133" s="62"/>
      <c r="J133" s="51"/>
    </row>
    <row r="134" spans="1:10" x14ac:dyDescent="0.3">
      <c r="A134" s="53"/>
      <c r="B134" s="56"/>
      <c r="C134" s="43" t="s">
        <v>132</v>
      </c>
      <c r="D134" s="42">
        <v>280</v>
      </c>
      <c r="E134" s="43">
        <v>1920</v>
      </c>
      <c r="F134" s="43">
        <v>1</v>
      </c>
      <c r="G134" s="42">
        <f t="shared" ref="G134:G186" si="7">IFERROR(F134*D134/E134,0)</f>
        <v>0.14583333333333334</v>
      </c>
      <c r="H134" s="59"/>
      <c r="I134" s="62"/>
      <c r="J134" s="51"/>
    </row>
    <row r="135" spans="1:10" x14ac:dyDescent="0.3">
      <c r="A135" s="54"/>
      <c r="B135" s="57"/>
      <c r="C135" s="44" t="s">
        <v>131</v>
      </c>
      <c r="D135" s="45">
        <v>40</v>
      </c>
      <c r="E135" s="44">
        <v>1000</v>
      </c>
      <c r="F135" s="44">
        <v>1</v>
      </c>
      <c r="G135" s="45">
        <f t="shared" si="7"/>
        <v>0.04</v>
      </c>
      <c r="H135" s="60"/>
      <c r="I135" s="63"/>
      <c r="J135" s="51"/>
    </row>
    <row r="136" spans="1:10" x14ac:dyDescent="0.3">
      <c r="A136" s="52" t="s">
        <v>164</v>
      </c>
      <c r="B136" s="55" t="s">
        <v>165</v>
      </c>
      <c r="C136" s="42" t="s">
        <v>67</v>
      </c>
      <c r="D136" s="42">
        <v>108</v>
      </c>
      <c r="E136" s="43">
        <v>84</v>
      </c>
      <c r="F136" s="43">
        <v>2</v>
      </c>
      <c r="G136" s="46">
        <f t="shared" si="7"/>
        <v>2.5714285714285716</v>
      </c>
      <c r="H136" s="58">
        <f>SUM(G136:G149)</f>
        <v>9.6530215946843843</v>
      </c>
      <c r="I136" s="61">
        <v>20</v>
      </c>
      <c r="J136" s="51">
        <f>H136/I136</f>
        <v>0.48265107973421922</v>
      </c>
    </row>
    <row r="137" spans="1:10" x14ac:dyDescent="0.3">
      <c r="A137" s="53"/>
      <c r="B137" s="56"/>
      <c r="C137" s="42" t="s">
        <v>76</v>
      </c>
      <c r="D137" s="42">
        <v>30</v>
      </c>
      <c r="E137" s="43">
        <v>1</v>
      </c>
      <c r="F137" s="43">
        <v>1.7000000000000001E-2</v>
      </c>
      <c r="G137" s="42">
        <f t="shared" si="7"/>
        <v>0.51</v>
      </c>
      <c r="H137" s="59"/>
      <c r="I137" s="62"/>
      <c r="J137" s="51"/>
    </row>
    <row r="138" spans="1:10" x14ac:dyDescent="0.3">
      <c r="A138" s="53"/>
      <c r="B138" s="56"/>
      <c r="C138" s="42" t="s">
        <v>72</v>
      </c>
      <c r="D138" s="42">
        <v>30</v>
      </c>
      <c r="E138" s="43">
        <v>90</v>
      </c>
      <c r="F138" s="43">
        <v>2</v>
      </c>
      <c r="G138" s="42">
        <f t="shared" si="7"/>
        <v>0.66666666666666663</v>
      </c>
      <c r="H138" s="59"/>
      <c r="I138" s="62"/>
      <c r="J138" s="51"/>
    </row>
    <row r="139" spans="1:10" x14ac:dyDescent="0.3">
      <c r="A139" s="53"/>
      <c r="B139" s="56"/>
      <c r="C139" s="42" t="s">
        <v>140</v>
      </c>
      <c r="D139" s="42">
        <v>40</v>
      </c>
      <c r="E139" s="43">
        <v>1</v>
      </c>
      <c r="F139" s="43">
        <v>0.01</v>
      </c>
      <c r="G139" s="42">
        <f t="shared" si="7"/>
        <v>0.4</v>
      </c>
      <c r="H139" s="59"/>
      <c r="I139" s="62"/>
      <c r="J139" s="51"/>
    </row>
    <row r="140" spans="1:10" x14ac:dyDescent="0.3">
      <c r="A140" s="53"/>
      <c r="B140" s="56"/>
      <c r="C140" s="42" t="s">
        <v>273</v>
      </c>
      <c r="D140" s="42">
        <v>50</v>
      </c>
      <c r="E140" s="43">
        <v>4.3</v>
      </c>
      <c r="F140" s="43">
        <v>3.2000000000000001E-2</v>
      </c>
      <c r="G140" s="42">
        <f t="shared" si="7"/>
        <v>0.372093023255814</v>
      </c>
      <c r="H140" s="59"/>
      <c r="I140" s="62"/>
      <c r="J140" s="51"/>
    </row>
    <row r="141" spans="1:10" x14ac:dyDescent="0.3">
      <c r="A141" s="53"/>
      <c r="B141" s="56"/>
      <c r="C141" s="42" t="s">
        <v>168</v>
      </c>
      <c r="D141" s="42">
        <v>120</v>
      </c>
      <c r="E141" s="43">
        <v>10</v>
      </c>
      <c r="F141" s="43">
        <v>0.15</v>
      </c>
      <c r="G141" s="42">
        <f t="shared" si="7"/>
        <v>1.8</v>
      </c>
      <c r="H141" s="59"/>
      <c r="I141" s="62"/>
      <c r="J141" s="51"/>
    </row>
    <row r="142" spans="1:10" x14ac:dyDescent="0.3">
      <c r="A142" s="53"/>
      <c r="B142" s="56"/>
      <c r="C142" s="42" t="s">
        <v>138</v>
      </c>
      <c r="D142" s="42">
        <v>20</v>
      </c>
      <c r="E142" s="43">
        <v>1</v>
      </c>
      <c r="F142" s="43">
        <v>0.01</v>
      </c>
      <c r="G142" s="42">
        <f t="shared" si="7"/>
        <v>0.2</v>
      </c>
      <c r="H142" s="59"/>
      <c r="I142" s="62"/>
      <c r="J142" s="51"/>
    </row>
    <row r="143" spans="1:10" x14ac:dyDescent="0.3">
      <c r="A143" s="53"/>
      <c r="B143" s="56"/>
      <c r="C143" s="42" t="s">
        <v>137</v>
      </c>
      <c r="D143" s="42">
        <v>220</v>
      </c>
      <c r="E143" s="43">
        <v>1</v>
      </c>
      <c r="F143" s="43">
        <v>1E-4</v>
      </c>
      <c r="G143" s="42">
        <f t="shared" si="7"/>
        <v>2.2000000000000002E-2</v>
      </c>
      <c r="H143" s="59"/>
      <c r="I143" s="62"/>
      <c r="J143" s="51"/>
    </row>
    <row r="144" spans="1:10" x14ac:dyDescent="0.3">
      <c r="A144" s="53"/>
      <c r="B144" s="56"/>
      <c r="C144" s="42" t="s">
        <v>74</v>
      </c>
      <c r="D144" s="42">
        <v>54</v>
      </c>
      <c r="E144" s="43">
        <v>20</v>
      </c>
      <c r="F144" s="43">
        <v>0.5</v>
      </c>
      <c r="G144" s="42">
        <f t="shared" si="7"/>
        <v>1.35</v>
      </c>
      <c r="H144" s="59"/>
      <c r="I144" s="62"/>
      <c r="J144" s="51"/>
    </row>
    <row r="145" spans="1:10" x14ac:dyDescent="0.3">
      <c r="A145" s="53"/>
      <c r="B145" s="56"/>
      <c r="C145" s="42" t="s">
        <v>135</v>
      </c>
      <c r="D145" s="42">
        <v>375</v>
      </c>
      <c r="E145" s="43">
        <v>500</v>
      </c>
      <c r="F145" s="43">
        <v>0.5</v>
      </c>
      <c r="G145" s="42">
        <f t="shared" si="7"/>
        <v>0.375</v>
      </c>
      <c r="H145" s="59"/>
      <c r="I145" s="62"/>
      <c r="J145" s="51"/>
    </row>
    <row r="146" spans="1:10" x14ac:dyDescent="0.3">
      <c r="A146" s="53"/>
      <c r="B146" s="56"/>
      <c r="C146" s="43" t="s">
        <v>134</v>
      </c>
      <c r="D146" s="42">
        <v>170</v>
      </c>
      <c r="E146" s="43">
        <v>200</v>
      </c>
      <c r="F146" s="43">
        <v>1</v>
      </c>
      <c r="G146" s="42">
        <f t="shared" si="7"/>
        <v>0.85</v>
      </c>
      <c r="H146" s="59"/>
      <c r="I146" s="62"/>
      <c r="J146" s="51"/>
    </row>
    <row r="147" spans="1:10" x14ac:dyDescent="0.3">
      <c r="A147" s="53"/>
      <c r="B147" s="56"/>
      <c r="C147" s="43" t="s">
        <v>133</v>
      </c>
      <c r="D147" s="42">
        <v>70</v>
      </c>
      <c r="E147" s="43">
        <v>200</v>
      </c>
      <c r="F147" s="43">
        <v>1</v>
      </c>
      <c r="G147" s="42">
        <f t="shared" si="7"/>
        <v>0.35</v>
      </c>
      <c r="H147" s="59"/>
      <c r="I147" s="62"/>
      <c r="J147" s="51"/>
    </row>
    <row r="148" spans="1:10" x14ac:dyDescent="0.3">
      <c r="A148" s="53"/>
      <c r="B148" s="56"/>
      <c r="C148" s="43" t="s">
        <v>132</v>
      </c>
      <c r="D148" s="42">
        <v>280</v>
      </c>
      <c r="E148" s="43">
        <v>1920</v>
      </c>
      <c r="F148" s="43">
        <v>1</v>
      </c>
      <c r="G148" s="42">
        <f t="shared" si="7"/>
        <v>0.14583333333333334</v>
      </c>
      <c r="H148" s="59"/>
      <c r="I148" s="62"/>
      <c r="J148" s="51"/>
    </row>
    <row r="149" spans="1:10" x14ac:dyDescent="0.3">
      <c r="A149" s="54"/>
      <c r="B149" s="57"/>
      <c r="C149" s="44" t="s">
        <v>131</v>
      </c>
      <c r="D149" s="45">
        <v>40</v>
      </c>
      <c r="E149" s="44">
        <v>1000</v>
      </c>
      <c r="F149" s="44">
        <v>1</v>
      </c>
      <c r="G149" s="45">
        <f t="shared" si="7"/>
        <v>0.04</v>
      </c>
      <c r="H149" s="60"/>
      <c r="I149" s="63"/>
      <c r="J149" s="51"/>
    </row>
    <row r="150" spans="1:10" x14ac:dyDescent="0.3">
      <c r="A150" s="52" t="s">
        <v>166</v>
      </c>
      <c r="B150" s="55" t="s">
        <v>167</v>
      </c>
      <c r="C150" s="42" t="s">
        <v>67</v>
      </c>
      <c r="D150" s="42">
        <v>108</v>
      </c>
      <c r="E150" s="43">
        <v>84</v>
      </c>
      <c r="F150" s="43">
        <v>2</v>
      </c>
      <c r="G150" s="46">
        <f t="shared" si="7"/>
        <v>2.5714285714285716</v>
      </c>
      <c r="H150" s="58">
        <f>SUM(G150:G163)</f>
        <v>8.9030215946843843</v>
      </c>
      <c r="I150" s="61">
        <v>20</v>
      </c>
      <c r="J150" s="51">
        <f>H150/I150</f>
        <v>0.44515107973421919</v>
      </c>
    </row>
    <row r="151" spans="1:10" x14ac:dyDescent="0.3">
      <c r="A151" s="53"/>
      <c r="B151" s="56"/>
      <c r="C151" s="42" t="s">
        <v>76</v>
      </c>
      <c r="D151" s="42">
        <v>30</v>
      </c>
      <c r="E151" s="43">
        <v>1</v>
      </c>
      <c r="F151" s="43">
        <v>1.7000000000000001E-2</v>
      </c>
      <c r="G151" s="42">
        <f t="shared" si="7"/>
        <v>0.51</v>
      </c>
      <c r="H151" s="59"/>
      <c r="I151" s="62"/>
      <c r="J151" s="51"/>
    </row>
    <row r="152" spans="1:10" x14ac:dyDescent="0.3">
      <c r="A152" s="53"/>
      <c r="B152" s="56"/>
      <c r="C152" s="42" t="s">
        <v>72</v>
      </c>
      <c r="D152" s="42">
        <v>30</v>
      </c>
      <c r="E152" s="43">
        <v>90</v>
      </c>
      <c r="F152" s="43">
        <v>2</v>
      </c>
      <c r="G152" s="42">
        <f t="shared" si="7"/>
        <v>0.66666666666666663</v>
      </c>
      <c r="H152" s="59"/>
      <c r="I152" s="62"/>
      <c r="J152" s="51"/>
    </row>
    <row r="153" spans="1:10" x14ac:dyDescent="0.3">
      <c r="A153" s="53"/>
      <c r="B153" s="56"/>
      <c r="C153" s="42" t="s">
        <v>140</v>
      </c>
      <c r="D153" s="42">
        <v>40</v>
      </c>
      <c r="E153" s="43">
        <v>1</v>
      </c>
      <c r="F153" s="43">
        <v>0.01</v>
      </c>
      <c r="G153" s="42">
        <f t="shared" si="7"/>
        <v>0.4</v>
      </c>
      <c r="H153" s="59"/>
      <c r="I153" s="62"/>
      <c r="J153" s="51"/>
    </row>
    <row r="154" spans="1:10" x14ac:dyDescent="0.3">
      <c r="A154" s="53"/>
      <c r="B154" s="56"/>
      <c r="C154" s="42" t="s">
        <v>273</v>
      </c>
      <c r="D154" s="42">
        <v>50</v>
      </c>
      <c r="E154" s="43">
        <v>4.3</v>
      </c>
      <c r="F154" s="43">
        <v>3.2000000000000001E-2</v>
      </c>
      <c r="G154" s="42">
        <f t="shared" si="7"/>
        <v>0.372093023255814</v>
      </c>
      <c r="H154" s="59"/>
      <c r="I154" s="62"/>
      <c r="J154" s="51"/>
    </row>
    <row r="155" spans="1:10" x14ac:dyDescent="0.3">
      <c r="A155" s="53"/>
      <c r="B155" s="56"/>
      <c r="C155" s="42" t="s">
        <v>168</v>
      </c>
      <c r="D155" s="42">
        <v>120</v>
      </c>
      <c r="E155" s="43">
        <v>10</v>
      </c>
      <c r="F155" s="43">
        <v>0.15</v>
      </c>
      <c r="G155" s="42">
        <f t="shared" si="7"/>
        <v>1.8</v>
      </c>
      <c r="H155" s="59"/>
      <c r="I155" s="62"/>
      <c r="J155" s="51"/>
    </row>
    <row r="156" spans="1:10" x14ac:dyDescent="0.3">
      <c r="A156" s="53"/>
      <c r="B156" s="56"/>
      <c r="C156" s="42" t="s">
        <v>138</v>
      </c>
      <c r="D156" s="42">
        <v>20</v>
      </c>
      <c r="E156" s="43">
        <v>1</v>
      </c>
      <c r="F156" s="43">
        <v>0.01</v>
      </c>
      <c r="G156" s="42">
        <f t="shared" si="7"/>
        <v>0.2</v>
      </c>
      <c r="H156" s="59"/>
      <c r="I156" s="62"/>
      <c r="J156" s="51"/>
    </row>
    <row r="157" spans="1:10" x14ac:dyDescent="0.3">
      <c r="A157" s="53"/>
      <c r="B157" s="56"/>
      <c r="C157" s="42" t="s">
        <v>137</v>
      </c>
      <c r="D157" s="42">
        <v>220</v>
      </c>
      <c r="E157" s="43">
        <v>1</v>
      </c>
      <c r="F157" s="43">
        <v>1E-4</v>
      </c>
      <c r="G157" s="42">
        <f t="shared" si="7"/>
        <v>2.2000000000000002E-2</v>
      </c>
      <c r="H157" s="59"/>
      <c r="I157" s="62"/>
      <c r="J157" s="51"/>
    </row>
    <row r="158" spans="1:10" x14ac:dyDescent="0.3">
      <c r="A158" s="53"/>
      <c r="B158" s="56"/>
      <c r="C158" s="42" t="s">
        <v>111</v>
      </c>
      <c r="D158" s="42">
        <v>150</v>
      </c>
      <c r="E158" s="43">
        <v>1</v>
      </c>
      <c r="F158" s="43">
        <v>4.0000000000000001E-3</v>
      </c>
      <c r="G158" s="42">
        <f t="shared" si="7"/>
        <v>0.6</v>
      </c>
      <c r="H158" s="59"/>
      <c r="I158" s="62"/>
      <c r="J158" s="51"/>
    </row>
    <row r="159" spans="1:10" x14ac:dyDescent="0.3">
      <c r="A159" s="53"/>
      <c r="B159" s="56"/>
      <c r="C159" s="42" t="s">
        <v>135</v>
      </c>
      <c r="D159" s="42">
        <v>375</v>
      </c>
      <c r="E159" s="43">
        <v>500</v>
      </c>
      <c r="F159" s="43">
        <v>0.5</v>
      </c>
      <c r="G159" s="42">
        <f t="shared" si="7"/>
        <v>0.375</v>
      </c>
      <c r="H159" s="59"/>
      <c r="I159" s="62"/>
      <c r="J159" s="51"/>
    </row>
    <row r="160" spans="1:10" x14ac:dyDescent="0.3">
      <c r="A160" s="53"/>
      <c r="B160" s="56"/>
      <c r="C160" s="43" t="s">
        <v>134</v>
      </c>
      <c r="D160" s="42">
        <v>170</v>
      </c>
      <c r="E160" s="43">
        <v>200</v>
      </c>
      <c r="F160" s="43">
        <v>1</v>
      </c>
      <c r="G160" s="42">
        <f t="shared" si="7"/>
        <v>0.85</v>
      </c>
      <c r="H160" s="59"/>
      <c r="I160" s="62"/>
      <c r="J160" s="51"/>
    </row>
    <row r="161" spans="1:10" x14ac:dyDescent="0.3">
      <c r="A161" s="53"/>
      <c r="B161" s="56"/>
      <c r="C161" s="43" t="s">
        <v>133</v>
      </c>
      <c r="D161" s="42">
        <v>70</v>
      </c>
      <c r="E161" s="43">
        <v>200</v>
      </c>
      <c r="F161" s="43">
        <v>1</v>
      </c>
      <c r="G161" s="42">
        <f t="shared" si="7"/>
        <v>0.35</v>
      </c>
      <c r="H161" s="59"/>
      <c r="I161" s="62"/>
      <c r="J161" s="51"/>
    </row>
    <row r="162" spans="1:10" x14ac:dyDescent="0.3">
      <c r="A162" s="53"/>
      <c r="B162" s="56"/>
      <c r="C162" s="43" t="s">
        <v>132</v>
      </c>
      <c r="D162" s="42">
        <v>280</v>
      </c>
      <c r="E162" s="43">
        <v>1920</v>
      </c>
      <c r="F162" s="43">
        <v>1</v>
      </c>
      <c r="G162" s="42">
        <f t="shared" si="7"/>
        <v>0.14583333333333334</v>
      </c>
      <c r="H162" s="59"/>
      <c r="I162" s="62"/>
      <c r="J162" s="51"/>
    </row>
    <row r="163" spans="1:10" x14ac:dyDescent="0.3">
      <c r="A163" s="54"/>
      <c r="B163" s="57"/>
      <c r="C163" s="44" t="s">
        <v>131</v>
      </c>
      <c r="D163" s="45">
        <v>40</v>
      </c>
      <c r="E163" s="44">
        <v>1000</v>
      </c>
      <c r="F163" s="44">
        <v>1</v>
      </c>
      <c r="G163" s="45">
        <f t="shared" si="7"/>
        <v>0.04</v>
      </c>
      <c r="H163" s="60"/>
      <c r="I163" s="63"/>
      <c r="J163" s="51"/>
    </row>
    <row r="164" spans="1:10" x14ac:dyDescent="0.3">
      <c r="G164" s="47">
        <f t="shared" si="7"/>
        <v>0</v>
      </c>
    </row>
    <row r="165" spans="1:10" x14ac:dyDescent="0.3">
      <c r="G165" s="8">
        <f t="shared" si="7"/>
        <v>0</v>
      </c>
    </row>
    <row r="166" spans="1:10" x14ac:dyDescent="0.3">
      <c r="G166" s="8">
        <f t="shared" si="7"/>
        <v>0</v>
      </c>
    </row>
    <row r="167" spans="1:10" x14ac:dyDescent="0.3">
      <c r="G167" s="8">
        <f t="shared" si="7"/>
        <v>0</v>
      </c>
    </row>
    <row r="168" spans="1:10" x14ac:dyDescent="0.3">
      <c r="G168" s="8">
        <f t="shared" si="7"/>
        <v>0</v>
      </c>
    </row>
    <row r="169" spans="1:10" x14ac:dyDescent="0.3">
      <c r="G169" s="8">
        <f t="shared" si="7"/>
        <v>0</v>
      </c>
    </row>
    <row r="170" spans="1:10" x14ac:dyDescent="0.3">
      <c r="G170" s="8">
        <f t="shared" si="7"/>
        <v>0</v>
      </c>
    </row>
    <row r="171" spans="1:10" x14ac:dyDescent="0.3">
      <c r="G171" s="8">
        <f t="shared" si="7"/>
        <v>0</v>
      </c>
    </row>
    <row r="172" spans="1:10" x14ac:dyDescent="0.3">
      <c r="G172" s="8">
        <f t="shared" si="7"/>
        <v>0</v>
      </c>
    </row>
    <row r="173" spans="1:10" x14ac:dyDescent="0.3">
      <c r="G173" s="8">
        <f t="shared" si="7"/>
        <v>0</v>
      </c>
    </row>
    <row r="174" spans="1:10" x14ac:dyDescent="0.3">
      <c r="G174" s="8">
        <f t="shared" si="7"/>
        <v>0</v>
      </c>
    </row>
    <row r="175" spans="1:10" x14ac:dyDescent="0.3">
      <c r="G175" s="8">
        <f t="shared" si="7"/>
        <v>0</v>
      </c>
    </row>
    <row r="176" spans="1:10" x14ac:dyDescent="0.3">
      <c r="G176" s="8">
        <f t="shared" si="7"/>
        <v>0</v>
      </c>
    </row>
    <row r="177" spans="7:7" x14ac:dyDescent="0.3">
      <c r="G177" s="8">
        <f t="shared" si="7"/>
        <v>0</v>
      </c>
    </row>
    <row r="178" spans="7:7" x14ac:dyDescent="0.3">
      <c r="G178" s="8">
        <f t="shared" si="7"/>
        <v>0</v>
      </c>
    </row>
    <row r="179" spans="7:7" x14ac:dyDescent="0.3">
      <c r="G179" s="8">
        <f t="shared" si="7"/>
        <v>0</v>
      </c>
    </row>
    <row r="180" spans="7:7" x14ac:dyDescent="0.3">
      <c r="G180" s="8">
        <f t="shared" si="7"/>
        <v>0</v>
      </c>
    </row>
    <row r="181" spans="7:7" x14ac:dyDescent="0.3">
      <c r="G181" s="8">
        <f t="shared" si="7"/>
        <v>0</v>
      </c>
    </row>
    <row r="182" spans="7:7" x14ac:dyDescent="0.3">
      <c r="G182" s="8">
        <f t="shared" si="7"/>
        <v>0</v>
      </c>
    </row>
    <row r="183" spans="7:7" x14ac:dyDescent="0.3">
      <c r="G183" s="8">
        <f t="shared" si="7"/>
        <v>0</v>
      </c>
    </row>
    <row r="184" spans="7:7" x14ac:dyDescent="0.3">
      <c r="G184" s="8">
        <f t="shared" si="7"/>
        <v>0</v>
      </c>
    </row>
    <row r="185" spans="7:7" x14ac:dyDescent="0.3">
      <c r="G185" s="8">
        <f t="shared" si="7"/>
        <v>0</v>
      </c>
    </row>
    <row r="186" spans="7:7" x14ac:dyDescent="0.3">
      <c r="G186" s="8">
        <f t="shared" si="7"/>
        <v>0</v>
      </c>
    </row>
  </sheetData>
  <mergeCells count="54">
    <mergeCell ref="H108:H121"/>
    <mergeCell ref="I108:I121"/>
    <mergeCell ref="A108:A121"/>
    <mergeCell ref="B108:B121"/>
    <mergeCell ref="A6:A19"/>
    <mergeCell ref="H6:H19"/>
    <mergeCell ref="B20:B33"/>
    <mergeCell ref="A20:A33"/>
    <mergeCell ref="H20:H33"/>
    <mergeCell ref="B6:B19"/>
    <mergeCell ref="A34:A48"/>
    <mergeCell ref="A49:A63"/>
    <mergeCell ref="B49:B63"/>
    <mergeCell ref="H49:H63"/>
    <mergeCell ref="I34:I48"/>
    <mergeCell ref="I49:I63"/>
    <mergeCell ref="H34:H48"/>
    <mergeCell ref="B34:B48"/>
    <mergeCell ref="J6:J19"/>
    <mergeCell ref="J20:J33"/>
    <mergeCell ref="J34:J48"/>
    <mergeCell ref="I6:I19"/>
    <mergeCell ref="I20:I33"/>
    <mergeCell ref="J49:J63"/>
    <mergeCell ref="B94:B107"/>
    <mergeCell ref="H94:H107"/>
    <mergeCell ref="I94:I107"/>
    <mergeCell ref="A79:A93"/>
    <mergeCell ref="H79:H93"/>
    <mergeCell ref="J64:J78"/>
    <mergeCell ref="B64:B78"/>
    <mergeCell ref="A64:A78"/>
    <mergeCell ref="H64:H78"/>
    <mergeCell ref="I64:I78"/>
    <mergeCell ref="B79:B93"/>
    <mergeCell ref="I79:I93"/>
    <mergeCell ref="A94:A107"/>
    <mergeCell ref="J94:J107"/>
    <mergeCell ref="J108:J121"/>
    <mergeCell ref="J122:J135"/>
    <mergeCell ref="J136:J149"/>
    <mergeCell ref="J150:J163"/>
    <mergeCell ref="A150:A163"/>
    <mergeCell ref="B150:B163"/>
    <mergeCell ref="H150:H163"/>
    <mergeCell ref="I150:I163"/>
    <mergeCell ref="H122:H135"/>
    <mergeCell ref="I122:I135"/>
    <mergeCell ref="A122:A135"/>
    <mergeCell ref="B122:B135"/>
    <mergeCell ref="H136:H149"/>
    <mergeCell ref="I136:I149"/>
    <mergeCell ref="A136:A149"/>
    <mergeCell ref="B136:B1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24E3-5480-4350-B813-76C6E09D9932}">
  <sheetPr>
    <tabColor rgb="FF92D050"/>
  </sheetPr>
  <dimension ref="H1:S228"/>
  <sheetViews>
    <sheetView topLeftCell="D207" zoomScale="80" zoomScaleNormal="85" workbookViewId="0">
      <selection activeCell="N227" sqref="N227"/>
    </sheetView>
  </sheetViews>
  <sheetFormatPr defaultRowHeight="14.4" x14ac:dyDescent="0.3"/>
  <cols>
    <col min="1" max="1" width="9.5546875" bestFit="1" customWidth="1"/>
    <col min="2" max="2" width="14.33203125" customWidth="1"/>
    <col min="3" max="3" width="20.109375" bestFit="1" customWidth="1"/>
    <col min="4" max="4" width="10.33203125" customWidth="1"/>
    <col min="5" max="5" width="10" bestFit="1" customWidth="1"/>
    <col min="6" max="6" width="22.109375" bestFit="1" customWidth="1"/>
    <col min="8" max="8" width="11.5546875" style="1" bestFit="1" customWidth="1"/>
    <col min="9" max="9" width="12.6640625" bestFit="1" customWidth="1"/>
    <col min="10" max="10" width="14.33203125" customWidth="1"/>
    <col min="11" max="11" width="13.88671875" bestFit="1" customWidth="1"/>
    <col min="12" max="12" width="20.6640625" bestFit="1" customWidth="1"/>
    <col min="13" max="13" width="11.6640625" bestFit="1" customWidth="1"/>
    <col min="14" max="14" width="38.88671875" bestFit="1" customWidth="1"/>
    <col min="15" max="15" width="10.109375" style="2" bestFit="1" customWidth="1"/>
    <col min="16" max="16" width="12.33203125" style="5" bestFit="1" customWidth="1"/>
    <col min="17" max="17" width="12.33203125" bestFit="1" customWidth="1"/>
    <col min="18" max="18" width="17.88671875" style="5" bestFit="1" customWidth="1"/>
    <col min="19" max="19" width="25.33203125" style="18" bestFit="1" customWidth="1"/>
    <col min="24" max="24" width="8.88671875" customWidth="1"/>
  </cols>
  <sheetData>
    <row r="1" spans="8:19" ht="33.6" x14ac:dyDescent="0.65">
      <c r="H1" s="94" t="s">
        <v>33</v>
      </c>
      <c r="I1" s="94"/>
      <c r="J1" s="95"/>
      <c r="K1" s="95"/>
      <c r="L1" s="95"/>
      <c r="M1" s="95"/>
      <c r="N1" s="95"/>
      <c r="O1" s="95"/>
      <c r="P1" s="95"/>
      <c r="Q1" s="95"/>
    </row>
    <row r="2" spans="8:19" x14ac:dyDescent="0.3">
      <c r="H2" s="1" t="s">
        <v>0</v>
      </c>
      <c r="I2" t="s">
        <v>159</v>
      </c>
      <c r="J2" t="s">
        <v>32</v>
      </c>
      <c r="K2" t="s">
        <v>31</v>
      </c>
      <c r="L2" t="s">
        <v>30</v>
      </c>
      <c r="M2" t="s">
        <v>29</v>
      </c>
      <c r="N2" t="s">
        <v>28</v>
      </c>
      <c r="O2" s="2" t="s">
        <v>27</v>
      </c>
      <c r="P2" s="5" t="s">
        <v>26</v>
      </c>
      <c r="Q2" t="s">
        <v>25</v>
      </c>
      <c r="R2" s="5" t="s">
        <v>151</v>
      </c>
      <c r="S2" s="18" t="s">
        <v>152</v>
      </c>
    </row>
    <row r="3" spans="8:19" x14ac:dyDescent="0.3">
      <c r="H3" s="1">
        <v>45474</v>
      </c>
      <c r="I3" t="str">
        <f>IFERROR(VLOOKUP(Bang_doanh_[[#This Row],[Mã sản phẩm]],dim_Ma_san_pham[#All],5,0),0)</f>
        <v>Oldie</v>
      </c>
      <c r="J3" t="s">
        <v>23</v>
      </c>
      <c r="K3">
        <v>2</v>
      </c>
      <c r="L3" t="str">
        <f>IFERROR(VLOOKUP(Bang_doanh_[[#This Row],[ID nhân viên]],dim_manhanvien[],2,0),0)</f>
        <v>Phạm Hữu Phú Vinh</v>
      </c>
      <c r="M3" t="s">
        <v>17</v>
      </c>
      <c r="N3" t="str">
        <f>IFERROR(VLOOKUP(Bang_doanh_[[#This Row],[Mã sản phẩm]],dim_Ma_san_pham[#All],2,0),0)</f>
        <v>Sandwich xúc xích + trứng + chà bông</v>
      </c>
      <c r="O3" s="2">
        <f>IFERROR(VLOOKUP(Bang_doanh_[[#This Row],[Mã sản phẩm]],dim_Ma_san_pham[#All],3,0),0)</f>
        <v>23</v>
      </c>
      <c r="P3" s="5">
        <v>1</v>
      </c>
      <c r="Q3" s="2">
        <f>Bang_doanh_[[#This Row],[Số lượng]]*Bang_doanh_[[#This Row],[đơn giá]]</f>
        <v>23</v>
      </c>
      <c r="R3" s="18">
        <f>Bang_doanh_[[#This Row],[đơn giá]]*1000</f>
        <v>23000</v>
      </c>
      <c r="S3" s="18">
        <f>Bang_doanh_[[#This Row],[Giá tiền]]*1000</f>
        <v>23000</v>
      </c>
    </row>
    <row r="4" spans="8:19" x14ac:dyDescent="0.3">
      <c r="H4" s="1">
        <v>45474</v>
      </c>
      <c r="I4" t="str">
        <f>IFERROR(VLOOKUP(Bang_doanh_[[#This Row],[Mã sản phẩm]],dim_Ma_san_pham[#All],5,0),0)</f>
        <v>Junior</v>
      </c>
      <c r="J4" t="s">
        <v>21</v>
      </c>
      <c r="K4">
        <v>2</v>
      </c>
      <c r="L4" t="str">
        <f>IFERROR(VLOOKUP(Bang_doanh_[[#This Row],[ID nhân viên]],dim_manhanvien[],2,0),0)</f>
        <v>Phạm Hữu Phú Vinh</v>
      </c>
      <c r="M4" t="s">
        <v>17</v>
      </c>
      <c r="N4" t="str">
        <f>IFERROR(VLOOKUP(Bang_doanh_[[#This Row],[Mã sản phẩm]],dim_Ma_san_pham[#All],2,0),0)</f>
        <v>Sandwich xúc xích trứng chà bông không rau</v>
      </c>
      <c r="O4" s="2">
        <f>IFERROR(VLOOKUP(Bang_doanh_[[#This Row],[Mã sản phẩm]],dim_Ma_san_pham[#All],3,0),0)</f>
        <v>20</v>
      </c>
      <c r="P4" s="5">
        <v>6</v>
      </c>
      <c r="Q4" s="2">
        <f>Bang_doanh_[[#This Row],[Số lượng]]*Bang_doanh_[[#This Row],[đơn giá]]</f>
        <v>120</v>
      </c>
      <c r="R4" s="18">
        <f>Bang_doanh_[[#This Row],[đơn giá]]*1000</f>
        <v>20000</v>
      </c>
      <c r="S4" s="18">
        <f>Bang_doanh_[[#This Row],[Giá tiền]]*1000</f>
        <v>120000</v>
      </c>
    </row>
    <row r="5" spans="8:19" x14ac:dyDescent="0.3">
      <c r="H5" s="1">
        <v>45474</v>
      </c>
      <c r="I5" t="str">
        <f>IFERROR(VLOOKUP(Bang_doanh_[[#This Row],[Mã sản phẩm]],dim_Ma_san_pham[#All],5,0),0)</f>
        <v>Junior</v>
      </c>
      <c r="J5" t="s">
        <v>19</v>
      </c>
      <c r="K5">
        <v>2</v>
      </c>
      <c r="L5" t="str">
        <f>IFERROR(VLOOKUP(Bang_doanh_[[#This Row],[ID nhân viên]],dim_manhanvien[],2,0),0)</f>
        <v>Phạm Hữu Phú Vinh</v>
      </c>
      <c r="M5" t="s">
        <v>17</v>
      </c>
      <c r="N5" t="str">
        <f>IFERROR(VLOOKUP(Bang_doanh_[[#This Row],[Mã sản phẩm]],dim_Ma_san_pham[#All],2,0),0)</f>
        <v>Sandwich xúc xích + chà bông</v>
      </c>
      <c r="O5" s="2">
        <f>IFERROR(VLOOKUP(Bang_doanh_[[#This Row],[Mã sản phẩm]],dim_Ma_san_pham[#All],3,0),0)</f>
        <v>20</v>
      </c>
      <c r="P5" s="5">
        <v>5</v>
      </c>
      <c r="Q5" s="2">
        <f>Bang_doanh_[[#This Row],[Số lượng]]*Bang_doanh_[[#This Row],[đơn giá]]</f>
        <v>100</v>
      </c>
      <c r="R5" s="18">
        <f>Bang_doanh_[[#This Row],[đơn giá]]*1000</f>
        <v>20000</v>
      </c>
      <c r="S5" s="18">
        <f>Bang_doanh_[[#This Row],[Giá tiền]]*1000</f>
        <v>100000</v>
      </c>
    </row>
    <row r="6" spans="8:19" x14ac:dyDescent="0.3">
      <c r="H6" s="1">
        <v>45474</v>
      </c>
      <c r="I6" t="str">
        <f>IFERROR(VLOOKUP(Bang_doanh_[[#This Row],[Mã sản phẩm]],dim_Ma_san_pham[#All],5,0),0)</f>
        <v>Oldie</v>
      </c>
      <c r="J6" t="s">
        <v>23</v>
      </c>
      <c r="K6">
        <v>16</v>
      </c>
      <c r="L6" t="str">
        <f>IFERROR(VLOOKUP(Bang_doanh_[[#This Row],[ID nhân viên]],dim_manhanvien[],2,0),0)</f>
        <v>Phạm Hữu Xuân Hải</v>
      </c>
      <c r="M6" t="s">
        <v>20</v>
      </c>
      <c r="N6" t="str">
        <f>IFERROR(VLOOKUP(Bang_doanh_[[#This Row],[Mã sản phẩm]],dim_Ma_san_pham[#All],2,0),0)</f>
        <v>Sandwich xúc xích + trứng + chà bông</v>
      </c>
      <c r="O6" s="2">
        <f>IFERROR(VLOOKUP(Bang_doanh_[[#This Row],[Mã sản phẩm]],dim_Ma_san_pham[#All],3,0),0)</f>
        <v>23</v>
      </c>
      <c r="P6" s="5">
        <v>1</v>
      </c>
      <c r="Q6" s="2">
        <f>Bang_doanh_[[#This Row],[Số lượng]]*Bang_doanh_[[#This Row],[đơn giá]]</f>
        <v>23</v>
      </c>
      <c r="R6" s="18">
        <f>Bang_doanh_[[#This Row],[đơn giá]]*1000</f>
        <v>23000</v>
      </c>
      <c r="S6" s="18">
        <f>Bang_doanh_[[#This Row],[Giá tiền]]*1000</f>
        <v>23000</v>
      </c>
    </row>
    <row r="7" spans="8:19" x14ac:dyDescent="0.3">
      <c r="H7" s="1">
        <v>45474</v>
      </c>
      <c r="I7" t="str">
        <f>IFERROR(VLOOKUP(Bang_doanh_[[#This Row],[Mã sản phẩm]],dim_Ma_san_pham[#All],5,0),0)</f>
        <v>Junior</v>
      </c>
      <c r="J7" t="s">
        <v>21</v>
      </c>
      <c r="K7">
        <v>16</v>
      </c>
      <c r="L7" t="str">
        <f>IFERROR(VLOOKUP(Bang_doanh_[[#This Row],[ID nhân viên]],dim_manhanvien[],2,0),0)</f>
        <v>Phạm Hữu Xuân Hải</v>
      </c>
      <c r="M7" t="s">
        <v>20</v>
      </c>
      <c r="N7" t="str">
        <f>IFERROR(VLOOKUP(Bang_doanh_[[#This Row],[Mã sản phẩm]],dim_Ma_san_pham[#All],2,0),0)</f>
        <v>Sandwich xúc xích trứng chà bông không rau</v>
      </c>
      <c r="O7" s="2">
        <f>IFERROR(VLOOKUP(Bang_doanh_[[#This Row],[Mã sản phẩm]],dim_Ma_san_pham[#All],3,0),0)</f>
        <v>20</v>
      </c>
      <c r="P7" s="5">
        <v>6</v>
      </c>
      <c r="Q7" s="2">
        <f>Bang_doanh_[[#This Row],[Số lượng]]*Bang_doanh_[[#This Row],[đơn giá]]</f>
        <v>120</v>
      </c>
      <c r="R7" s="18">
        <f>Bang_doanh_[[#This Row],[đơn giá]]*1000</f>
        <v>20000</v>
      </c>
      <c r="S7" s="18">
        <f>Bang_doanh_[[#This Row],[Giá tiền]]*1000</f>
        <v>120000</v>
      </c>
    </row>
    <row r="8" spans="8:19" x14ac:dyDescent="0.3">
      <c r="H8" s="1">
        <v>45474</v>
      </c>
      <c r="I8" t="str">
        <f>IFERROR(VLOOKUP(Bang_doanh_[[#This Row],[Mã sản phẩm]],dim_Ma_san_pham[#All],5,0),0)</f>
        <v>Junior</v>
      </c>
      <c r="J8" t="s">
        <v>19</v>
      </c>
      <c r="K8">
        <v>16</v>
      </c>
      <c r="L8" t="str">
        <f>IFERROR(VLOOKUP(Bang_doanh_[[#This Row],[ID nhân viên]],dim_manhanvien[],2,0),0)</f>
        <v>Phạm Hữu Xuân Hải</v>
      </c>
      <c r="M8" t="s">
        <v>20</v>
      </c>
      <c r="N8" t="str">
        <f>IFERROR(VLOOKUP(Bang_doanh_[[#This Row],[Mã sản phẩm]],dim_Ma_san_pham[#All],2,0),0)</f>
        <v>Sandwich xúc xích + chà bông</v>
      </c>
      <c r="O8" s="2">
        <f>IFERROR(VLOOKUP(Bang_doanh_[[#This Row],[Mã sản phẩm]],dim_Ma_san_pham[#All],3,0),0)</f>
        <v>20</v>
      </c>
      <c r="P8" s="5">
        <v>6</v>
      </c>
      <c r="Q8" s="2">
        <f>Bang_doanh_[[#This Row],[Số lượng]]*Bang_doanh_[[#This Row],[đơn giá]]</f>
        <v>120</v>
      </c>
      <c r="R8" s="18">
        <f>Bang_doanh_[[#This Row],[đơn giá]]*1000</f>
        <v>20000</v>
      </c>
      <c r="S8" s="18">
        <f>Bang_doanh_[[#This Row],[Giá tiền]]*1000</f>
        <v>120000</v>
      </c>
    </row>
    <row r="9" spans="8:19" x14ac:dyDescent="0.3">
      <c r="H9" s="1">
        <v>45474</v>
      </c>
      <c r="I9" t="str">
        <f>IFERROR(VLOOKUP(Bang_doanh_[[#This Row],[Mã sản phẩm]],dim_Ma_san_pham[#All],5,0),0)</f>
        <v>Oldie</v>
      </c>
      <c r="J9" t="s">
        <v>23</v>
      </c>
      <c r="K9">
        <v>1</v>
      </c>
      <c r="L9" t="str">
        <f>IFERROR(VLOOKUP(Bang_doanh_[[#This Row],[ID nhân viên]],dim_manhanvien[],2,0),0)</f>
        <v>Lê Thị Thùy Linh</v>
      </c>
      <c r="M9" t="s">
        <v>22</v>
      </c>
      <c r="N9" t="str">
        <f>IFERROR(VLOOKUP(Bang_doanh_[[#This Row],[Mã sản phẩm]],dim_Ma_san_pham[#All],2,0),0)</f>
        <v>Sandwich xúc xích + trứng + chà bông</v>
      </c>
      <c r="O9" s="2">
        <f>IFERROR(VLOOKUP(Bang_doanh_[[#This Row],[Mã sản phẩm]],dim_Ma_san_pham[#All],3,0),0)</f>
        <v>23</v>
      </c>
      <c r="P9" s="5">
        <v>11</v>
      </c>
      <c r="Q9" s="2">
        <f>Bang_doanh_[[#This Row],[Số lượng]]*Bang_doanh_[[#This Row],[đơn giá]]</f>
        <v>253</v>
      </c>
      <c r="R9" s="18">
        <f>Bang_doanh_[[#This Row],[đơn giá]]*1000</f>
        <v>23000</v>
      </c>
      <c r="S9" s="18">
        <f>Bang_doanh_[[#This Row],[Giá tiền]]*1000</f>
        <v>253000</v>
      </c>
    </row>
    <row r="10" spans="8:19" x14ac:dyDescent="0.3">
      <c r="H10" s="1">
        <v>45474</v>
      </c>
      <c r="I10" t="str">
        <f>IFERROR(VLOOKUP(Bang_doanh_[[#This Row],[Mã sản phẩm]],dim_Ma_san_pham[#All],5,0),0)</f>
        <v>Junior</v>
      </c>
      <c r="J10" t="s">
        <v>19</v>
      </c>
      <c r="K10">
        <v>1</v>
      </c>
      <c r="L10" t="str">
        <f>IFERROR(VLOOKUP(Bang_doanh_[[#This Row],[ID nhân viên]],dim_manhanvien[],2,0),0)</f>
        <v>Lê Thị Thùy Linh</v>
      </c>
      <c r="M10" t="s">
        <v>22</v>
      </c>
      <c r="N10" t="str">
        <f>IFERROR(VLOOKUP(Bang_doanh_[[#This Row],[Mã sản phẩm]],dim_Ma_san_pham[#All],2,0),0)</f>
        <v>Sandwich xúc xích + chà bông</v>
      </c>
      <c r="O10" s="2">
        <f>IFERROR(VLOOKUP(Bang_doanh_[[#This Row],[Mã sản phẩm]],dim_Ma_san_pham[#All],3,0),0)</f>
        <v>20</v>
      </c>
      <c r="P10" s="5">
        <v>20</v>
      </c>
      <c r="Q10" s="2">
        <f>Bang_doanh_[[#This Row],[Số lượng]]*Bang_doanh_[[#This Row],[đơn giá]]</f>
        <v>400</v>
      </c>
      <c r="R10" s="18">
        <f>Bang_doanh_[[#This Row],[đơn giá]]*1000</f>
        <v>20000</v>
      </c>
      <c r="S10" s="18">
        <f>Bang_doanh_[[#This Row],[Giá tiền]]*1000</f>
        <v>400000</v>
      </c>
    </row>
    <row r="11" spans="8:19" x14ac:dyDescent="0.3">
      <c r="H11" s="1">
        <v>45474</v>
      </c>
      <c r="I11" t="str">
        <f>IFERROR(VLOOKUP(Bang_doanh_[[#This Row],[Mã sản phẩm]],dim_Ma_san_pham[#All],5,0),0)</f>
        <v>Oldie</v>
      </c>
      <c r="J11" t="s">
        <v>23</v>
      </c>
      <c r="K11">
        <v>69</v>
      </c>
      <c r="L11" t="str">
        <f>IFERROR(VLOOKUP(Bang_doanh_[[#This Row],[ID nhân viên]],dim_manhanvien[],2,0),0)</f>
        <v>Trung Trực</v>
      </c>
      <c r="M11" t="s">
        <v>22</v>
      </c>
      <c r="N11" t="str">
        <f>IFERROR(VLOOKUP(Bang_doanh_[[#This Row],[Mã sản phẩm]],dim_Ma_san_pham[#All],2,0),0)</f>
        <v>Sandwich xúc xích + trứng + chà bông</v>
      </c>
      <c r="O11" s="2">
        <f>IFERROR(VLOOKUP(Bang_doanh_[[#This Row],[Mã sản phẩm]],dim_Ma_san_pham[#All],3,0),0)</f>
        <v>23</v>
      </c>
      <c r="P11" s="5">
        <v>2</v>
      </c>
      <c r="Q11" s="2">
        <f>Bang_doanh_[[#This Row],[Số lượng]]*Bang_doanh_[[#This Row],[đơn giá]]</f>
        <v>46</v>
      </c>
      <c r="R11" s="18">
        <f>Bang_doanh_[[#This Row],[đơn giá]]*1000</f>
        <v>23000</v>
      </c>
      <c r="S11" s="18">
        <f>Bang_doanh_[[#This Row],[Giá tiền]]*1000</f>
        <v>46000</v>
      </c>
    </row>
    <row r="12" spans="8:19" x14ac:dyDescent="0.3">
      <c r="H12" s="1">
        <v>45475</v>
      </c>
      <c r="I12" t="str">
        <f>IFERROR(VLOOKUP(Bang_doanh_[[#This Row],[Mã sản phẩm]],dim_Ma_san_pham[#All],5,0),0)</f>
        <v>Oldie</v>
      </c>
      <c r="J12" t="s">
        <v>23</v>
      </c>
      <c r="K12">
        <v>16</v>
      </c>
      <c r="L12" t="str">
        <f>IFERROR(VLOOKUP(Bang_doanh_[[#This Row],[ID nhân viên]],dim_manhanvien[],2,0),0)</f>
        <v>Phạm Hữu Xuân Hải</v>
      </c>
      <c r="M12" t="s">
        <v>20</v>
      </c>
      <c r="N12" t="str">
        <f>IFERROR(VLOOKUP(Bang_doanh_[[#This Row],[Mã sản phẩm]],dim_Ma_san_pham[#All],2,0),0)</f>
        <v>Sandwich xúc xích + trứng + chà bông</v>
      </c>
      <c r="O12" s="2">
        <f>IFERROR(VLOOKUP(Bang_doanh_[[#This Row],[Mã sản phẩm]],dim_Ma_san_pham[#All],3,0),0)</f>
        <v>23</v>
      </c>
      <c r="P12" s="5">
        <v>12</v>
      </c>
      <c r="Q12" s="2">
        <f>Bang_doanh_[[#This Row],[Số lượng]]*Bang_doanh_[[#This Row],[đơn giá]]</f>
        <v>276</v>
      </c>
      <c r="R12" s="18">
        <f>Bang_doanh_[[#This Row],[đơn giá]]*1000</f>
        <v>23000</v>
      </c>
      <c r="S12" s="18">
        <f>Bang_doanh_[[#This Row],[Giá tiền]]*1000</f>
        <v>276000</v>
      </c>
    </row>
    <row r="13" spans="8:19" x14ac:dyDescent="0.3">
      <c r="H13" s="1">
        <v>45475</v>
      </c>
      <c r="I13" t="str">
        <f>IFERROR(VLOOKUP(Bang_doanh_[[#This Row],[Mã sản phẩm]],dim_Ma_san_pham[#All],5,0),0)</f>
        <v>Junior</v>
      </c>
      <c r="J13" t="s">
        <v>21</v>
      </c>
      <c r="K13">
        <v>16</v>
      </c>
      <c r="L13" t="str">
        <f>IFERROR(VLOOKUP(Bang_doanh_[[#This Row],[ID nhân viên]],dim_manhanvien[],2,0),0)</f>
        <v>Phạm Hữu Xuân Hải</v>
      </c>
      <c r="M13" t="s">
        <v>20</v>
      </c>
      <c r="N13" t="str">
        <f>IFERROR(VLOOKUP(Bang_doanh_[[#This Row],[Mã sản phẩm]],dim_Ma_san_pham[#All],2,0),0)</f>
        <v>Sandwich xúc xích trứng chà bông không rau</v>
      </c>
      <c r="O13" s="2">
        <f>IFERROR(VLOOKUP(Bang_doanh_[[#This Row],[Mã sản phẩm]],dim_Ma_san_pham[#All],3,0),0)</f>
        <v>20</v>
      </c>
      <c r="P13" s="5">
        <v>4</v>
      </c>
      <c r="Q13" s="2">
        <f>Bang_doanh_[[#This Row],[Số lượng]]*Bang_doanh_[[#This Row],[đơn giá]]</f>
        <v>80</v>
      </c>
      <c r="R13" s="18">
        <f>Bang_doanh_[[#This Row],[đơn giá]]*1000</f>
        <v>20000</v>
      </c>
      <c r="S13" s="18">
        <f>Bang_doanh_[[#This Row],[Giá tiền]]*1000</f>
        <v>80000</v>
      </c>
    </row>
    <row r="14" spans="8:19" x14ac:dyDescent="0.3">
      <c r="H14" s="1">
        <v>45475</v>
      </c>
      <c r="I14" t="str">
        <f>IFERROR(VLOOKUP(Bang_doanh_[[#This Row],[Mã sản phẩm]],dim_Ma_san_pham[#All],5,0),0)</f>
        <v>Junior</v>
      </c>
      <c r="J14" t="s">
        <v>19</v>
      </c>
      <c r="K14">
        <v>16</v>
      </c>
      <c r="L14" t="str">
        <f>IFERROR(VLOOKUP(Bang_doanh_[[#This Row],[ID nhân viên]],dim_manhanvien[],2,0),0)</f>
        <v>Phạm Hữu Xuân Hải</v>
      </c>
      <c r="M14" t="s">
        <v>20</v>
      </c>
      <c r="N14" t="str">
        <f>IFERROR(VLOOKUP(Bang_doanh_[[#This Row],[Mã sản phẩm]],dim_Ma_san_pham[#All],2,0),0)</f>
        <v>Sandwich xúc xích + chà bông</v>
      </c>
      <c r="O14" s="2">
        <f>IFERROR(VLOOKUP(Bang_doanh_[[#This Row],[Mã sản phẩm]],dim_Ma_san_pham[#All],3,0),0)</f>
        <v>20</v>
      </c>
      <c r="P14" s="5">
        <v>10</v>
      </c>
      <c r="Q14" s="2">
        <f>Bang_doanh_[[#This Row],[Số lượng]]*Bang_doanh_[[#This Row],[đơn giá]]</f>
        <v>200</v>
      </c>
      <c r="R14" s="18">
        <f>Bang_doanh_[[#This Row],[đơn giá]]*1000</f>
        <v>20000</v>
      </c>
      <c r="S14" s="18">
        <f>Bang_doanh_[[#This Row],[Giá tiền]]*1000</f>
        <v>200000</v>
      </c>
    </row>
    <row r="15" spans="8:19" x14ac:dyDescent="0.3">
      <c r="H15" s="1">
        <v>45475</v>
      </c>
      <c r="I15" t="str">
        <f>IFERROR(VLOOKUP(Bang_doanh_[[#This Row],[Mã sản phẩm]],dim_Ma_san_pham[#All],5,0),0)</f>
        <v>Oldie</v>
      </c>
      <c r="J15" t="s">
        <v>23</v>
      </c>
      <c r="K15">
        <v>10</v>
      </c>
      <c r="L15" t="str">
        <f>IFERROR(VLOOKUP(Bang_doanh_[[#This Row],[ID nhân viên]],dim_manhanvien[],2,0),0)</f>
        <v>Minh Thuận</v>
      </c>
      <c r="M15" t="s">
        <v>17</v>
      </c>
      <c r="N15" t="str">
        <f>IFERROR(VLOOKUP(Bang_doanh_[[#This Row],[Mã sản phẩm]],dim_Ma_san_pham[#All],2,0),0)</f>
        <v>Sandwich xúc xích + trứng + chà bông</v>
      </c>
      <c r="O15" s="2">
        <f>IFERROR(VLOOKUP(Bang_doanh_[[#This Row],[Mã sản phẩm]],dim_Ma_san_pham[#All],3,0),0)</f>
        <v>23</v>
      </c>
      <c r="P15" s="5">
        <v>10</v>
      </c>
      <c r="Q15" s="2">
        <f>Bang_doanh_[[#This Row],[Số lượng]]*Bang_doanh_[[#This Row],[đơn giá]]</f>
        <v>230</v>
      </c>
      <c r="R15" s="18">
        <f>Bang_doanh_[[#This Row],[đơn giá]]*1000</f>
        <v>23000</v>
      </c>
      <c r="S15" s="18">
        <f>Bang_doanh_[[#This Row],[Giá tiền]]*1000</f>
        <v>230000</v>
      </c>
    </row>
    <row r="16" spans="8:19" x14ac:dyDescent="0.3">
      <c r="H16" s="1">
        <v>45475</v>
      </c>
      <c r="I16" t="str">
        <f>IFERROR(VLOOKUP(Bang_doanh_[[#This Row],[Mã sản phẩm]],dim_Ma_san_pham[#All],5,0),0)</f>
        <v>Junior</v>
      </c>
      <c r="J16" t="s">
        <v>21</v>
      </c>
      <c r="K16">
        <v>10</v>
      </c>
      <c r="L16" t="str">
        <f>IFERROR(VLOOKUP(Bang_doanh_[[#This Row],[ID nhân viên]],dim_manhanvien[],2,0),0)</f>
        <v>Minh Thuận</v>
      </c>
      <c r="M16" t="s">
        <v>17</v>
      </c>
      <c r="N16" t="str">
        <f>IFERROR(VLOOKUP(Bang_doanh_[[#This Row],[Mã sản phẩm]],dim_Ma_san_pham[#All],2,0),0)</f>
        <v>Sandwich xúc xích trứng chà bông không rau</v>
      </c>
      <c r="O16" s="2">
        <f>IFERROR(VLOOKUP(Bang_doanh_[[#This Row],[Mã sản phẩm]],dim_Ma_san_pham[#All],3,0),0)</f>
        <v>20</v>
      </c>
      <c r="P16" s="5">
        <v>4</v>
      </c>
      <c r="Q16" s="2">
        <f>Bang_doanh_[[#This Row],[Số lượng]]*Bang_doanh_[[#This Row],[đơn giá]]</f>
        <v>80</v>
      </c>
      <c r="R16" s="18">
        <f>Bang_doanh_[[#This Row],[đơn giá]]*1000</f>
        <v>20000</v>
      </c>
      <c r="S16" s="18">
        <f>Bang_doanh_[[#This Row],[Giá tiền]]*1000</f>
        <v>80000</v>
      </c>
    </row>
    <row r="17" spans="8:19" x14ac:dyDescent="0.3">
      <c r="H17" s="1">
        <v>45475</v>
      </c>
      <c r="I17" t="str">
        <f>IFERROR(VLOOKUP(Bang_doanh_[[#This Row],[Mã sản phẩm]],dim_Ma_san_pham[#All],5,0),0)</f>
        <v>Junior</v>
      </c>
      <c r="J17" t="s">
        <v>19</v>
      </c>
      <c r="K17">
        <v>10</v>
      </c>
      <c r="L17" t="str">
        <f>IFERROR(VLOOKUP(Bang_doanh_[[#This Row],[ID nhân viên]],dim_manhanvien[],2,0),0)</f>
        <v>Minh Thuận</v>
      </c>
      <c r="M17" t="s">
        <v>17</v>
      </c>
      <c r="N17" t="str">
        <f>IFERROR(VLOOKUP(Bang_doanh_[[#This Row],[Mã sản phẩm]],dim_Ma_san_pham[#All],2,0),0)</f>
        <v>Sandwich xúc xích + chà bông</v>
      </c>
      <c r="O17" s="2">
        <f>IFERROR(VLOOKUP(Bang_doanh_[[#This Row],[Mã sản phẩm]],dim_Ma_san_pham[#All],3,0),0)</f>
        <v>20</v>
      </c>
      <c r="P17" s="5">
        <v>11</v>
      </c>
      <c r="Q17" s="2">
        <f>Bang_doanh_[[#This Row],[Số lượng]]*Bang_doanh_[[#This Row],[đơn giá]]</f>
        <v>220</v>
      </c>
      <c r="R17" s="18">
        <f>Bang_doanh_[[#This Row],[đơn giá]]*1000</f>
        <v>20000</v>
      </c>
      <c r="S17" s="18">
        <f>Bang_doanh_[[#This Row],[Giá tiền]]*1000</f>
        <v>220000</v>
      </c>
    </row>
    <row r="18" spans="8:19" x14ac:dyDescent="0.3">
      <c r="H18" s="1">
        <v>45476</v>
      </c>
      <c r="I18" t="str">
        <f>IFERROR(VLOOKUP(Bang_doanh_[[#This Row],[Mã sản phẩm]],dim_Ma_san_pham[#All],5,0),0)</f>
        <v>Junior</v>
      </c>
      <c r="J18" t="s">
        <v>21</v>
      </c>
      <c r="K18">
        <v>1</v>
      </c>
      <c r="L18" t="str">
        <f>IFERROR(VLOOKUP(Bang_doanh_[[#This Row],[ID nhân viên]],dim_manhanvien[],2,0),0)</f>
        <v>Lê Thị Thùy Linh</v>
      </c>
      <c r="M18" t="s">
        <v>20</v>
      </c>
      <c r="N18" t="str">
        <f>IFERROR(VLOOKUP(Bang_doanh_[[#This Row],[Mã sản phẩm]],dim_Ma_san_pham[#All],2,0),0)</f>
        <v>Sandwich xúc xích trứng chà bông không rau</v>
      </c>
      <c r="O18" s="2">
        <f>IFERROR(VLOOKUP(Bang_doanh_[[#This Row],[Mã sản phẩm]],dim_Ma_san_pham[#All],3,0),0)</f>
        <v>20</v>
      </c>
      <c r="P18" s="5">
        <v>8</v>
      </c>
      <c r="Q18" s="2">
        <f>Bang_doanh_[[#This Row],[Số lượng]]*Bang_doanh_[[#This Row],[đơn giá]]</f>
        <v>160</v>
      </c>
      <c r="R18" s="18">
        <f>Bang_doanh_[[#This Row],[đơn giá]]*1000</f>
        <v>20000</v>
      </c>
      <c r="S18" s="18">
        <f>Bang_doanh_[[#This Row],[Giá tiền]]*1000</f>
        <v>160000</v>
      </c>
    </row>
    <row r="19" spans="8:19" x14ac:dyDescent="0.3">
      <c r="H19" s="1">
        <v>45476</v>
      </c>
      <c r="I19" t="str">
        <f>IFERROR(VLOOKUP(Bang_doanh_[[#This Row],[Mã sản phẩm]],dim_Ma_san_pham[#All],5,0),0)</f>
        <v>Junior</v>
      </c>
      <c r="J19" t="s">
        <v>19</v>
      </c>
      <c r="K19">
        <v>1</v>
      </c>
      <c r="L19" t="str">
        <f>IFERROR(VLOOKUP(Bang_doanh_[[#This Row],[ID nhân viên]],dim_manhanvien[],2,0),0)</f>
        <v>Lê Thị Thùy Linh</v>
      </c>
      <c r="M19" t="s">
        <v>20</v>
      </c>
      <c r="N19" t="str">
        <f>IFERROR(VLOOKUP(Bang_doanh_[[#This Row],[Mã sản phẩm]],dim_Ma_san_pham[#All],2,0),0)</f>
        <v>Sandwich xúc xích + chà bông</v>
      </c>
      <c r="O19" s="2">
        <f>IFERROR(VLOOKUP(Bang_doanh_[[#This Row],[Mã sản phẩm]],dim_Ma_san_pham[#All],3,0),0)</f>
        <v>20</v>
      </c>
      <c r="P19" s="5">
        <v>11</v>
      </c>
      <c r="Q19" s="2">
        <f>Bang_doanh_[[#This Row],[Số lượng]]*Bang_doanh_[[#This Row],[đơn giá]]</f>
        <v>220</v>
      </c>
      <c r="R19" s="18">
        <f>Bang_doanh_[[#This Row],[đơn giá]]*1000</f>
        <v>20000</v>
      </c>
      <c r="S19" s="18">
        <f>Bang_doanh_[[#This Row],[Giá tiền]]*1000</f>
        <v>220000</v>
      </c>
    </row>
    <row r="20" spans="8:19" x14ac:dyDescent="0.3">
      <c r="H20" s="1">
        <v>45476</v>
      </c>
      <c r="I20" t="str">
        <f>IFERROR(VLOOKUP(Bang_doanh_[[#This Row],[Mã sản phẩm]],dim_Ma_san_pham[#All],5,0),0)</f>
        <v>Oldie</v>
      </c>
      <c r="J20" t="s">
        <v>23</v>
      </c>
      <c r="K20">
        <v>1</v>
      </c>
      <c r="L20" t="str">
        <f>IFERROR(VLOOKUP(Bang_doanh_[[#This Row],[ID nhân viên]],dim_manhanvien[],2,0),0)</f>
        <v>Lê Thị Thùy Linh</v>
      </c>
      <c r="M20" t="s">
        <v>20</v>
      </c>
      <c r="N20" t="str">
        <f>IFERROR(VLOOKUP(Bang_doanh_[[#This Row],[Mã sản phẩm]],dim_Ma_san_pham[#All],2,0),0)</f>
        <v>Sandwich xúc xích + trứng + chà bông</v>
      </c>
      <c r="O20" s="2">
        <f>IFERROR(VLOOKUP(Bang_doanh_[[#This Row],[Mã sản phẩm]],dim_Ma_san_pham[#All],3,0),0)</f>
        <v>23</v>
      </c>
      <c r="P20" s="5">
        <v>8</v>
      </c>
      <c r="Q20" s="2">
        <f>Bang_doanh_[[#This Row],[Số lượng]]*Bang_doanh_[[#This Row],[đơn giá]]</f>
        <v>184</v>
      </c>
      <c r="R20" s="18">
        <f>Bang_doanh_[[#This Row],[đơn giá]]*1000</f>
        <v>23000</v>
      </c>
      <c r="S20" s="18">
        <f>Bang_doanh_[[#This Row],[Giá tiền]]*1000</f>
        <v>184000</v>
      </c>
    </row>
    <row r="21" spans="8:19" x14ac:dyDescent="0.3">
      <c r="H21" s="1">
        <v>45476</v>
      </c>
      <c r="I21" t="str">
        <f>IFERROR(VLOOKUP(Bang_doanh_[[#This Row],[Mã sản phẩm]],dim_Ma_san_pham[#All],5,0),0)</f>
        <v>Junior</v>
      </c>
      <c r="J21" t="s">
        <v>21</v>
      </c>
      <c r="K21">
        <v>2</v>
      </c>
      <c r="L21" t="str">
        <f>IFERROR(VLOOKUP(Bang_doanh_[[#This Row],[ID nhân viên]],dim_manhanvien[],2,0),0)</f>
        <v>Phạm Hữu Phú Vinh</v>
      </c>
      <c r="M21" t="s">
        <v>17</v>
      </c>
      <c r="N21" t="str">
        <f>IFERROR(VLOOKUP(Bang_doanh_[[#This Row],[Mã sản phẩm]],dim_Ma_san_pham[#All],2,0),0)</f>
        <v>Sandwich xúc xích trứng chà bông không rau</v>
      </c>
      <c r="O21" s="2">
        <f>IFERROR(VLOOKUP(Bang_doanh_[[#This Row],[Mã sản phẩm]],dim_Ma_san_pham[#All],3,0),0)</f>
        <v>20</v>
      </c>
      <c r="P21" s="5">
        <v>2</v>
      </c>
      <c r="Q21" s="2">
        <f>Bang_doanh_[[#This Row],[Số lượng]]*Bang_doanh_[[#This Row],[đơn giá]]</f>
        <v>40</v>
      </c>
      <c r="R21" s="18">
        <f>Bang_doanh_[[#This Row],[đơn giá]]*1000</f>
        <v>20000</v>
      </c>
      <c r="S21" s="18">
        <f>Bang_doanh_[[#This Row],[Giá tiền]]*1000</f>
        <v>40000</v>
      </c>
    </row>
    <row r="22" spans="8:19" x14ac:dyDescent="0.3">
      <c r="H22" s="1">
        <v>45476</v>
      </c>
      <c r="I22" t="str">
        <f>IFERROR(VLOOKUP(Bang_doanh_[[#This Row],[Mã sản phẩm]],dim_Ma_san_pham[#All],5,0),0)</f>
        <v>Junior</v>
      </c>
      <c r="J22" t="s">
        <v>19</v>
      </c>
      <c r="K22">
        <v>2</v>
      </c>
      <c r="L22" t="str">
        <f>IFERROR(VLOOKUP(Bang_doanh_[[#This Row],[ID nhân viên]],dim_manhanvien[],2,0),0)</f>
        <v>Phạm Hữu Phú Vinh</v>
      </c>
      <c r="M22" t="s">
        <v>17</v>
      </c>
      <c r="N22" t="str">
        <f>IFERROR(VLOOKUP(Bang_doanh_[[#This Row],[Mã sản phẩm]],dim_Ma_san_pham[#All],2,0),0)</f>
        <v>Sandwich xúc xích + chà bông</v>
      </c>
      <c r="O22" s="2">
        <f>IFERROR(VLOOKUP(Bang_doanh_[[#This Row],[Mã sản phẩm]],dim_Ma_san_pham[#All],3,0),0)</f>
        <v>20</v>
      </c>
      <c r="P22" s="5">
        <v>7</v>
      </c>
      <c r="Q22" s="2">
        <f>Bang_doanh_[[#This Row],[Số lượng]]*Bang_doanh_[[#This Row],[đơn giá]]</f>
        <v>140</v>
      </c>
      <c r="R22" s="18">
        <f>Bang_doanh_[[#This Row],[đơn giá]]*1000</f>
        <v>20000</v>
      </c>
      <c r="S22" s="18">
        <f>Bang_doanh_[[#This Row],[Giá tiền]]*1000</f>
        <v>140000</v>
      </c>
    </row>
    <row r="23" spans="8:19" x14ac:dyDescent="0.3">
      <c r="H23" s="1">
        <v>45476</v>
      </c>
      <c r="I23" t="str">
        <f>IFERROR(VLOOKUP(Bang_doanh_[[#This Row],[Mã sản phẩm]],dim_Ma_san_pham[#All],5,0),0)</f>
        <v>Oldie</v>
      </c>
      <c r="J23" t="s">
        <v>23</v>
      </c>
      <c r="K23">
        <v>2</v>
      </c>
      <c r="L23" t="str">
        <f>IFERROR(VLOOKUP(Bang_doanh_[[#This Row],[ID nhân viên]],dim_manhanvien[],2,0),0)</f>
        <v>Phạm Hữu Phú Vinh</v>
      </c>
      <c r="M23" t="s">
        <v>17</v>
      </c>
      <c r="N23" t="str">
        <f>IFERROR(VLOOKUP(Bang_doanh_[[#This Row],[Mã sản phẩm]],dim_Ma_san_pham[#All],2,0),0)</f>
        <v>Sandwich xúc xích + trứng + chà bông</v>
      </c>
      <c r="O23" s="2">
        <f>IFERROR(VLOOKUP(Bang_doanh_[[#This Row],[Mã sản phẩm]],dim_Ma_san_pham[#All],3,0),0)</f>
        <v>23</v>
      </c>
      <c r="P23" s="5">
        <v>9</v>
      </c>
      <c r="Q23" s="2">
        <f>Bang_doanh_[[#This Row],[Số lượng]]*Bang_doanh_[[#This Row],[đơn giá]]</f>
        <v>207</v>
      </c>
      <c r="R23" s="18">
        <f>Bang_doanh_[[#This Row],[đơn giá]]*1000</f>
        <v>23000</v>
      </c>
      <c r="S23" s="18">
        <f>Bang_doanh_[[#This Row],[Giá tiền]]*1000</f>
        <v>207000</v>
      </c>
    </row>
    <row r="24" spans="8:19" x14ac:dyDescent="0.3">
      <c r="H24" s="1">
        <v>45476</v>
      </c>
      <c r="I24" t="str">
        <f>IFERROR(VLOOKUP(Bang_doanh_[[#This Row],[Mã sản phẩm]],dim_Ma_san_pham[#All],5,0),0)</f>
        <v>Junior</v>
      </c>
      <c r="J24" t="s">
        <v>19</v>
      </c>
      <c r="K24">
        <v>69</v>
      </c>
      <c r="L24" t="str">
        <f>IFERROR(VLOOKUP(Bang_doanh_[[#This Row],[ID nhân viên]],dim_manhanvien[],2,0),0)</f>
        <v>Trung Trực</v>
      </c>
      <c r="M24" t="s">
        <v>22</v>
      </c>
      <c r="N24" t="str">
        <f>IFERROR(VLOOKUP(Bang_doanh_[[#This Row],[Mã sản phẩm]],dim_Ma_san_pham[#All],2,0),0)</f>
        <v>Sandwich xúc xích + chà bông</v>
      </c>
      <c r="O24" s="2">
        <f>IFERROR(VLOOKUP(Bang_doanh_[[#This Row],[Mã sản phẩm]],dim_Ma_san_pham[#All],3,0),0)</f>
        <v>20</v>
      </c>
      <c r="P24" s="5">
        <v>1</v>
      </c>
      <c r="Q24" s="2">
        <f>Bang_doanh_[[#This Row],[Số lượng]]*Bang_doanh_[[#This Row],[đơn giá]]</f>
        <v>20</v>
      </c>
      <c r="R24" s="18">
        <f>Bang_doanh_[[#This Row],[đơn giá]]*1000</f>
        <v>20000</v>
      </c>
      <c r="S24" s="18">
        <f>Bang_doanh_[[#This Row],[Giá tiền]]*1000</f>
        <v>20000</v>
      </c>
    </row>
    <row r="25" spans="8:19" x14ac:dyDescent="0.3">
      <c r="H25" s="1">
        <v>45476</v>
      </c>
      <c r="I25" t="str">
        <f>IFERROR(VLOOKUP(Bang_doanh_[[#This Row],[Mã sản phẩm]],dim_Ma_san_pham[#All],5,0),0)</f>
        <v>Oldie</v>
      </c>
      <c r="J25" t="s">
        <v>23</v>
      </c>
      <c r="K25">
        <v>69</v>
      </c>
      <c r="L25" t="str">
        <f>IFERROR(VLOOKUP(Bang_doanh_[[#This Row],[ID nhân viên]],dim_manhanvien[],2,0),0)</f>
        <v>Trung Trực</v>
      </c>
      <c r="M25" t="s">
        <v>22</v>
      </c>
      <c r="N25" t="str">
        <f>IFERROR(VLOOKUP(Bang_doanh_[[#This Row],[Mã sản phẩm]],dim_Ma_san_pham[#All],2,0),0)</f>
        <v>Sandwich xúc xích + trứng + chà bông</v>
      </c>
      <c r="O25" s="2">
        <f>IFERROR(VLOOKUP(Bang_doanh_[[#This Row],[Mã sản phẩm]],dim_Ma_san_pham[#All],3,0),0)</f>
        <v>23</v>
      </c>
      <c r="P25" s="5">
        <v>5</v>
      </c>
      <c r="Q25" s="2">
        <f>Bang_doanh_[[#This Row],[Số lượng]]*Bang_doanh_[[#This Row],[đơn giá]]</f>
        <v>115</v>
      </c>
      <c r="R25" s="18">
        <f>Bang_doanh_[[#This Row],[đơn giá]]*1000</f>
        <v>23000</v>
      </c>
      <c r="S25" s="18">
        <f>Bang_doanh_[[#This Row],[Giá tiền]]*1000</f>
        <v>115000</v>
      </c>
    </row>
    <row r="26" spans="8:19" x14ac:dyDescent="0.3">
      <c r="H26" s="1">
        <v>45477</v>
      </c>
      <c r="I26" t="str">
        <f>IFERROR(VLOOKUP(Bang_doanh_[[#This Row],[Mã sản phẩm]],dim_Ma_san_pham[#All],5,0),0)</f>
        <v>Junior</v>
      </c>
      <c r="J26" t="s">
        <v>19</v>
      </c>
      <c r="K26">
        <v>16</v>
      </c>
      <c r="L26" t="str">
        <f>IFERROR(VLOOKUP(Bang_doanh_[[#This Row],[ID nhân viên]],dim_manhanvien[],2,0),0)</f>
        <v>Phạm Hữu Xuân Hải</v>
      </c>
      <c r="M26" t="s">
        <v>20</v>
      </c>
      <c r="N26" t="str">
        <f>IFERROR(VLOOKUP(Bang_doanh_[[#This Row],[Mã sản phẩm]],dim_Ma_san_pham[#All],2,0),0)</f>
        <v>Sandwich xúc xích + chà bông</v>
      </c>
      <c r="O26" s="2">
        <f>IFERROR(VLOOKUP(Bang_doanh_[[#This Row],[Mã sản phẩm]],dim_Ma_san_pham[#All],3,0),0)</f>
        <v>20</v>
      </c>
      <c r="P26" s="5">
        <v>20</v>
      </c>
      <c r="Q26" s="2">
        <f>Bang_doanh_[[#This Row],[Số lượng]]*Bang_doanh_[[#This Row],[đơn giá]]</f>
        <v>400</v>
      </c>
      <c r="R26" s="18">
        <f>Bang_doanh_[[#This Row],[đơn giá]]*1000</f>
        <v>20000</v>
      </c>
      <c r="S26" s="18">
        <f>Bang_doanh_[[#This Row],[Giá tiền]]*1000</f>
        <v>400000</v>
      </c>
    </row>
    <row r="27" spans="8:19" x14ac:dyDescent="0.3">
      <c r="H27" s="1">
        <v>45477</v>
      </c>
      <c r="I27" t="str">
        <f>IFERROR(VLOOKUP(Bang_doanh_[[#This Row],[Mã sản phẩm]],dim_Ma_san_pham[#All],5,0),0)</f>
        <v>Junior</v>
      </c>
      <c r="J27" t="s">
        <v>21</v>
      </c>
      <c r="K27">
        <v>16</v>
      </c>
      <c r="L27" t="str">
        <f>IFERROR(VLOOKUP(Bang_doanh_[[#This Row],[ID nhân viên]],dim_manhanvien[],2,0),0)</f>
        <v>Phạm Hữu Xuân Hải</v>
      </c>
      <c r="M27" t="s">
        <v>20</v>
      </c>
      <c r="N27" t="str">
        <f>IFERROR(VLOOKUP(Bang_doanh_[[#This Row],[Mã sản phẩm]],dim_Ma_san_pham[#All],2,0),0)</f>
        <v>Sandwich xúc xích trứng chà bông không rau</v>
      </c>
      <c r="O27" s="2">
        <f>IFERROR(VLOOKUP(Bang_doanh_[[#This Row],[Mã sản phẩm]],dim_Ma_san_pham[#All],3,0),0)</f>
        <v>20</v>
      </c>
      <c r="P27" s="5">
        <v>6</v>
      </c>
      <c r="Q27" s="2">
        <f>Bang_doanh_[[#This Row],[Số lượng]]*Bang_doanh_[[#This Row],[đơn giá]]</f>
        <v>120</v>
      </c>
      <c r="R27" s="18">
        <f>Bang_doanh_[[#This Row],[đơn giá]]*1000</f>
        <v>20000</v>
      </c>
      <c r="S27" s="18">
        <f>Bang_doanh_[[#This Row],[Giá tiền]]*1000</f>
        <v>120000</v>
      </c>
    </row>
    <row r="28" spans="8:19" x14ac:dyDescent="0.3">
      <c r="H28" s="1">
        <v>45477</v>
      </c>
      <c r="I28" t="str">
        <f>IFERROR(VLOOKUP(Bang_doanh_[[#This Row],[Mã sản phẩm]],dim_Ma_san_pham[#All],5,0),0)</f>
        <v>Oldie</v>
      </c>
      <c r="J28" t="s">
        <v>23</v>
      </c>
      <c r="K28">
        <v>16</v>
      </c>
      <c r="L28" t="str">
        <f>IFERROR(VLOOKUP(Bang_doanh_[[#This Row],[ID nhân viên]],dim_manhanvien[],2,0),0)</f>
        <v>Phạm Hữu Xuân Hải</v>
      </c>
      <c r="M28" t="s">
        <v>20</v>
      </c>
      <c r="N28" t="str">
        <f>IFERROR(VLOOKUP(Bang_doanh_[[#This Row],[Mã sản phẩm]],dim_Ma_san_pham[#All],2,0),0)</f>
        <v>Sandwich xúc xích + trứng + chà bông</v>
      </c>
      <c r="O28" s="2">
        <f>IFERROR(VLOOKUP(Bang_doanh_[[#This Row],[Mã sản phẩm]],dim_Ma_san_pham[#All],3,0),0)</f>
        <v>23</v>
      </c>
      <c r="P28" s="5">
        <v>5</v>
      </c>
      <c r="Q28" s="2">
        <f>Bang_doanh_[[#This Row],[Số lượng]]*Bang_doanh_[[#This Row],[đơn giá]]</f>
        <v>115</v>
      </c>
      <c r="R28" s="18">
        <f>Bang_doanh_[[#This Row],[đơn giá]]*1000</f>
        <v>23000</v>
      </c>
      <c r="S28" s="18">
        <f>Bang_doanh_[[#This Row],[Giá tiền]]*1000</f>
        <v>115000</v>
      </c>
    </row>
    <row r="29" spans="8:19" x14ac:dyDescent="0.3">
      <c r="H29" s="1">
        <v>45477</v>
      </c>
      <c r="I29" t="str">
        <f>IFERROR(VLOOKUP(Bang_doanh_[[#This Row],[Mã sản phẩm]],dim_Ma_san_pham[#All],5,0),0)</f>
        <v>Junior</v>
      </c>
      <c r="J29" t="s">
        <v>19</v>
      </c>
      <c r="K29">
        <v>2</v>
      </c>
      <c r="L29" t="str">
        <f>IFERROR(VLOOKUP(Bang_doanh_[[#This Row],[ID nhân viên]],dim_manhanvien[],2,0),0)</f>
        <v>Phạm Hữu Phú Vinh</v>
      </c>
      <c r="M29" t="s">
        <v>17</v>
      </c>
      <c r="N29" t="str">
        <f>IFERROR(VLOOKUP(Bang_doanh_[[#This Row],[Mã sản phẩm]],dim_Ma_san_pham[#All],2,0),0)</f>
        <v>Sandwich xúc xích + chà bông</v>
      </c>
      <c r="O29" s="2">
        <f>IFERROR(VLOOKUP(Bang_doanh_[[#This Row],[Mã sản phẩm]],dim_Ma_san_pham[#All],3,0),0)</f>
        <v>20</v>
      </c>
      <c r="P29" s="5">
        <v>7</v>
      </c>
      <c r="Q29" s="2">
        <f>Bang_doanh_[[#This Row],[Số lượng]]*Bang_doanh_[[#This Row],[đơn giá]]</f>
        <v>140</v>
      </c>
      <c r="R29" s="18">
        <f>Bang_doanh_[[#This Row],[đơn giá]]*1000</f>
        <v>20000</v>
      </c>
      <c r="S29" s="18">
        <f>Bang_doanh_[[#This Row],[Giá tiền]]*1000</f>
        <v>140000</v>
      </c>
    </row>
    <row r="30" spans="8:19" x14ac:dyDescent="0.3">
      <c r="H30" s="1">
        <v>45477</v>
      </c>
      <c r="I30" t="str">
        <f>IFERROR(VLOOKUP(Bang_doanh_[[#This Row],[Mã sản phẩm]],dim_Ma_san_pham[#All],5,0),0)</f>
        <v>Junior</v>
      </c>
      <c r="J30" t="s">
        <v>21</v>
      </c>
      <c r="K30">
        <v>2</v>
      </c>
      <c r="L30" t="str">
        <f>IFERROR(VLOOKUP(Bang_doanh_[[#This Row],[ID nhân viên]],dim_manhanvien[],2,0),0)</f>
        <v>Phạm Hữu Phú Vinh</v>
      </c>
      <c r="M30" t="s">
        <v>17</v>
      </c>
      <c r="N30" t="str">
        <f>IFERROR(VLOOKUP(Bang_doanh_[[#This Row],[Mã sản phẩm]],dim_Ma_san_pham[#All],2,0),0)</f>
        <v>Sandwich xúc xích trứng chà bông không rau</v>
      </c>
      <c r="O30" s="2">
        <f>IFERROR(VLOOKUP(Bang_doanh_[[#This Row],[Mã sản phẩm]],dim_Ma_san_pham[#All],3,0),0)</f>
        <v>20</v>
      </c>
      <c r="P30" s="5">
        <v>4</v>
      </c>
      <c r="Q30" s="2">
        <f>Bang_doanh_[[#This Row],[Số lượng]]*Bang_doanh_[[#This Row],[đơn giá]]</f>
        <v>80</v>
      </c>
      <c r="R30" s="18">
        <f>Bang_doanh_[[#This Row],[đơn giá]]*1000</f>
        <v>20000</v>
      </c>
      <c r="S30" s="18">
        <f>Bang_doanh_[[#This Row],[Giá tiền]]*1000</f>
        <v>80000</v>
      </c>
    </row>
    <row r="31" spans="8:19" x14ac:dyDescent="0.3">
      <c r="H31" s="1">
        <v>45477</v>
      </c>
      <c r="I31" t="str">
        <f>IFERROR(VLOOKUP(Bang_doanh_[[#This Row],[Mã sản phẩm]],dim_Ma_san_pham[#All],5,0),0)</f>
        <v>Oldie</v>
      </c>
      <c r="J31" t="s">
        <v>23</v>
      </c>
      <c r="K31">
        <v>2</v>
      </c>
      <c r="L31" t="str">
        <f>IFERROR(VLOOKUP(Bang_doanh_[[#This Row],[ID nhân viên]],dim_manhanvien[],2,0),0)</f>
        <v>Phạm Hữu Phú Vinh</v>
      </c>
      <c r="M31" t="s">
        <v>17</v>
      </c>
      <c r="N31" t="str">
        <f>IFERROR(VLOOKUP(Bang_doanh_[[#This Row],[Mã sản phẩm]],dim_Ma_san_pham[#All],2,0),0)</f>
        <v>Sandwich xúc xích + trứng + chà bông</v>
      </c>
      <c r="O31" s="2">
        <f>IFERROR(VLOOKUP(Bang_doanh_[[#This Row],[Mã sản phẩm]],dim_Ma_san_pham[#All],3,0),0)</f>
        <v>23</v>
      </c>
      <c r="P31" s="5">
        <v>9</v>
      </c>
      <c r="Q31" s="2">
        <f>Bang_doanh_[[#This Row],[Số lượng]]*Bang_doanh_[[#This Row],[đơn giá]]</f>
        <v>207</v>
      </c>
      <c r="R31" s="18">
        <f>Bang_doanh_[[#This Row],[đơn giá]]*1000</f>
        <v>23000</v>
      </c>
      <c r="S31" s="18">
        <f>Bang_doanh_[[#This Row],[Giá tiền]]*1000</f>
        <v>207000</v>
      </c>
    </row>
    <row r="32" spans="8:19" x14ac:dyDescent="0.3">
      <c r="H32" s="1">
        <v>45478</v>
      </c>
      <c r="I32" t="str">
        <f>IFERROR(VLOOKUP(Bang_doanh_[[#This Row],[Mã sản phẩm]],dim_Ma_san_pham[#All],5,0),0)</f>
        <v>Junior</v>
      </c>
      <c r="J32" t="s">
        <v>21</v>
      </c>
      <c r="K32">
        <v>1</v>
      </c>
      <c r="L32" t="str">
        <f>IFERROR(VLOOKUP(Bang_doanh_[[#This Row],[ID nhân viên]],dim_manhanvien[],2,0),0)</f>
        <v>Lê Thị Thùy Linh</v>
      </c>
      <c r="M32" t="s">
        <v>20</v>
      </c>
      <c r="N32" t="str">
        <f>IFERROR(VLOOKUP(Bang_doanh_[[#This Row],[Mã sản phẩm]],dim_Ma_san_pham[#All],2,0),0)</f>
        <v>Sandwich xúc xích trứng chà bông không rau</v>
      </c>
      <c r="O32" s="2">
        <f>IFERROR(VLOOKUP(Bang_doanh_[[#This Row],[Mã sản phẩm]],dim_Ma_san_pham[#All],3,0),0)</f>
        <v>20</v>
      </c>
      <c r="P32" s="5">
        <v>6</v>
      </c>
      <c r="Q32" s="2">
        <f>Bang_doanh_[[#This Row],[Số lượng]]*Bang_doanh_[[#This Row],[đơn giá]]</f>
        <v>120</v>
      </c>
      <c r="R32" s="18">
        <f>Bang_doanh_[[#This Row],[đơn giá]]*1000</f>
        <v>20000</v>
      </c>
      <c r="S32" s="18">
        <f>Bang_doanh_[[#This Row],[Giá tiền]]*1000</f>
        <v>120000</v>
      </c>
    </row>
    <row r="33" spans="8:19" x14ac:dyDescent="0.3">
      <c r="H33" s="1">
        <v>45478</v>
      </c>
      <c r="I33" t="str">
        <f>IFERROR(VLOOKUP(Bang_doanh_[[#This Row],[Mã sản phẩm]],dim_Ma_san_pham[#All],5,0),0)</f>
        <v>Junior</v>
      </c>
      <c r="J33" t="s">
        <v>19</v>
      </c>
      <c r="K33">
        <v>1</v>
      </c>
      <c r="L33" t="str">
        <f>IFERROR(VLOOKUP(Bang_doanh_[[#This Row],[ID nhân viên]],dim_manhanvien[],2,0),0)</f>
        <v>Lê Thị Thùy Linh</v>
      </c>
      <c r="M33" t="s">
        <v>20</v>
      </c>
      <c r="N33" t="str">
        <f>IFERROR(VLOOKUP(Bang_doanh_[[#This Row],[Mã sản phẩm]],dim_Ma_san_pham[#All],2,0),0)</f>
        <v>Sandwich xúc xích + chà bông</v>
      </c>
      <c r="O33" s="2">
        <f>IFERROR(VLOOKUP(Bang_doanh_[[#This Row],[Mã sản phẩm]],dim_Ma_san_pham[#All],3,0),0)</f>
        <v>20</v>
      </c>
      <c r="P33" s="5">
        <v>13</v>
      </c>
      <c r="Q33" s="2">
        <f>Bang_doanh_[[#This Row],[Số lượng]]*Bang_doanh_[[#This Row],[đơn giá]]</f>
        <v>260</v>
      </c>
      <c r="R33" s="18">
        <f>Bang_doanh_[[#This Row],[đơn giá]]*1000</f>
        <v>20000</v>
      </c>
      <c r="S33" s="18">
        <f>Bang_doanh_[[#This Row],[Giá tiền]]*1000</f>
        <v>260000</v>
      </c>
    </row>
    <row r="34" spans="8:19" x14ac:dyDescent="0.3">
      <c r="H34" s="1">
        <v>45478</v>
      </c>
      <c r="I34" t="str">
        <f>IFERROR(VLOOKUP(Bang_doanh_[[#This Row],[Mã sản phẩm]],dim_Ma_san_pham[#All],5,0),0)</f>
        <v>Oldie</v>
      </c>
      <c r="J34" t="s">
        <v>23</v>
      </c>
      <c r="K34">
        <v>1</v>
      </c>
      <c r="L34" t="str">
        <f>IFERROR(VLOOKUP(Bang_doanh_[[#This Row],[ID nhân viên]],dim_manhanvien[],2,0),0)</f>
        <v>Lê Thị Thùy Linh</v>
      </c>
      <c r="M34" t="s">
        <v>20</v>
      </c>
      <c r="N34" t="str">
        <f>IFERROR(VLOOKUP(Bang_doanh_[[#This Row],[Mã sản phẩm]],dim_Ma_san_pham[#All],2,0),0)</f>
        <v>Sandwich xúc xích + trứng + chà bông</v>
      </c>
      <c r="O34" s="2">
        <f>IFERROR(VLOOKUP(Bang_doanh_[[#This Row],[Mã sản phẩm]],dim_Ma_san_pham[#All],3,0),0)</f>
        <v>23</v>
      </c>
      <c r="P34" s="5">
        <v>8</v>
      </c>
      <c r="Q34" s="2">
        <f>Bang_doanh_[[#This Row],[Số lượng]]*Bang_doanh_[[#This Row],[đơn giá]]</f>
        <v>184</v>
      </c>
      <c r="R34" s="18">
        <f>Bang_doanh_[[#This Row],[đơn giá]]*1000</f>
        <v>23000</v>
      </c>
      <c r="S34" s="18">
        <f>Bang_doanh_[[#This Row],[Giá tiền]]*1000</f>
        <v>184000</v>
      </c>
    </row>
    <row r="35" spans="8:19" x14ac:dyDescent="0.3">
      <c r="H35" s="1">
        <v>45478</v>
      </c>
      <c r="I35" t="str">
        <f>IFERROR(VLOOKUP(Bang_doanh_[[#This Row],[Mã sản phẩm]],dim_Ma_san_pham[#All],5,0),0)</f>
        <v>Junior</v>
      </c>
      <c r="J35" t="s">
        <v>21</v>
      </c>
      <c r="K35">
        <v>2</v>
      </c>
      <c r="L35" t="str">
        <f>IFERROR(VLOOKUP(Bang_doanh_[[#This Row],[ID nhân viên]],dim_manhanvien[],2,0),0)</f>
        <v>Phạm Hữu Phú Vinh</v>
      </c>
      <c r="M35" t="s">
        <v>17</v>
      </c>
      <c r="N35" t="str">
        <f>IFERROR(VLOOKUP(Bang_doanh_[[#This Row],[Mã sản phẩm]],dim_Ma_san_pham[#All],2,0),0)</f>
        <v>Sandwich xúc xích trứng chà bông không rau</v>
      </c>
      <c r="O35" s="2">
        <f>IFERROR(VLOOKUP(Bang_doanh_[[#This Row],[Mã sản phẩm]],dim_Ma_san_pham[#All],3,0),0)</f>
        <v>20</v>
      </c>
      <c r="P35" s="5">
        <v>2</v>
      </c>
      <c r="Q35" s="2">
        <f>Bang_doanh_[[#This Row],[Số lượng]]*Bang_doanh_[[#This Row],[đơn giá]]</f>
        <v>40</v>
      </c>
      <c r="R35" s="18">
        <f>Bang_doanh_[[#This Row],[đơn giá]]*1000</f>
        <v>20000</v>
      </c>
      <c r="S35" s="18">
        <f>Bang_doanh_[[#This Row],[Giá tiền]]*1000</f>
        <v>40000</v>
      </c>
    </row>
    <row r="36" spans="8:19" x14ac:dyDescent="0.3">
      <c r="H36" s="1">
        <v>45478</v>
      </c>
      <c r="I36" t="str">
        <f>IFERROR(VLOOKUP(Bang_doanh_[[#This Row],[Mã sản phẩm]],dim_Ma_san_pham[#All],5,0),0)</f>
        <v>Junior</v>
      </c>
      <c r="J36" t="s">
        <v>19</v>
      </c>
      <c r="K36">
        <v>2</v>
      </c>
      <c r="L36" t="str">
        <f>IFERROR(VLOOKUP(Bang_doanh_[[#This Row],[ID nhân viên]],dim_manhanvien[],2,0),0)</f>
        <v>Phạm Hữu Phú Vinh</v>
      </c>
      <c r="M36" t="s">
        <v>17</v>
      </c>
      <c r="N36" t="str">
        <f>IFERROR(VLOOKUP(Bang_doanh_[[#This Row],[Mã sản phẩm]],dim_Ma_san_pham[#All],2,0),0)</f>
        <v>Sandwich xúc xích + chà bông</v>
      </c>
      <c r="O36" s="2">
        <f>IFERROR(VLOOKUP(Bang_doanh_[[#This Row],[Mã sản phẩm]],dim_Ma_san_pham[#All],3,0),0)</f>
        <v>20</v>
      </c>
      <c r="P36" s="5">
        <v>10</v>
      </c>
      <c r="Q36" s="2">
        <f>Bang_doanh_[[#This Row],[Số lượng]]*Bang_doanh_[[#This Row],[đơn giá]]</f>
        <v>200</v>
      </c>
      <c r="R36" s="18">
        <f>Bang_doanh_[[#This Row],[đơn giá]]*1000</f>
        <v>20000</v>
      </c>
      <c r="S36" s="18">
        <f>Bang_doanh_[[#This Row],[Giá tiền]]*1000</f>
        <v>200000</v>
      </c>
    </row>
    <row r="37" spans="8:19" x14ac:dyDescent="0.3">
      <c r="H37" s="1">
        <v>45478</v>
      </c>
      <c r="I37" t="str">
        <f>IFERROR(VLOOKUP(Bang_doanh_[[#This Row],[Mã sản phẩm]],dim_Ma_san_pham[#All],5,0),0)</f>
        <v>Oldie</v>
      </c>
      <c r="J37" t="s">
        <v>23</v>
      </c>
      <c r="K37">
        <v>2</v>
      </c>
      <c r="L37" t="str">
        <f>IFERROR(VLOOKUP(Bang_doanh_[[#This Row],[ID nhân viên]],dim_manhanvien[],2,0),0)</f>
        <v>Phạm Hữu Phú Vinh</v>
      </c>
      <c r="M37" t="s">
        <v>17</v>
      </c>
      <c r="N37" t="str">
        <f>IFERROR(VLOOKUP(Bang_doanh_[[#This Row],[Mã sản phẩm]],dim_Ma_san_pham[#All],2,0),0)</f>
        <v>Sandwich xúc xích + trứng + chà bông</v>
      </c>
      <c r="O37" s="2">
        <f>IFERROR(VLOOKUP(Bang_doanh_[[#This Row],[Mã sản phẩm]],dim_Ma_san_pham[#All],3,0),0)</f>
        <v>23</v>
      </c>
      <c r="P37" s="5">
        <v>4</v>
      </c>
      <c r="Q37" s="2">
        <f>Bang_doanh_[[#This Row],[Số lượng]]*Bang_doanh_[[#This Row],[đơn giá]]</f>
        <v>92</v>
      </c>
      <c r="R37" s="18">
        <f>Bang_doanh_[[#This Row],[đơn giá]]*1000</f>
        <v>23000</v>
      </c>
      <c r="S37" s="18">
        <f>Bang_doanh_[[#This Row],[Giá tiền]]*1000</f>
        <v>92000</v>
      </c>
    </row>
    <row r="38" spans="8:19" x14ac:dyDescent="0.3">
      <c r="H38" s="1">
        <v>45478</v>
      </c>
      <c r="I38" t="str">
        <f>IFERROR(VLOOKUP(Bang_doanh_[[#This Row],[Mã sản phẩm]],dim_Ma_san_pham[#All],5,0),0)</f>
        <v>Junior</v>
      </c>
      <c r="J38" t="s">
        <v>19</v>
      </c>
      <c r="K38">
        <v>69</v>
      </c>
      <c r="L38" t="str">
        <f>IFERROR(VLOOKUP(Bang_doanh_[[#This Row],[ID nhân viên]],dim_manhanvien[],2,0),0)</f>
        <v>Trung Trực</v>
      </c>
      <c r="M38" t="s">
        <v>22</v>
      </c>
      <c r="N38" t="str">
        <f>IFERROR(VLOOKUP(Bang_doanh_[[#This Row],[Mã sản phẩm]],dim_Ma_san_pham[#All],2,0),0)</f>
        <v>Sandwich xúc xích + chà bông</v>
      </c>
      <c r="O38" s="2">
        <f>IFERROR(VLOOKUP(Bang_doanh_[[#This Row],[Mã sản phẩm]],dim_Ma_san_pham[#All],3,0),0)</f>
        <v>20</v>
      </c>
      <c r="P38" s="5">
        <v>8</v>
      </c>
      <c r="Q38" s="2">
        <f>Bang_doanh_[[#This Row],[Số lượng]]*Bang_doanh_[[#This Row],[đơn giá]]</f>
        <v>160</v>
      </c>
      <c r="R38" s="18">
        <f>Bang_doanh_[[#This Row],[đơn giá]]*1000</f>
        <v>20000</v>
      </c>
      <c r="S38" s="18">
        <f>Bang_doanh_[[#This Row],[Giá tiền]]*1000</f>
        <v>160000</v>
      </c>
    </row>
    <row r="39" spans="8:19" x14ac:dyDescent="0.3">
      <c r="H39" s="1">
        <v>45478</v>
      </c>
      <c r="I39" t="str">
        <f>IFERROR(VLOOKUP(Bang_doanh_[[#This Row],[Mã sản phẩm]],dim_Ma_san_pham[#All],5,0),0)</f>
        <v>Oldie</v>
      </c>
      <c r="J39" t="s">
        <v>23</v>
      </c>
      <c r="K39">
        <v>69</v>
      </c>
      <c r="L39" t="str">
        <f>IFERROR(VLOOKUP(Bang_doanh_[[#This Row],[ID nhân viên]],dim_manhanvien[],2,0),0)</f>
        <v>Trung Trực</v>
      </c>
      <c r="M39" t="s">
        <v>22</v>
      </c>
      <c r="N39" t="str">
        <f>IFERROR(VLOOKUP(Bang_doanh_[[#This Row],[Mã sản phẩm]],dim_Ma_san_pham[#All],2,0),0)</f>
        <v>Sandwich xúc xích + trứng + chà bông</v>
      </c>
      <c r="O39" s="2">
        <f>IFERROR(VLOOKUP(Bang_doanh_[[#This Row],[Mã sản phẩm]],dim_Ma_san_pham[#All],3,0),0)</f>
        <v>23</v>
      </c>
      <c r="P39" s="5">
        <v>1</v>
      </c>
      <c r="Q39" s="2">
        <f>Bang_doanh_[[#This Row],[Số lượng]]*Bang_doanh_[[#This Row],[đơn giá]]</f>
        <v>23</v>
      </c>
      <c r="R39" s="18">
        <f>Bang_doanh_[[#This Row],[đơn giá]]*1000</f>
        <v>23000</v>
      </c>
      <c r="S39" s="18">
        <f>Bang_doanh_[[#This Row],[Giá tiền]]*1000</f>
        <v>23000</v>
      </c>
    </row>
    <row r="40" spans="8:19" x14ac:dyDescent="0.3">
      <c r="H40" s="1">
        <v>45479</v>
      </c>
      <c r="I40" t="str">
        <f>IFERROR(VLOOKUP(Bang_doanh_[[#This Row],[Mã sản phẩm]],dim_Ma_san_pham[#All],5,0),0)</f>
        <v>Junior</v>
      </c>
      <c r="J40" t="s">
        <v>21</v>
      </c>
      <c r="K40">
        <v>1</v>
      </c>
      <c r="L40" t="str">
        <f>IFERROR(VLOOKUP(Bang_doanh_[[#This Row],[ID nhân viên]],dim_manhanvien[],2,0),0)</f>
        <v>Lê Thị Thùy Linh</v>
      </c>
      <c r="M40" t="s">
        <v>20</v>
      </c>
      <c r="N40" t="str">
        <f>IFERROR(VLOOKUP(Bang_doanh_[[#This Row],[Mã sản phẩm]],dim_Ma_san_pham[#All],2,0),0)</f>
        <v>Sandwich xúc xích trứng chà bông không rau</v>
      </c>
      <c r="O40" s="2">
        <f>IFERROR(VLOOKUP(Bang_doanh_[[#This Row],[Mã sản phẩm]],dim_Ma_san_pham[#All],3,0),0)</f>
        <v>20</v>
      </c>
      <c r="P40" s="5">
        <v>5</v>
      </c>
      <c r="Q40" s="2">
        <f>Bang_doanh_[[#This Row],[Số lượng]]*Bang_doanh_[[#This Row],[đơn giá]]</f>
        <v>100</v>
      </c>
      <c r="R40" s="18">
        <f>Bang_doanh_[[#This Row],[đơn giá]]*1000</f>
        <v>20000</v>
      </c>
      <c r="S40" s="18">
        <f>Bang_doanh_[[#This Row],[Giá tiền]]*1000</f>
        <v>100000</v>
      </c>
    </row>
    <row r="41" spans="8:19" x14ac:dyDescent="0.3">
      <c r="H41" s="1">
        <v>45479</v>
      </c>
      <c r="I41" t="str">
        <f>IFERROR(VLOOKUP(Bang_doanh_[[#This Row],[Mã sản phẩm]],dim_Ma_san_pham[#All],5,0),0)</f>
        <v>Junior</v>
      </c>
      <c r="J41" t="s">
        <v>19</v>
      </c>
      <c r="K41">
        <v>1</v>
      </c>
      <c r="L41" t="str">
        <f>IFERROR(VLOOKUP(Bang_doanh_[[#This Row],[ID nhân viên]],dim_manhanvien[],2,0),0)</f>
        <v>Lê Thị Thùy Linh</v>
      </c>
      <c r="M41" t="s">
        <v>20</v>
      </c>
      <c r="N41" t="str">
        <f>IFERROR(VLOOKUP(Bang_doanh_[[#This Row],[Mã sản phẩm]],dim_Ma_san_pham[#All],2,0),0)</f>
        <v>Sandwich xúc xích + chà bông</v>
      </c>
      <c r="O41" s="2">
        <f>IFERROR(VLOOKUP(Bang_doanh_[[#This Row],[Mã sản phẩm]],dim_Ma_san_pham[#All],3,0),0)</f>
        <v>20</v>
      </c>
      <c r="P41" s="5">
        <v>10</v>
      </c>
      <c r="Q41" s="2">
        <f>Bang_doanh_[[#This Row],[Số lượng]]*Bang_doanh_[[#This Row],[đơn giá]]</f>
        <v>200</v>
      </c>
      <c r="R41" s="18">
        <f>Bang_doanh_[[#This Row],[đơn giá]]*1000</f>
        <v>20000</v>
      </c>
      <c r="S41" s="18">
        <f>Bang_doanh_[[#This Row],[Giá tiền]]*1000</f>
        <v>200000</v>
      </c>
    </row>
    <row r="42" spans="8:19" x14ac:dyDescent="0.3">
      <c r="H42" s="1">
        <v>45479</v>
      </c>
      <c r="I42" t="str">
        <f>IFERROR(VLOOKUP(Bang_doanh_[[#This Row],[Mã sản phẩm]],dim_Ma_san_pham[#All],5,0),0)</f>
        <v>Oldie</v>
      </c>
      <c r="J42" t="s">
        <v>23</v>
      </c>
      <c r="K42">
        <v>1</v>
      </c>
      <c r="L42" t="str">
        <f>IFERROR(VLOOKUP(Bang_doanh_[[#This Row],[ID nhân viên]],dim_manhanvien[],2,0),0)</f>
        <v>Lê Thị Thùy Linh</v>
      </c>
      <c r="M42" t="s">
        <v>20</v>
      </c>
      <c r="N42" t="str">
        <f>IFERROR(VLOOKUP(Bang_doanh_[[#This Row],[Mã sản phẩm]],dim_Ma_san_pham[#All],2,0),0)</f>
        <v>Sandwich xúc xích + trứng + chà bông</v>
      </c>
      <c r="O42" s="2">
        <f>IFERROR(VLOOKUP(Bang_doanh_[[#This Row],[Mã sản phẩm]],dim_Ma_san_pham[#All],3,0),0)</f>
        <v>23</v>
      </c>
      <c r="P42" s="5">
        <v>10</v>
      </c>
      <c r="Q42" s="2">
        <f>Bang_doanh_[[#This Row],[Số lượng]]*Bang_doanh_[[#This Row],[đơn giá]]</f>
        <v>230</v>
      </c>
      <c r="R42" s="18">
        <f>Bang_doanh_[[#This Row],[đơn giá]]*1000</f>
        <v>23000</v>
      </c>
      <c r="S42" s="18">
        <f>Bang_doanh_[[#This Row],[Giá tiền]]*1000</f>
        <v>230000</v>
      </c>
    </row>
    <row r="43" spans="8:19" x14ac:dyDescent="0.3">
      <c r="H43" s="1">
        <v>45479</v>
      </c>
      <c r="I43" t="str">
        <f>IFERROR(VLOOKUP(Bang_doanh_[[#This Row],[Mã sản phẩm]],dim_Ma_san_pham[#All],5,0),0)</f>
        <v>Junior</v>
      </c>
      <c r="J43" t="s">
        <v>21</v>
      </c>
      <c r="K43">
        <v>2</v>
      </c>
      <c r="L43" t="str">
        <f>IFERROR(VLOOKUP(Bang_doanh_[[#This Row],[ID nhân viên]],dim_manhanvien[],2,0),0)</f>
        <v>Phạm Hữu Phú Vinh</v>
      </c>
      <c r="M43" t="s">
        <v>17</v>
      </c>
      <c r="N43" t="str">
        <f>IFERROR(VLOOKUP(Bang_doanh_[[#This Row],[Mã sản phẩm]],dim_Ma_san_pham[#All],2,0),0)</f>
        <v>Sandwich xúc xích trứng chà bông không rau</v>
      </c>
      <c r="O43" s="2">
        <f>IFERROR(VLOOKUP(Bang_doanh_[[#This Row],[Mã sản phẩm]],dim_Ma_san_pham[#All],3,0),0)</f>
        <v>20</v>
      </c>
      <c r="P43" s="5">
        <v>1</v>
      </c>
      <c r="Q43" s="2">
        <f>Bang_doanh_[[#This Row],[Số lượng]]*Bang_doanh_[[#This Row],[đơn giá]]</f>
        <v>20</v>
      </c>
      <c r="R43" s="18">
        <f>Bang_doanh_[[#This Row],[đơn giá]]*1000</f>
        <v>20000</v>
      </c>
      <c r="S43" s="18">
        <f>Bang_doanh_[[#This Row],[Giá tiền]]*1000</f>
        <v>20000</v>
      </c>
    </row>
    <row r="44" spans="8:19" x14ac:dyDescent="0.3">
      <c r="H44" s="1">
        <v>45479</v>
      </c>
      <c r="I44" t="str">
        <f>IFERROR(VLOOKUP(Bang_doanh_[[#This Row],[Mã sản phẩm]],dim_Ma_san_pham[#All],5,0),0)</f>
        <v>Junior</v>
      </c>
      <c r="J44" t="s">
        <v>19</v>
      </c>
      <c r="K44">
        <v>2</v>
      </c>
      <c r="L44" t="str">
        <f>IFERROR(VLOOKUP(Bang_doanh_[[#This Row],[ID nhân viên]],dim_manhanvien[],2,0),0)</f>
        <v>Phạm Hữu Phú Vinh</v>
      </c>
      <c r="M44" t="s">
        <v>17</v>
      </c>
      <c r="N44" t="str">
        <f>IFERROR(VLOOKUP(Bang_doanh_[[#This Row],[Mã sản phẩm]],dim_Ma_san_pham[#All],2,0),0)</f>
        <v>Sandwich xúc xích + chà bông</v>
      </c>
      <c r="O44" s="2">
        <f>IFERROR(VLOOKUP(Bang_doanh_[[#This Row],[Mã sản phẩm]],dim_Ma_san_pham[#All],3,0),0)</f>
        <v>20</v>
      </c>
      <c r="P44" s="5">
        <v>5</v>
      </c>
      <c r="Q44" s="2">
        <f>Bang_doanh_[[#This Row],[Số lượng]]*Bang_doanh_[[#This Row],[đơn giá]]</f>
        <v>100</v>
      </c>
      <c r="R44" s="18">
        <f>Bang_doanh_[[#This Row],[đơn giá]]*1000</f>
        <v>20000</v>
      </c>
      <c r="S44" s="18">
        <f>Bang_doanh_[[#This Row],[Giá tiền]]*1000</f>
        <v>100000</v>
      </c>
    </row>
    <row r="45" spans="8:19" x14ac:dyDescent="0.3">
      <c r="H45" s="1">
        <v>45479</v>
      </c>
      <c r="I45" t="str">
        <f>IFERROR(VLOOKUP(Bang_doanh_[[#This Row],[Mã sản phẩm]],dim_Ma_san_pham[#All],5,0),0)</f>
        <v>Oldie</v>
      </c>
      <c r="J45" t="s">
        <v>23</v>
      </c>
      <c r="K45">
        <v>2</v>
      </c>
      <c r="L45" t="str">
        <f>IFERROR(VLOOKUP(Bang_doanh_[[#This Row],[ID nhân viên]],dim_manhanvien[],2,0),0)</f>
        <v>Phạm Hữu Phú Vinh</v>
      </c>
      <c r="M45" t="s">
        <v>17</v>
      </c>
      <c r="N45" t="str">
        <f>IFERROR(VLOOKUP(Bang_doanh_[[#This Row],[Mã sản phẩm]],dim_Ma_san_pham[#All],2,0),0)</f>
        <v>Sandwich xúc xích + trứng + chà bông</v>
      </c>
      <c r="O45" s="2">
        <f>IFERROR(VLOOKUP(Bang_doanh_[[#This Row],[Mã sản phẩm]],dim_Ma_san_pham[#All],3,0),0)</f>
        <v>23</v>
      </c>
      <c r="P45" s="5">
        <v>4</v>
      </c>
      <c r="Q45" s="2">
        <f>Bang_doanh_[[#This Row],[Số lượng]]*Bang_doanh_[[#This Row],[đơn giá]]</f>
        <v>92</v>
      </c>
      <c r="R45" s="18">
        <f>Bang_doanh_[[#This Row],[đơn giá]]*1000</f>
        <v>23000</v>
      </c>
      <c r="S45" s="18">
        <f>Bang_doanh_[[#This Row],[Giá tiền]]*1000</f>
        <v>92000</v>
      </c>
    </row>
    <row r="46" spans="8:19" x14ac:dyDescent="0.3">
      <c r="H46" s="1">
        <v>45480</v>
      </c>
      <c r="I46" t="str">
        <f>IFERROR(VLOOKUP(Bang_doanh_[[#This Row],[Mã sản phẩm]],dim_Ma_san_pham[#All],5,0),0)</f>
        <v>Junior</v>
      </c>
      <c r="J46" t="s">
        <v>21</v>
      </c>
      <c r="K46">
        <v>1</v>
      </c>
      <c r="L46" t="str">
        <f>IFERROR(VLOOKUP(Bang_doanh_[[#This Row],[ID nhân viên]],dim_manhanvien[],2,0),0)</f>
        <v>Lê Thị Thùy Linh</v>
      </c>
      <c r="M46" t="s">
        <v>20</v>
      </c>
      <c r="N46" t="str">
        <f>IFERROR(VLOOKUP(Bang_doanh_[[#This Row],[Mã sản phẩm]],dim_Ma_san_pham[#All],2,0),0)</f>
        <v>Sandwich xúc xích trứng chà bông không rau</v>
      </c>
      <c r="O46" s="2">
        <f>IFERROR(VLOOKUP(Bang_doanh_[[#This Row],[Mã sản phẩm]],dim_Ma_san_pham[#All],3,0),0)</f>
        <v>20</v>
      </c>
      <c r="P46" s="5">
        <v>3</v>
      </c>
      <c r="Q46" s="2">
        <f>Bang_doanh_[[#This Row],[Số lượng]]*Bang_doanh_[[#This Row],[đơn giá]]</f>
        <v>60</v>
      </c>
      <c r="R46" s="18">
        <f>Bang_doanh_[[#This Row],[đơn giá]]*1000</f>
        <v>20000</v>
      </c>
      <c r="S46" s="18">
        <f>Bang_doanh_[[#This Row],[Giá tiền]]*1000</f>
        <v>60000</v>
      </c>
    </row>
    <row r="47" spans="8:19" x14ac:dyDescent="0.3">
      <c r="H47" s="1">
        <v>45480</v>
      </c>
      <c r="I47" t="str">
        <f>IFERROR(VLOOKUP(Bang_doanh_[[#This Row],[Mã sản phẩm]],dim_Ma_san_pham[#All],5,0),0)</f>
        <v>Junior</v>
      </c>
      <c r="J47" t="s">
        <v>19</v>
      </c>
      <c r="K47">
        <v>1</v>
      </c>
      <c r="L47" t="str">
        <f>IFERROR(VLOOKUP(Bang_doanh_[[#This Row],[ID nhân viên]],dim_manhanvien[],2,0),0)</f>
        <v>Lê Thị Thùy Linh</v>
      </c>
      <c r="M47" t="s">
        <v>20</v>
      </c>
      <c r="N47" t="str">
        <f>IFERROR(VLOOKUP(Bang_doanh_[[#This Row],[Mã sản phẩm]],dim_Ma_san_pham[#All],2,0),0)</f>
        <v>Sandwich xúc xích + chà bông</v>
      </c>
      <c r="O47" s="2">
        <f>IFERROR(VLOOKUP(Bang_doanh_[[#This Row],[Mã sản phẩm]],dim_Ma_san_pham[#All],3,0),0)</f>
        <v>20</v>
      </c>
      <c r="P47" s="5">
        <v>11</v>
      </c>
      <c r="Q47" s="2">
        <f>Bang_doanh_[[#This Row],[Số lượng]]*Bang_doanh_[[#This Row],[đơn giá]]</f>
        <v>220</v>
      </c>
      <c r="R47" s="18">
        <f>Bang_doanh_[[#This Row],[đơn giá]]*1000</f>
        <v>20000</v>
      </c>
      <c r="S47" s="18">
        <f>Bang_doanh_[[#This Row],[Giá tiền]]*1000</f>
        <v>220000</v>
      </c>
    </row>
    <row r="48" spans="8:19" x14ac:dyDescent="0.3">
      <c r="H48" s="1">
        <v>45480</v>
      </c>
      <c r="I48" t="str">
        <f>IFERROR(VLOOKUP(Bang_doanh_[[#This Row],[Mã sản phẩm]],dim_Ma_san_pham[#All],5,0),0)</f>
        <v>Oldie</v>
      </c>
      <c r="J48" t="s">
        <v>23</v>
      </c>
      <c r="K48">
        <v>1</v>
      </c>
      <c r="L48" t="str">
        <f>IFERROR(VLOOKUP(Bang_doanh_[[#This Row],[ID nhân viên]],dim_manhanvien[],2,0),0)</f>
        <v>Lê Thị Thùy Linh</v>
      </c>
      <c r="M48" t="s">
        <v>20</v>
      </c>
      <c r="N48" t="str">
        <f>IFERROR(VLOOKUP(Bang_doanh_[[#This Row],[Mã sản phẩm]],dim_Ma_san_pham[#All],2,0),0)</f>
        <v>Sandwich xúc xích + trứng + chà bông</v>
      </c>
      <c r="O48" s="2">
        <f>IFERROR(VLOOKUP(Bang_doanh_[[#This Row],[Mã sản phẩm]],dim_Ma_san_pham[#All],3,0),0)</f>
        <v>23</v>
      </c>
      <c r="P48" s="5">
        <v>5</v>
      </c>
      <c r="Q48" s="2">
        <f>Bang_doanh_[[#This Row],[Số lượng]]*Bang_doanh_[[#This Row],[đơn giá]]</f>
        <v>115</v>
      </c>
      <c r="R48" s="18">
        <f>Bang_doanh_[[#This Row],[đơn giá]]*1000</f>
        <v>23000</v>
      </c>
      <c r="S48" s="18">
        <f>Bang_doanh_[[#This Row],[Giá tiền]]*1000</f>
        <v>115000</v>
      </c>
    </row>
    <row r="49" spans="8:19" x14ac:dyDescent="0.3">
      <c r="H49" s="1">
        <v>45480</v>
      </c>
      <c r="I49" t="str">
        <f>IFERROR(VLOOKUP(Bang_doanh_[[#This Row],[Mã sản phẩm]],dim_Ma_san_pham[#All],5,0),0)</f>
        <v>Junior</v>
      </c>
      <c r="J49" t="s">
        <v>21</v>
      </c>
      <c r="K49">
        <v>2</v>
      </c>
      <c r="L49" t="str">
        <f>IFERROR(VLOOKUP(Bang_doanh_[[#This Row],[ID nhân viên]],dim_manhanvien[],2,0),0)</f>
        <v>Phạm Hữu Phú Vinh</v>
      </c>
      <c r="M49" t="s">
        <v>17</v>
      </c>
      <c r="N49" t="str">
        <f>IFERROR(VLOOKUP(Bang_doanh_[[#This Row],[Mã sản phẩm]],dim_Ma_san_pham[#All],2,0),0)</f>
        <v>Sandwich xúc xích trứng chà bông không rau</v>
      </c>
      <c r="O49" s="2">
        <f>IFERROR(VLOOKUP(Bang_doanh_[[#This Row],[Mã sản phẩm]],dim_Ma_san_pham[#All],3,0),0)</f>
        <v>20</v>
      </c>
      <c r="P49" s="5">
        <v>3</v>
      </c>
      <c r="Q49" s="2">
        <f>Bang_doanh_[[#This Row],[Số lượng]]*Bang_doanh_[[#This Row],[đơn giá]]</f>
        <v>60</v>
      </c>
      <c r="R49" s="18">
        <f>Bang_doanh_[[#This Row],[đơn giá]]*1000</f>
        <v>20000</v>
      </c>
      <c r="S49" s="18">
        <f>Bang_doanh_[[#This Row],[Giá tiền]]*1000</f>
        <v>60000</v>
      </c>
    </row>
    <row r="50" spans="8:19" x14ac:dyDescent="0.3">
      <c r="H50" s="1">
        <v>45480</v>
      </c>
      <c r="I50" t="str">
        <f>IFERROR(VLOOKUP(Bang_doanh_[[#This Row],[Mã sản phẩm]],dim_Ma_san_pham[#All],5,0),0)</f>
        <v>Junior</v>
      </c>
      <c r="J50" t="s">
        <v>19</v>
      </c>
      <c r="K50">
        <v>2</v>
      </c>
      <c r="L50" t="str">
        <f>IFERROR(VLOOKUP(Bang_doanh_[[#This Row],[ID nhân viên]],dim_manhanvien[],2,0),0)</f>
        <v>Phạm Hữu Phú Vinh</v>
      </c>
      <c r="M50" t="s">
        <v>17</v>
      </c>
      <c r="N50" t="str">
        <f>IFERROR(VLOOKUP(Bang_doanh_[[#This Row],[Mã sản phẩm]],dim_Ma_san_pham[#All],2,0),0)</f>
        <v>Sandwich xúc xích + chà bông</v>
      </c>
      <c r="O50" s="2">
        <f>IFERROR(VLOOKUP(Bang_doanh_[[#This Row],[Mã sản phẩm]],dim_Ma_san_pham[#All],3,0),0)</f>
        <v>20</v>
      </c>
      <c r="P50" s="5">
        <v>7</v>
      </c>
      <c r="Q50" s="2">
        <f>Bang_doanh_[[#This Row],[Số lượng]]*Bang_doanh_[[#This Row],[đơn giá]]</f>
        <v>140</v>
      </c>
      <c r="R50" s="18">
        <f>Bang_doanh_[[#This Row],[đơn giá]]*1000</f>
        <v>20000</v>
      </c>
      <c r="S50" s="18">
        <f>Bang_doanh_[[#This Row],[Giá tiền]]*1000</f>
        <v>140000</v>
      </c>
    </row>
    <row r="51" spans="8:19" x14ac:dyDescent="0.3">
      <c r="H51" s="1">
        <v>45480</v>
      </c>
      <c r="I51" t="str">
        <f>IFERROR(VLOOKUP(Bang_doanh_[[#This Row],[Mã sản phẩm]],dim_Ma_san_pham[#All],5,0),0)</f>
        <v>Oldie</v>
      </c>
      <c r="J51" t="s">
        <v>23</v>
      </c>
      <c r="K51">
        <v>2</v>
      </c>
      <c r="L51" t="str">
        <f>IFERROR(VLOOKUP(Bang_doanh_[[#This Row],[ID nhân viên]],dim_manhanvien[],2,0),0)</f>
        <v>Phạm Hữu Phú Vinh</v>
      </c>
      <c r="M51" t="s">
        <v>17</v>
      </c>
      <c r="N51" t="str">
        <f>IFERROR(VLOOKUP(Bang_doanh_[[#This Row],[Mã sản phẩm]],dim_Ma_san_pham[#All],2,0),0)</f>
        <v>Sandwich xúc xích + trứng + chà bông</v>
      </c>
      <c r="O51" s="2">
        <f>IFERROR(VLOOKUP(Bang_doanh_[[#This Row],[Mã sản phẩm]],dim_Ma_san_pham[#All],3,0),0)</f>
        <v>23</v>
      </c>
      <c r="P51" s="5">
        <v>4</v>
      </c>
      <c r="Q51" s="2">
        <f>Bang_doanh_[[#This Row],[Số lượng]]*Bang_doanh_[[#This Row],[đơn giá]]</f>
        <v>92</v>
      </c>
      <c r="R51" s="18">
        <f>Bang_doanh_[[#This Row],[đơn giá]]*1000</f>
        <v>23000</v>
      </c>
      <c r="S51" s="18">
        <f>Bang_doanh_[[#This Row],[Giá tiền]]*1000</f>
        <v>92000</v>
      </c>
    </row>
    <row r="52" spans="8:19" x14ac:dyDescent="0.3">
      <c r="H52" s="1">
        <v>45481</v>
      </c>
      <c r="I52" t="str">
        <f>IFERROR(VLOOKUP(Bang_doanh_[[#This Row],[Mã sản phẩm]],dim_Ma_san_pham[#All],5,0),0)</f>
        <v>Junior</v>
      </c>
      <c r="J52" t="s">
        <v>21</v>
      </c>
      <c r="K52">
        <v>16</v>
      </c>
      <c r="L52" t="str">
        <f>IFERROR(VLOOKUP(Bang_doanh_[[#This Row],[ID nhân viên]],dim_manhanvien[],2,0),0)</f>
        <v>Phạm Hữu Xuân Hải</v>
      </c>
      <c r="M52" t="s">
        <v>20</v>
      </c>
      <c r="N52" t="str">
        <f>IFERROR(VLOOKUP(Bang_doanh_[[#This Row],[Mã sản phẩm]],dim_Ma_san_pham[#All],2,0),0)</f>
        <v>Sandwich xúc xích trứng chà bông không rau</v>
      </c>
      <c r="O52" s="2">
        <f>IFERROR(VLOOKUP(Bang_doanh_[[#This Row],[Mã sản phẩm]],dim_Ma_san_pham[#All],3,0),0)</f>
        <v>20</v>
      </c>
      <c r="P52" s="5">
        <v>3</v>
      </c>
      <c r="Q52" s="2">
        <f>Bang_doanh_[[#This Row],[Số lượng]]*Bang_doanh_[[#This Row],[đơn giá]]</f>
        <v>60</v>
      </c>
      <c r="R52" s="18">
        <f>Bang_doanh_[[#This Row],[đơn giá]]*1000</f>
        <v>20000</v>
      </c>
      <c r="S52" s="18">
        <f>Bang_doanh_[[#This Row],[Giá tiền]]*1000</f>
        <v>60000</v>
      </c>
    </row>
    <row r="53" spans="8:19" x14ac:dyDescent="0.3">
      <c r="H53" s="1">
        <v>45481</v>
      </c>
      <c r="I53" t="str">
        <f>IFERROR(VLOOKUP(Bang_doanh_[[#This Row],[Mã sản phẩm]],dim_Ma_san_pham[#All],5,0),0)</f>
        <v>Junior</v>
      </c>
      <c r="J53" t="s">
        <v>19</v>
      </c>
      <c r="K53">
        <v>16</v>
      </c>
      <c r="L53" t="str">
        <f>IFERROR(VLOOKUP(Bang_doanh_[[#This Row],[ID nhân viên]],dim_manhanvien[],2,0),0)</f>
        <v>Phạm Hữu Xuân Hải</v>
      </c>
      <c r="M53" t="s">
        <v>20</v>
      </c>
      <c r="N53" t="str">
        <f>IFERROR(VLOOKUP(Bang_doanh_[[#This Row],[Mã sản phẩm]],dim_Ma_san_pham[#All],2,0),0)</f>
        <v>Sandwich xúc xích + chà bông</v>
      </c>
      <c r="O53" s="2">
        <f>IFERROR(VLOOKUP(Bang_doanh_[[#This Row],[Mã sản phẩm]],dim_Ma_san_pham[#All],3,0),0)</f>
        <v>20</v>
      </c>
      <c r="P53" s="5">
        <v>17</v>
      </c>
      <c r="Q53" s="2">
        <f>Bang_doanh_[[#This Row],[Số lượng]]*Bang_doanh_[[#This Row],[đơn giá]]</f>
        <v>340</v>
      </c>
      <c r="R53" s="18">
        <f>Bang_doanh_[[#This Row],[đơn giá]]*1000</f>
        <v>20000</v>
      </c>
      <c r="S53" s="18">
        <f>Bang_doanh_[[#This Row],[Giá tiền]]*1000</f>
        <v>340000</v>
      </c>
    </row>
    <row r="54" spans="8:19" x14ac:dyDescent="0.3">
      <c r="H54" s="1">
        <v>45481</v>
      </c>
      <c r="I54" t="str">
        <f>IFERROR(VLOOKUP(Bang_doanh_[[#This Row],[Mã sản phẩm]],dim_Ma_san_pham[#All],5,0),0)</f>
        <v>Oldie</v>
      </c>
      <c r="J54" t="s">
        <v>23</v>
      </c>
      <c r="K54">
        <v>16</v>
      </c>
      <c r="L54" t="str">
        <f>IFERROR(VLOOKUP(Bang_doanh_[[#This Row],[ID nhân viên]],dim_manhanvien[],2,0),0)</f>
        <v>Phạm Hữu Xuân Hải</v>
      </c>
      <c r="M54" t="s">
        <v>20</v>
      </c>
      <c r="N54" t="str">
        <f>IFERROR(VLOOKUP(Bang_doanh_[[#This Row],[Mã sản phẩm]],dim_Ma_san_pham[#All],2,0),0)</f>
        <v>Sandwich xúc xích + trứng + chà bông</v>
      </c>
      <c r="O54" s="2">
        <f>IFERROR(VLOOKUP(Bang_doanh_[[#This Row],[Mã sản phẩm]],dim_Ma_san_pham[#All],3,0),0)</f>
        <v>23</v>
      </c>
      <c r="P54" s="5">
        <v>6</v>
      </c>
      <c r="Q54" s="2">
        <f>Bang_doanh_[[#This Row],[Số lượng]]*Bang_doanh_[[#This Row],[đơn giá]]</f>
        <v>138</v>
      </c>
      <c r="R54" s="18">
        <f>Bang_doanh_[[#This Row],[đơn giá]]*1000</f>
        <v>23000</v>
      </c>
      <c r="S54" s="18">
        <f>Bang_doanh_[[#This Row],[Giá tiền]]*1000</f>
        <v>138000</v>
      </c>
    </row>
    <row r="55" spans="8:19" x14ac:dyDescent="0.3">
      <c r="H55" s="1">
        <v>45481</v>
      </c>
      <c r="I55" t="str">
        <f>IFERROR(VLOOKUP(Bang_doanh_[[#This Row],[Mã sản phẩm]],dim_Ma_san_pham[#All],5,0),0)</f>
        <v>Junior</v>
      </c>
      <c r="J55" t="s">
        <v>21</v>
      </c>
      <c r="K55">
        <v>2</v>
      </c>
      <c r="L55" t="str">
        <f>IFERROR(VLOOKUP(Bang_doanh_[[#This Row],[ID nhân viên]],dim_manhanvien[],2,0),0)</f>
        <v>Phạm Hữu Phú Vinh</v>
      </c>
      <c r="M55" t="s">
        <v>17</v>
      </c>
      <c r="N55" t="str">
        <f>IFERROR(VLOOKUP(Bang_doanh_[[#This Row],[Mã sản phẩm]],dim_Ma_san_pham[#All],2,0),0)</f>
        <v>Sandwich xúc xích trứng chà bông không rau</v>
      </c>
      <c r="O55" s="2">
        <f>IFERROR(VLOOKUP(Bang_doanh_[[#This Row],[Mã sản phẩm]],dim_Ma_san_pham[#All],3,0),0)</f>
        <v>20</v>
      </c>
      <c r="P55" s="5">
        <v>1</v>
      </c>
      <c r="Q55" s="2">
        <f>Bang_doanh_[[#This Row],[Số lượng]]*Bang_doanh_[[#This Row],[đơn giá]]</f>
        <v>20</v>
      </c>
      <c r="R55" s="18">
        <f>Bang_doanh_[[#This Row],[đơn giá]]*1000</f>
        <v>20000</v>
      </c>
      <c r="S55" s="18">
        <f>Bang_doanh_[[#This Row],[Giá tiền]]*1000</f>
        <v>20000</v>
      </c>
    </row>
    <row r="56" spans="8:19" x14ac:dyDescent="0.3">
      <c r="H56" s="1">
        <v>45481</v>
      </c>
      <c r="I56" t="str">
        <f>IFERROR(VLOOKUP(Bang_doanh_[[#This Row],[Mã sản phẩm]],dim_Ma_san_pham[#All],5,0),0)</f>
        <v>Junior</v>
      </c>
      <c r="J56" t="s">
        <v>19</v>
      </c>
      <c r="K56">
        <v>2</v>
      </c>
      <c r="L56" t="str">
        <f>IFERROR(VLOOKUP(Bang_doanh_[[#This Row],[ID nhân viên]],dim_manhanvien[],2,0),0)</f>
        <v>Phạm Hữu Phú Vinh</v>
      </c>
      <c r="M56" t="s">
        <v>17</v>
      </c>
      <c r="N56" t="str">
        <f>IFERROR(VLOOKUP(Bang_doanh_[[#This Row],[Mã sản phẩm]],dim_Ma_san_pham[#All],2,0),0)</f>
        <v>Sandwich xúc xích + chà bông</v>
      </c>
      <c r="O56" s="2">
        <f>IFERROR(VLOOKUP(Bang_doanh_[[#This Row],[Mã sản phẩm]],dim_Ma_san_pham[#All],3,0),0)</f>
        <v>20</v>
      </c>
      <c r="P56" s="5">
        <v>6</v>
      </c>
      <c r="Q56" s="2">
        <f>Bang_doanh_[[#This Row],[Số lượng]]*Bang_doanh_[[#This Row],[đơn giá]]</f>
        <v>120</v>
      </c>
      <c r="R56" s="18">
        <f>Bang_doanh_[[#This Row],[đơn giá]]*1000</f>
        <v>20000</v>
      </c>
      <c r="S56" s="18">
        <f>Bang_doanh_[[#This Row],[Giá tiền]]*1000</f>
        <v>120000</v>
      </c>
    </row>
    <row r="57" spans="8:19" x14ac:dyDescent="0.3">
      <c r="H57" s="1">
        <v>45481</v>
      </c>
      <c r="I57" t="str">
        <f>IFERROR(VLOOKUP(Bang_doanh_[[#This Row],[Mã sản phẩm]],dim_Ma_san_pham[#All],5,0),0)</f>
        <v>Oldie</v>
      </c>
      <c r="J57" t="s">
        <v>23</v>
      </c>
      <c r="K57">
        <v>2</v>
      </c>
      <c r="L57" t="str">
        <f>IFERROR(VLOOKUP(Bang_doanh_[[#This Row],[ID nhân viên]],dim_manhanvien[],2,0),0)</f>
        <v>Phạm Hữu Phú Vinh</v>
      </c>
      <c r="M57" t="s">
        <v>17</v>
      </c>
      <c r="N57" t="str">
        <f>IFERROR(VLOOKUP(Bang_doanh_[[#This Row],[Mã sản phẩm]],dim_Ma_san_pham[#All],2,0),0)</f>
        <v>Sandwich xúc xích + trứng + chà bông</v>
      </c>
      <c r="O57" s="2">
        <f>IFERROR(VLOOKUP(Bang_doanh_[[#This Row],[Mã sản phẩm]],dim_Ma_san_pham[#All],3,0),0)</f>
        <v>23</v>
      </c>
      <c r="P57" s="5">
        <v>6</v>
      </c>
      <c r="Q57" s="2">
        <f>Bang_doanh_[[#This Row],[Số lượng]]*Bang_doanh_[[#This Row],[đơn giá]]</f>
        <v>138</v>
      </c>
      <c r="R57" s="18">
        <f>Bang_doanh_[[#This Row],[đơn giá]]*1000</f>
        <v>23000</v>
      </c>
      <c r="S57" s="18">
        <f>Bang_doanh_[[#This Row],[Giá tiền]]*1000</f>
        <v>138000</v>
      </c>
    </row>
    <row r="58" spans="8:19" x14ac:dyDescent="0.3">
      <c r="H58" s="1">
        <v>45482</v>
      </c>
      <c r="I58" t="str">
        <f>IFERROR(VLOOKUP(Bang_doanh_[[#This Row],[Mã sản phẩm]],dim_Ma_san_pham[#All],5,0),0)</f>
        <v>Junior</v>
      </c>
      <c r="J58" t="s">
        <v>21</v>
      </c>
      <c r="K58">
        <v>16</v>
      </c>
      <c r="L58" t="str">
        <f>IFERROR(VLOOKUP(Bang_doanh_[[#This Row],[ID nhân viên]],dim_manhanvien[],2,0),0)</f>
        <v>Phạm Hữu Xuân Hải</v>
      </c>
      <c r="M58" t="s">
        <v>20</v>
      </c>
      <c r="N58" t="str">
        <f>IFERROR(VLOOKUP(Bang_doanh_[[#This Row],[Mã sản phẩm]],dim_Ma_san_pham[#All],2,0),0)</f>
        <v>Sandwich xúc xích trứng chà bông không rau</v>
      </c>
      <c r="O58" s="2">
        <f>IFERROR(VLOOKUP(Bang_doanh_[[#This Row],[Mã sản phẩm]],dim_Ma_san_pham[#All],3,0),0)</f>
        <v>20</v>
      </c>
      <c r="P58" s="5">
        <v>3</v>
      </c>
      <c r="Q58" s="2">
        <f>Bang_doanh_[[#This Row],[Số lượng]]*Bang_doanh_[[#This Row],[đơn giá]]</f>
        <v>60</v>
      </c>
      <c r="R58" s="18">
        <f>Bang_doanh_[[#This Row],[đơn giá]]*1000</f>
        <v>20000</v>
      </c>
      <c r="S58" s="18">
        <f>Bang_doanh_[[#This Row],[Giá tiền]]*1000</f>
        <v>60000</v>
      </c>
    </row>
    <row r="59" spans="8:19" x14ac:dyDescent="0.3">
      <c r="H59" s="1">
        <v>45482</v>
      </c>
      <c r="I59" t="str">
        <f>IFERROR(VLOOKUP(Bang_doanh_[[#This Row],[Mã sản phẩm]],dim_Ma_san_pham[#All],5,0),0)</f>
        <v>Junior</v>
      </c>
      <c r="J59" t="s">
        <v>19</v>
      </c>
      <c r="K59">
        <v>16</v>
      </c>
      <c r="L59" t="str">
        <f>IFERROR(VLOOKUP(Bang_doanh_[[#This Row],[ID nhân viên]],dim_manhanvien[],2,0),0)</f>
        <v>Phạm Hữu Xuân Hải</v>
      </c>
      <c r="M59" t="s">
        <v>20</v>
      </c>
      <c r="N59" t="str">
        <f>IFERROR(VLOOKUP(Bang_doanh_[[#This Row],[Mã sản phẩm]],dim_Ma_san_pham[#All],2,0),0)</f>
        <v>Sandwich xúc xích + chà bông</v>
      </c>
      <c r="O59" s="2">
        <f>IFERROR(VLOOKUP(Bang_doanh_[[#This Row],[Mã sản phẩm]],dim_Ma_san_pham[#All],3,0),0)</f>
        <v>20</v>
      </c>
      <c r="P59" s="5">
        <v>13</v>
      </c>
      <c r="Q59" s="2">
        <f>Bang_doanh_[[#This Row],[Số lượng]]*Bang_doanh_[[#This Row],[đơn giá]]</f>
        <v>260</v>
      </c>
      <c r="R59" s="18">
        <f>Bang_doanh_[[#This Row],[đơn giá]]*1000</f>
        <v>20000</v>
      </c>
      <c r="S59" s="18">
        <f>Bang_doanh_[[#This Row],[Giá tiền]]*1000</f>
        <v>260000</v>
      </c>
    </row>
    <row r="60" spans="8:19" x14ac:dyDescent="0.3">
      <c r="H60" s="1">
        <v>45482</v>
      </c>
      <c r="I60" t="str">
        <f>IFERROR(VLOOKUP(Bang_doanh_[[#This Row],[Mã sản phẩm]],dim_Ma_san_pham[#All],5,0),0)</f>
        <v>Oldie</v>
      </c>
      <c r="J60" t="s">
        <v>23</v>
      </c>
      <c r="K60">
        <v>16</v>
      </c>
      <c r="L60" t="str">
        <f>IFERROR(VLOOKUP(Bang_doanh_[[#This Row],[ID nhân viên]],dim_manhanvien[],2,0),0)</f>
        <v>Phạm Hữu Xuân Hải</v>
      </c>
      <c r="M60" t="s">
        <v>20</v>
      </c>
      <c r="N60" t="str">
        <f>IFERROR(VLOOKUP(Bang_doanh_[[#This Row],[Mã sản phẩm]],dim_Ma_san_pham[#All],2,0),0)</f>
        <v>Sandwich xúc xích + trứng + chà bông</v>
      </c>
      <c r="O60" s="2">
        <f>IFERROR(VLOOKUP(Bang_doanh_[[#This Row],[Mã sản phẩm]],dim_Ma_san_pham[#All],3,0),0)</f>
        <v>23</v>
      </c>
      <c r="P60" s="5">
        <v>4</v>
      </c>
      <c r="Q60" s="2">
        <f>Bang_doanh_[[#This Row],[Số lượng]]*Bang_doanh_[[#This Row],[đơn giá]]</f>
        <v>92</v>
      </c>
      <c r="R60" s="18">
        <f>Bang_doanh_[[#This Row],[đơn giá]]*1000</f>
        <v>23000</v>
      </c>
      <c r="S60" s="18">
        <f>Bang_doanh_[[#This Row],[Giá tiền]]*1000</f>
        <v>92000</v>
      </c>
    </row>
    <row r="61" spans="8:19" x14ac:dyDescent="0.3">
      <c r="H61" s="1">
        <v>45482</v>
      </c>
      <c r="I61" t="str">
        <f>IFERROR(VLOOKUP(Bang_doanh_[[#This Row],[Mã sản phẩm]],dim_Ma_san_pham[#All],5,0),0)</f>
        <v>Junior</v>
      </c>
      <c r="J61" t="s">
        <v>21</v>
      </c>
      <c r="K61">
        <v>2</v>
      </c>
      <c r="L61" t="str">
        <f>IFERROR(VLOOKUP(Bang_doanh_[[#This Row],[ID nhân viên]],dim_manhanvien[],2,0),0)</f>
        <v>Phạm Hữu Phú Vinh</v>
      </c>
      <c r="M61" t="s">
        <v>17</v>
      </c>
      <c r="N61" t="str">
        <f>IFERROR(VLOOKUP(Bang_doanh_[[#This Row],[Mã sản phẩm]],dim_Ma_san_pham[#All],2,0),0)</f>
        <v>Sandwich xúc xích trứng chà bông không rau</v>
      </c>
      <c r="O61" s="2">
        <f>IFERROR(VLOOKUP(Bang_doanh_[[#This Row],[Mã sản phẩm]],dim_Ma_san_pham[#All],3,0),0)</f>
        <v>20</v>
      </c>
      <c r="P61" s="5">
        <v>3</v>
      </c>
      <c r="Q61" s="2">
        <f>Bang_doanh_[[#This Row],[Số lượng]]*Bang_doanh_[[#This Row],[đơn giá]]</f>
        <v>60</v>
      </c>
      <c r="R61" s="18">
        <f>Bang_doanh_[[#This Row],[đơn giá]]*1000</f>
        <v>20000</v>
      </c>
      <c r="S61" s="18">
        <f>Bang_doanh_[[#This Row],[Giá tiền]]*1000</f>
        <v>60000</v>
      </c>
    </row>
    <row r="62" spans="8:19" x14ac:dyDescent="0.3">
      <c r="H62" s="1">
        <v>45482</v>
      </c>
      <c r="I62" t="str">
        <f>IFERROR(VLOOKUP(Bang_doanh_[[#This Row],[Mã sản phẩm]],dim_Ma_san_pham[#All],5,0),0)</f>
        <v>Junior</v>
      </c>
      <c r="J62" t="s">
        <v>19</v>
      </c>
      <c r="K62">
        <v>2</v>
      </c>
      <c r="L62" t="str">
        <f>IFERROR(VLOOKUP(Bang_doanh_[[#This Row],[ID nhân viên]],dim_manhanvien[],2,0),0)</f>
        <v>Phạm Hữu Phú Vinh</v>
      </c>
      <c r="M62" t="s">
        <v>17</v>
      </c>
      <c r="N62" t="str">
        <f>IFERROR(VLOOKUP(Bang_doanh_[[#This Row],[Mã sản phẩm]],dim_Ma_san_pham[#All],2,0),0)</f>
        <v>Sandwich xúc xích + chà bông</v>
      </c>
      <c r="O62" s="2">
        <f>IFERROR(VLOOKUP(Bang_doanh_[[#This Row],[Mã sản phẩm]],dim_Ma_san_pham[#All],3,0),0)</f>
        <v>20</v>
      </c>
      <c r="P62" s="5">
        <v>13</v>
      </c>
      <c r="Q62" s="2">
        <f>Bang_doanh_[[#This Row],[Số lượng]]*Bang_doanh_[[#This Row],[đơn giá]]</f>
        <v>260</v>
      </c>
      <c r="R62" s="18">
        <f>Bang_doanh_[[#This Row],[đơn giá]]*1000</f>
        <v>20000</v>
      </c>
      <c r="S62" s="18">
        <f>Bang_doanh_[[#This Row],[Giá tiền]]*1000</f>
        <v>260000</v>
      </c>
    </row>
    <row r="63" spans="8:19" x14ac:dyDescent="0.3">
      <c r="H63" s="1">
        <v>45482</v>
      </c>
      <c r="I63" t="str">
        <f>IFERROR(VLOOKUP(Bang_doanh_[[#This Row],[Mã sản phẩm]],dim_Ma_san_pham[#All],5,0),0)</f>
        <v>Oldie</v>
      </c>
      <c r="J63" t="s">
        <v>23</v>
      </c>
      <c r="K63">
        <v>2</v>
      </c>
      <c r="L63" t="str">
        <f>IFERROR(VLOOKUP(Bang_doanh_[[#This Row],[ID nhân viên]],dim_manhanvien[],2,0),0)</f>
        <v>Phạm Hữu Phú Vinh</v>
      </c>
      <c r="M63" t="s">
        <v>17</v>
      </c>
      <c r="N63" t="str">
        <f>IFERROR(VLOOKUP(Bang_doanh_[[#This Row],[Mã sản phẩm]],dim_Ma_san_pham[#All],2,0),0)</f>
        <v>Sandwich xúc xích + trứng + chà bông</v>
      </c>
      <c r="O63" s="2">
        <f>IFERROR(VLOOKUP(Bang_doanh_[[#This Row],[Mã sản phẩm]],dim_Ma_san_pham[#All],3,0),0)</f>
        <v>23</v>
      </c>
      <c r="P63" s="5">
        <v>4</v>
      </c>
      <c r="Q63" s="2">
        <f>Bang_doanh_[[#This Row],[Số lượng]]*Bang_doanh_[[#This Row],[đơn giá]]</f>
        <v>92</v>
      </c>
      <c r="R63" s="18">
        <f>Bang_doanh_[[#This Row],[đơn giá]]*1000</f>
        <v>23000</v>
      </c>
      <c r="S63" s="18">
        <f>Bang_doanh_[[#This Row],[Giá tiền]]*1000</f>
        <v>92000</v>
      </c>
    </row>
    <row r="64" spans="8:19" x14ac:dyDescent="0.3">
      <c r="H64" s="1">
        <v>45483</v>
      </c>
      <c r="I64" t="str">
        <f>IFERROR(VLOOKUP(Bang_doanh_[[#This Row],[Mã sản phẩm]],dim_Ma_san_pham[#All],5,0),0)</f>
        <v>Junior</v>
      </c>
      <c r="J64" t="s">
        <v>21</v>
      </c>
      <c r="K64">
        <v>1</v>
      </c>
      <c r="L64" t="str">
        <f>IFERROR(VLOOKUP(Bang_doanh_[[#This Row],[ID nhân viên]],dim_manhanvien[],2,0),0)</f>
        <v>Lê Thị Thùy Linh</v>
      </c>
      <c r="M64" t="s">
        <v>20</v>
      </c>
      <c r="N64" t="str">
        <f>IFERROR(VLOOKUP(Bang_doanh_[[#This Row],[Mã sản phẩm]],dim_Ma_san_pham[#All],2,0),0)</f>
        <v>Sandwich xúc xích trứng chà bông không rau</v>
      </c>
      <c r="O64" s="2">
        <f>IFERROR(VLOOKUP(Bang_doanh_[[#This Row],[Mã sản phẩm]],dim_Ma_san_pham[#All],3,0),0)</f>
        <v>20</v>
      </c>
      <c r="P64" s="5">
        <v>3</v>
      </c>
      <c r="Q64" s="2">
        <f>Bang_doanh_[[#This Row],[Số lượng]]*Bang_doanh_[[#This Row],[đơn giá]]</f>
        <v>60</v>
      </c>
      <c r="R64" s="18">
        <f>Bang_doanh_[[#This Row],[đơn giá]]*1000</f>
        <v>20000</v>
      </c>
      <c r="S64" s="18">
        <f>Bang_doanh_[[#This Row],[Giá tiền]]*1000</f>
        <v>60000</v>
      </c>
    </row>
    <row r="65" spans="8:19" x14ac:dyDescent="0.3">
      <c r="H65" s="1">
        <v>45483</v>
      </c>
      <c r="I65" t="str">
        <f>IFERROR(VLOOKUP(Bang_doanh_[[#This Row],[Mã sản phẩm]],dim_Ma_san_pham[#All],5,0),0)</f>
        <v>Junior</v>
      </c>
      <c r="J65" t="s">
        <v>19</v>
      </c>
      <c r="K65">
        <v>1</v>
      </c>
      <c r="L65" t="str">
        <f>IFERROR(VLOOKUP(Bang_doanh_[[#This Row],[ID nhân viên]],dim_manhanvien[],2,0),0)</f>
        <v>Lê Thị Thùy Linh</v>
      </c>
      <c r="M65" t="s">
        <v>20</v>
      </c>
      <c r="N65" t="str">
        <f>IFERROR(VLOOKUP(Bang_doanh_[[#This Row],[Mã sản phẩm]],dim_Ma_san_pham[#All],2,0),0)</f>
        <v>Sandwich xúc xích + chà bông</v>
      </c>
      <c r="O65" s="2">
        <f>IFERROR(VLOOKUP(Bang_doanh_[[#This Row],[Mã sản phẩm]],dim_Ma_san_pham[#All],3,0),0)</f>
        <v>20</v>
      </c>
      <c r="P65" s="5">
        <v>10</v>
      </c>
      <c r="Q65" s="2">
        <f>Bang_doanh_[[#This Row],[Số lượng]]*Bang_doanh_[[#This Row],[đơn giá]]</f>
        <v>200</v>
      </c>
      <c r="R65" s="18">
        <f>Bang_doanh_[[#This Row],[đơn giá]]*1000</f>
        <v>20000</v>
      </c>
      <c r="S65" s="18">
        <f>Bang_doanh_[[#This Row],[Giá tiền]]*1000</f>
        <v>200000</v>
      </c>
    </row>
    <row r="66" spans="8:19" x14ac:dyDescent="0.3">
      <c r="H66" s="1">
        <v>45483</v>
      </c>
      <c r="I66" t="str">
        <f>IFERROR(VLOOKUP(Bang_doanh_[[#This Row],[Mã sản phẩm]],dim_Ma_san_pham[#All],5,0),0)</f>
        <v>Oldie</v>
      </c>
      <c r="J66" t="s">
        <v>23</v>
      </c>
      <c r="K66">
        <v>1</v>
      </c>
      <c r="L66" t="str">
        <f>IFERROR(VLOOKUP(Bang_doanh_[[#This Row],[ID nhân viên]],dim_manhanvien[],2,0),0)</f>
        <v>Lê Thị Thùy Linh</v>
      </c>
      <c r="M66" t="s">
        <v>20</v>
      </c>
      <c r="N66" t="str">
        <f>IFERROR(VLOOKUP(Bang_doanh_[[#This Row],[Mã sản phẩm]],dim_Ma_san_pham[#All],2,0),0)</f>
        <v>Sandwich xúc xích + trứng + chà bông</v>
      </c>
      <c r="O66" s="2">
        <f>IFERROR(VLOOKUP(Bang_doanh_[[#This Row],[Mã sản phẩm]],dim_Ma_san_pham[#All],3,0),0)</f>
        <v>23</v>
      </c>
      <c r="P66" s="5">
        <v>7</v>
      </c>
      <c r="Q66" s="2">
        <f>Bang_doanh_[[#This Row],[Số lượng]]*Bang_doanh_[[#This Row],[đơn giá]]</f>
        <v>161</v>
      </c>
      <c r="R66" s="18">
        <f>Bang_doanh_[[#This Row],[đơn giá]]*1000</f>
        <v>23000</v>
      </c>
      <c r="S66" s="18">
        <f>Bang_doanh_[[#This Row],[Giá tiền]]*1000</f>
        <v>161000</v>
      </c>
    </row>
    <row r="67" spans="8:19" x14ac:dyDescent="0.3">
      <c r="H67" s="1">
        <v>45483</v>
      </c>
      <c r="I67" t="str">
        <f>IFERROR(VLOOKUP(Bang_doanh_[[#This Row],[Mã sản phẩm]],dim_Ma_san_pham[#All],5,0),0)</f>
        <v>Junior</v>
      </c>
      <c r="J67" t="s">
        <v>21</v>
      </c>
      <c r="K67">
        <v>2</v>
      </c>
      <c r="L67" t="str">
        <f>IFERROR(VLOOKUP(Bang_doanh_[[#This Row],[ID nhân viên]],dim_manhanvien[],2,0),0)</f>
        <v>Phạm Hữu Phú Vinh</v>
      </c>
      <c r="M67" t="s">
        <v>17</v>
      </c>
      <c r="N67" t="str">
        <f>IFERROR(VLOOKUP(Bang_doanh_[[#This Row],[Mã sản phẩm]],dim_Ma_san_pham[#All],2,0),0)</f>
        <v>Sandwich xúc xích trứng chà bông không rau</v>
      </c>
      <c r="O67" s="2">
        <f>IFERROR(VLOOKUP(Bang_doanh_[[#This Row],[Mã sản phẩm]],dim_Ma_san_pham[#All],3,0),0)</f>
        <v>20</v>
      </c>
      <c r="P67" s="5">
        <v>3</v>
      </c>
      <c r="Q67" s="2">
        <f>Bang_doanh_[[#This Row],[Số lượng]]*Bang_doanh_[[#This Row],[đơn giá]]</f>
        <v>60</v>
      </c>
      <c r="R67" s="18">
        <f>Bang_doanh_[[#This Row],[đơn giá]]*1000</f>
        <v>20000</v>
      </c>
      <c r="S67" s="18">
        <f>Bang_doanh_[[#This Row],[Giá tiền]]*1000</f>
        <v>60000</v>
      </c>
    </row>
    <row r="68" spans="8:19" x14ac:dyDescent="0.3">
      <c r="H68" s="1">
        <v>45483</v>
      </c>
      <c r="I68" t="str">
        <f>IFERROR(VLOOKUP(Bang_doanh_[[#This Row],[Mã sản phẩm]],dim_Ma_san_pham[#All],5,0),0)</f>
        <v>Junior</v>
      </c>
      <c r="J68" t="s">
        <v>19</v>
      </c>
      <c r="K68">
        <v>2</v>
      </c>
      <c r="L68" t="str">
        <f>IFERROR(VLOOKUP(Bang_doanh_[[#This Row],[ID nhân viên]],dim_manhanvien[],2,0),0)</f>
        <v>Phạm Hữu Phú Vinh</v>
      </c>
      <c r="M68" t="s">
        <v>17</v>
      </c>
      <c r="N68" t="str">
        <f>IFERROR(VLOOKUP(Bang_doanh_[[#This Row],[Mã sản phẩm]],dim_Ma_san_pham[#All],2,0),0)</f>
        <v>Sandwich xúc xích + chà bông</v>
      </c>
      <c r="O68" s="2">
        <f>IFERROR(VLOOKUP(Bang_doanh_[[#This Row],[Mã sản phẩm]],dim_Ma_san_pham[#All],3,0),0)</f>
        <v>20</v>
      </c>
      <c r="P68" s="5">
        <v>9</v>
      </c>
      <c r="Q68" s="2">
        <f>Bang_doanh_[[#This Row],[Số lượng]]*Bang_doanh_[[#This Row],[đơn giá]]</f>
        <v>180</v>
      </c>
      <c r="R68" s="18">
        <f>Bang_doanh_[[#This Row],[đơn giá]]*1000</f>
        <v>20000</v>
      </c>
      <c r="S68" s="18">
        <f>Bang_doanh_[[#This Row],[Giá tiền]]*1000</f>
        <v>180000</v>
      </c>
    </row>
    <row r="69" spans="8:19" x14ac:dyDescent="0.3">
      <c r="H69" s="1">
        <v>45483</v>
      </c>
      <c r="I69" t="str">
        <f>IFERROR(VLOOKUP(Bang_doanh_[[#This Row],[Mã sản phẩm]],dim_Ma_san_pham[#All],5,0),0)</f>
        <v>Oldie</v>
      </c>
      <c r="J69" t="s">
        <v>23</v>
      </c>
      <c r="K69">
        <v>2</v>
      </c>
      <c r="L69" t="str">
        <f>IFERROR(VLOOKUP(Bang_doanh_[[#This Row],[ID nhân viên]],dim_manhanvien[],2,0),0)</f>
        <v>Phạm Hữu Phú Vinh</v>
      </c>
      <c r="M69" t="s">
        <v>17</v>
      </c>
      <c r="N69" t="str">
        <f>IFERROR(VLOOKUP(Bang_doanh_[[#This Row],[Mã sản phẩm]],dim_Ma_san_pham[#All],2,0),0)</f>
        <v>Sandwich xúc xích + trứng + chà bông</v>
      </c>
      <c r="O69" s="2">
        <f>IFERROR(VLOOKUP(Bang_doanh_[[#This Row],[Mã sản phẩm]],dim_Ma_san_pham[#All],3,0),0)</f>
        <v>23</v>
      </c>
      <c r="P69" s="5">
        <v>5</v>
      </c>
      <c r="Q69" s="2">
        <f>Bang_doanh_[[#This Row],[Số lượng]]*Bang_doanh_[[#This Row],[đơn giá]]</f>
        <v>115</v>
      </c>
      <c r="R69" s="18">
        <f>Bang_doanh_[[#This Row],[đơn giá]]*1000</f>
        <v>23000</v>
      </c>
      <c r="S69" s="18">
        <f>Bang_doanh_[[#This Row],[Giá tiền]]*1000</f>
        <v>115000</v>
      </c>
    </row>
    <row r="70" spans="8:19" x14ac:dyDescent="0.3">
      <c r="H70" s="1">
        <v>45483</v>
      </c>
      <c r="I70" t="str">
        <f>IFERROR(VLOOKUP(Bang_doanh_[[#This Row],[Mã sản phẩm]],dim_Ma_san_pham[#All],5,0),0)</f>
        <v>Junior</v>
      </c>
      <c r="J70" t="s">
        <v>19</v>
      </c>
      <c r="K70">
        <v>10</v>
      </c>
      <c r="L70" t="str">
        <f>IFERROR(VLOOKUP(Bang_doanh_[[#This Row],[ID nhân viên]],dim_manhanvien[],2,0),0)</f>
        <v>Minh Thuận</v>
      </c>
      <c r="M70" t="s">
        <v>22</v>
      </c>
      <c r="N70" t="str">
        <f>IFERROR(VLOOKUP(Bang_doanh_[[#This Row],[Mã sản phẩm]],dim_Ma_san_pham[#All],2,0),0)</f>
        <v>Sandwich xúc xích + chà bông</v>
      </c>
      <c r="O70" s="2">
        <f>IFERROR(VLOOKUP(Bang_doanh_[[#This Row],[Mã sản phẩm]],dim_Ma_san_pham[#All],3,0),0)</f>
        <v>20</v>
      </c>
      <c r="P70" s="5">
        <v>2</v>
      </c>
      <c r="Q70" s="2">
        <f>Bang_doanh_[[#This Row],[Số lượng]]*Bang_doanh_[[#This Row],[đơn giá]]</f>
        <v>40</v>
      </c>
      <c r="R70" s="18">
        <f>Bang_doanh_[[#This Row],[đơn giá]]*1000</f>
        <v>20000</v>
      </c>
      <c r="S70" s="18">
        <f>Bang_doanh_[[#This Row],[Giá tiền]]*1000</f>
        <v>40000</v>
      </c>
    </row>
    <row r="71" spans="8:19" x14ac:dyDescent="0.3">
      <c r="H71" s="1">
        <v>45484</v>
      </c>
      <c r="I71" t="str">
        <f>IFERROR(VLOOKUP(Bang_doanh_[[#This Row],[Mã sản phẩm]],dim_Ma_san_pham[#All],5,0),0)</f>
        <v>Junior</v>
      </c>
      <c r="J71" t="s">
        <v>21</v>
      </c>
      <c r="K71">
        <v>3</v>
      </c>
      <c r="L71" t="str">
        <f>IFERROR(VLOOKUP(Bang_doanh_[[#This Row],[ID nhân viên]],dim_manhanvien[],2,0),0)</f>
        <v>Ngô Thị Kim Yến</v>
      </c>
      <c r="M71" t="s">
        <v>20</v>
      </c>
      <c r="N71" t="str">
        <f>IFERROR(VLOOKUP(Bang_doanh_[[#This Row],[Mã sản phẩm]],dim_Ma_san_pham[#All],2,0),0)</f>
        <v>Sandwich xúc xích trứng chà bông không rau</v>
      </c>
      <c r="O71" s="2">
        <f>IFERROR(VLOOKUP(Bang_doanh_[[#This Row],[Mã sản phẩm]],dim_Ma_san_pham[#All],3,0),0)</f>
        <v>20</v>
      </c>
      <c r="P71" s="5">
        <v>3</v>
      </c>
      <c r="Q71" s="2">
        <f>Bang_doanh_[[#This Row],[Số lượng]]*Bang_doanh_[[#This Row],[đơn giá]]</f>
        <v>60</v>
      </c>
      <c r="R71" s="18">
        <f>Bang_doanh_[[#This Row],[đơn giá]]*1000</f>
        <v>20000</v>
      </c>
      <c r="S71" s="18">
        <f>Bang_doanh_[[#This Row],[Giá tiền]]*1000</f>
        <v>60000</v>
      </c>
    </row>
    <row r="72" spans="8:19" x14ac:dyDescent="0.3">
      <c r="H72" s="1">
        <v>45484</v>
      </c>
      <c r="I72" t="str">
        <f>IFERROR(VLOOKUP(Bang_doanh_[[#This Row],[Mã sản phẩm]],dim_Ma_san_pham[#All],5,0),0)</f>
        <v>Junior</v>
      </c>
      <c r="J72" t="s">
        <v>19</v>
      </c>
      <c r="K72">
        <v>3</v>
      </c>
      <c r="L72" t="str">
        <f>IFERROR(VLOOKUP(Bang_doanh_[[#This Row],[ID nhân viên]],dim_manhanvien[],2,0),0)</f>
        <v>Ngô Thị Kim Yến</v>
      </c>
      <c r="M72" t="s">
        <v>20</v>
      </c>
      <c r="N72" t="str">
        <f>IFERROR(VLOOKUP(Bang_doanh_[[#This Row],[Mã sản phẩm]],dim_Ma_san_pham[#All],2,0),0)</f>
        <v>Sandwich xúc xích + chà bông</v>
      </c>
      <c r="O72" s="2">
        <f>IFERROR(VLOOKUP(Bang_doanh_[[#This Row],[Mã sản phẩm]],dim_Ma_san_pham[#All],3,0),0)</f>
        <v>20</v>
      </c>
      <c r="P72" s="5">
        <v>13</v>
      </c>
      <c r="Q72" s="2">
        <f>Bang_doanh_[[#This Row],[Số lượng]]*Bang_doanh_[[#This Row],[đơn giá]]</f>
        <v>260</v>
      </c>
      <c r="R72" s="18">
        <f>Bang_doanh_[[#This Row],[đơn giá]]*1000</f>
        <v>20000</v>
      </c>
      <c r="S72" s="18">
        <f>Bang_doanh_[[#This Row],[Giá tiền]]*1000</f>
        <v>260000</v>
      </c>
    </row>
    <row r="73" spans="8:19" x14ac:dyDescent="0.3">
      <c r="H73" s="1">
        <v>45484</v>
      </c>
      <c r="I73" t="str">
        <f>IFERROR(VLOOKUP(Bang_doanh_[[#This Row],[Mã sản phẩm]],dim_Ma_san_pham[#All],5,0),0)</f>
        <v>Oldie</v>
      </c>
      <c r="J73" t="s">
        <v>23</v>
      </c>
      <c r="K73">
        <v>3</v>
      </c>
      <c r="L73" t="str">
        <f>IFERROR(VLOOKUP(Bang_doanh_[[#This Row],[ID nhân viên]],dim_manhanvien[],2,0),0)</f>
        <v>Ngô Thị Kim Yến</v>
      </c>
      <c r="M73" t="s">
        <v>20</v>
      </c>
      <c r="N73" t="str">
        <f>IFERROR(VLOOKUP(Bang_doanh_[[#This Row],[Mã sản phẩm]],dim_Ma_san_pham[#All],2,0),0)</f>
        <v>Sandwich xúc xích + trứng + chà bông</v>
      </c>
      <c r="O73" s="2">
        <f>IFERROR(VLOOKUP(Bang_doanh_[[#This Row],[Mã sản phẩm]],dim_Ma_san_pham[#All],3,0),0)</f>
        <v>23</v>
      </c>
      <c r="P73" s="5">
        <v>9</v>
      </c>
      <c r="Q73" s="2">
        <f>Bang_doanh_[[#This Row],[Số lượng]]*Bang_doanh_[[#This Row],[đơn giá]]</f>
        <v>207</v>
      </c>
      <c r="R73" s="18">
        <f>Bang_doanh_[[#This Row],[đơn giá]]*1000</f>
        <v>23000</v>
      </c>
      <c r="S73" s="18">
        <f>Bang_doanh_[[#This Row],[Giá tiền]]*1000</f>
        <v>207000</v>
      </c>
    </row>
    <row r="74" spans="8:19" x14ac:dyDescent="0.3">
      <c r="H74" s="1">
        <v>45484</v>
      </c>
      <c r="I74" t="str">
        <f>IFERROR(VLOOKUP(Bang_doanh_[[#This Row],[Mã sản phẩm]],dim_Ma_san_pham[#All],5,0),0)</f>
        <v>Junior</v>
      </c>
      <c r="J74" t="s">
        <v>21</v>
      </c>
      <c r="K74">
        <v>2</v>
      </c>
      <c r="L74" t="str">
        <f>IFERROR(VLOOKUP(Bang_doanh_[[#This Row],[ID nhân viên]],dim_manhanvien[],2,0),0)</f>
        <v>Phạm Hữu Phú Vinh</v>
      </c>
      <c r="M74" t="s">
        <v>17</v>
      </c>
      <c r="N74" t="str">
        <f>IFERROR(VLOOKUP(Bang_doanh_[[#This Row],[Mã sản phẩm]],dim_Ma_san_pham[#All],2,0),0)</f>
        <v>Sandwich xúc xích trứng chà bông không rau</v>
      </c>
      <c r="O74" s="2">
        <f>IFERROR(VLOOKUP(Bang_doanh_[[#This Row],[Mã sản phẩm]],dim_Ma_san_pham[#All],3,0),0)</f>
        <v>20</v>
      </c>
      <c r="P74" s="5">
        <v>3</v>
      </c>
      <c r="Q74" s="2">
        <f>Bang_doanh_[[#This Row],[Số lượng]]*Bang_doanh_[[#This Row],[đơn giá]]</f>
        <v>60</v>
      </c>
      <c r="R74" s="18">
        <f>Bang_doanh_[[#This Row],[đơn giá]]*1000</f>
        <v>20000</v>
      </c>
      <c r="S74" s="18">
        <f>Bang_doanh_[[#This Row],[Giá tiền]]*1000</f>
        <v>60000</v>
      </c>
    </row>
    <row r="75" spans="8:19" x14ac:dyDescent="0.3">
      <c r="H75" s="1">
        <v>45484</v>
      </c>
      <c r="I75" t="str">
        <f>IFERROR(VLOOKUP(Bang_doanh_[[#This Row],[Mã sản phẩm]],dim_Ma_san_pham[#All],5,0),0)</f>
        <v>Junior</v>
      </c>
      <c r="J75" t="s">
        <v>19</v>
      </c>
      <c r="K75">
        <v>2</v>
      </c>
      <c r="L75" t="str">
        <f>IFERROR(VLOOKUP(Bang_doanh_[[#This Row],[ID nhân viên]],dim_manhanvien[],2,0),0)</f>
        <v>Phạm Hữu Phú Vinh</v>
      </c>
      <c r="M75" t="s">
        <v>17</v>
      </c>
      <c r="N75" t="str">
        <f>IFERROR(VLOOKUP(Bang_doanh_[[#This Row],[Mã sản phẩm]],dim_Ma_san_pham[#All],2,0),0)</f>
        <v>Sandwich xúc xích + chà bông</v>
      </c>
      <c r="O75" s="2">
        <f>IFERROR(VLOOKUP(Bang_doanh_[[#This Row],[Mã sản phẩm]],dim_Ma_san_pham[#All],3,0),0)</f>
        <v>20</v>
      </c>
      <c r="P75" s="5">
        <v>3</v>
      </c>
      <c r="Q75" s="2">
        <f>Bang_doanh_[[#This Row],[Số lượng]]*Bang_doanh_[[#This Row],[đơn giá]]</f>
        <v>60</v>
      </c>
      <c r="R75" s="18">
        <f>Bang_doanh_[[#This Row],[đơn giá]]*1000</f>
        <v>20000</v>
      </c>
      <c r="S75" s="18">
        <f>Bang_doanh_[[#This Row],[Giá tiền]]*1000</f>
        <v>60000</v>
      </c>
    </row>
    <row r="76" spans="8:19" x14ac:dyDescent="0.3">
      <c r="H76" s="1">
        <v>45484</v>
      </c>
      <c r="I76" t="str">
        <f>IFERROR(VLOOKUP(Bang_doanh_[[#This Row],[Mã sản phẩm]],dim_Ma_san_pham[#All],5,0),0)</f>
        <v>Oldie</v>
      </c>
      <c r="J76" t="s">
        <v>23</v>
      </c>
      <c r="K76">
        <v>2</v>
      </c>
      <c r="L76" t="str">
        <f>IFERROR(VLOOKUP(Bang_doanh_[[#This Row],[ID nhân viên]],dim_manhanvien[],2,0),0)</f>
        <v>Phạm Hữu Phú Vinh</v>
      </c>
      <c r="M76" t="s">
        <v>17</v>
      </c>
      <c r="N76" t="str">
        <f>IFERROR(VLOOKUP(Bang_doanh_[[#This Row],[Mã sản phẩm]],dim_Ma_san_pham[#All],2,0),0)</f>
        <v>Sandwich xúc xích + trứng + chà bông</v>
      </c>
      <c r="O76" s="2">
        <f>IFERROR(VLOOKUP(Bang_doanh_[[#This Row],[Mã sản phẩm]],dim_Ma_san_pham[#All],3,0),0)</f>
        <v>23</v>
      </c>
      <c r="P76" s="5">
        <v>4</v>
      </c>
      <c r="Q76" s="2">
        <f>Bang_doanh_[[#This Row],[Số lượng]]*Bang_doanh_[[#This Row],[đơn giá]]</f>
        <v>92</v>
      </c>
      <c r="R76" s="18">
        <f>Bang_doanh_[[#This Row],[đơn giá]]*1000</f>
        <v>23000</v>
      </c>
      <c r="S76" s="18">
        <f>Bang_doanh_[[#This Row],[Giá tiền]]*1000</f>
        <v>92000</v>
      </c>
    </row>
    <row r="77" spans="8:19" x14ac:dyDescent="0.3">
      <c r="H77" s="1">
        <v>45484</v>
      </c>
      <c r="I77" t="str">
        <f>IFERROR(VLOOKUP(Bang_doanh_[[#This Row],[Mã sản phẩm]],dim_Ma_san_pham[#All],5,0),0)</f>
        <v>Oldie</v>
      </c>
      <c r="J77" t="s">
        <v>24</v>
      </c>
      <c r="K77">
        <v>69</v>
      </c>
      <c r="L77" t="str">
        <f>IFERROR(VLOOKUP(Bang_doanh_[[#This Row],[ID nhân viên]],dim_manhanvien[],2,0),0)</f>
        <v>Trung Trực</v>
      </c>
      <c r="M77" t="s">
        <v>22</v>
      </c>
      <c r="N77" t="str">
        <f>IFERROR(VLOOKUP(Bang_doanh_[[#This Row],[Mã sản phẩm]],dim_Ma_san_pham[#All],2,0),0)</f>
        <v xml:space="preserve">Sandwich trứng + chà bông </v>
      </c>
      <c r="O77" s="2">
        <f>IFERROR(VLOOKUP(Bang_doanh_[[#This Row],[Mã sản phẩm]],dim_Ma_san_pham[#All],3,0),0)</f>
        <v>18</v>
      </c>
      <c r="P77" s="5">
        <v>7</v>
      </c>
      <c r="Q77" s="2">
        <f>Bang_doanh_[[#This Row],[Số lượng]]*Bang_doanh_[[#This Row],[đơn giá]]</f>
        <v>126</v>
      </c>
      <c r="R77" s="18">
        <f>Bang_doanh_[[#This Row],[đơn giá]]*1000</f>
        <v>18000</v>
      </c>
      <c r="S77" s="18">
        <f>Bang_doanh_[[#This Row],[Giá tiền]]*1000</f>
        <v>126000</v>
      </c>
    </row>
    <row r="78" spans="8:19" x14ac:dyDescent="0.3">
      <c r="H78" s="1">
        <v>45484</v>
      </c>
      <c r="I78" t="str">
        <f>IFERROR(VLOOKUP(Bang_doanh_[[#This Row],[Mã sản phẩm]],dim_Ma_san_pham[#All],5,0),0)</f>
        <v>Oldie</v>
      </c>
      <c r="J78" t="s">
        <v>23</v>
      </c>
      <c r="K78">
        <v>69</v>
      </c>
      <c r="L78" t="str">
        <f>IFERROR(VLOOKUP(Bang_doanh_[[#This Row],[ID nhân viên]],dim_manhanvien[],2,0),0)</f>
        <v>Trung Trực</v>
      </c>
      <c r="M78" t="s">
        <v>22</v>
      </c>
      <c r="N78" t="str">
        <f>IFERROR(VLOOKUP(Bang_doanh_[[#This Row],[Mã sản phẩm]],dim_Ma_san_pham[#All],2,0),0)</f>
        <v>Sandwich xúc xích + trứng + chà bông</v>
      </c>
      <c r="O78" s="2">
        <f>IFERROR(VLOOKUP(Bang_doanh_[[#This Row],[Mã sản phẩm]],dim_Ma_san_pham[#All],3,0),0)</f>
        <v>23</v>
      </c>
      <c r="P78" s="5">
        <v>1</v>
      </c>
      <c r="Q78" s="2">
        <f>Bang_doanh_[[#This Row],[Số lượng]]*Bang_doanh_[[#This Row],[đơn giá]]</f>
        <v>23</v>
      </c>
      <c r="R78" s="18">
        <f>Bang_doanh_[[#This Row],[đơn giá]]*1000</f>
        <v>23000</v>
      </c>
      <c r="S78" s="18">
        <f>Bang_doanh_[[#This Row],[Giá tiền]]*1000</f>
        <v>23000</v>
      </c>
    </row>
    <row r="79" spans="8:19" x14ac:dyDescent="0.3">
      <c r="H79" s="1">
        <v>45485</v>
      </c>
      <c r="I79" t="str">
        <f>IFERROR(VLOOKUP(Bang_doanh_[[#This Row],[Mã sản phẩm]],dim_Ma_san_pham[#All],5,0),0)</f>
        <v>Junior</v>
      </c>
      <c r="J79" t="s">
        <v>21</v>
      </c>
      <c r="K79">
        <v>1</v>
      </c>
      <c r="L79" t="str">
        <f>IFERROR(VLOOKUP(Bang_doanh_[[#This Row],[ID nhân viên]],dim_manhanvien[],2,0),0)</f>
        <v>Lê Thị Thùy Linh</v>
      </c>
      <c r="M79" t="s">
        <v>20</v>
      </c>
      <c r="N79" t="str">
        <f>IFERROR(VLOOKUP(Bang_doanh_[[#This Row],[Mã sản phẩm]],dim_Ma_san_pham[#All],2,0),0)</f>
        <v>Sandwich xúc xích trứng chà bông không rau</v>
      </c>
      <c r="O79" s="2">
        <f>IFERROR(VLOOKUP(Bang_doanh_[[#This Row],[Mã sản phẩm]],dim_Ma_san_pham[#All],3,0),0)</f>
        <v>20</v>
      </c>
      <c r="P79" s="5">
        <v>3</v>
      </c>
      <c r="Q79" s="2">
        <f>Bang_doanh_[[#This Row],[Số lượng]]*Bang_doanh_[[#This Row],[đơn giá]]</f>
        <v>60</v>
      </c>
      <c r="R79" s="18">
        <f>Bang_doanh_[[#This Row],[đơn giá]]*1000</f>
        <v>20000</v>
      </c>
      <c r="S79" s="18">
        <f>Bang_doanh_[[#This Row],[Giá tiền]]*1000</f>
        <v>60000</v>
      </c>
    </row>
    <row r="80" spans="8:19" x14ac:dyDescent="0.3">
      <c r="H80" s="1">
        <v>45485</v>
      </c>
      <c r="I80" t="str">
        <f>IFERROR(VLOOKUP(Bang_doanh_[[#This Row],[Mã sản phẩm]],dim_Ma_san_pham[#All],5,0),0)</f>
        <v>Junior</v>
      </c>
      <c r="J80" t="s">
        <v>19</v>
      </c>
      <c r="K80">
        <v>1</v>
      </c>
      <c r="L80" t="str">
        <f>IFERROR(VLOOKUP(Bang_doanh_[[#This Row],[ID nhân viên]],dim_manhanvien[],2,0),0)</f>
        <v>Lê Thị Thùy Linh</v>
      </c>
      <c r="M80" t="s">
        <v>20</v>
      </c>
      <c r="N80" t="str">
        <f>IFERROR(VLOOKUP(Bang_doanh_[[#This Row],[Mã sản phẩm]],dim_Ma_san_pham[#All],2,0),0)</f>
        <v>Sandwich xúc xích + chà bông</v>
      </c>
      <c r="O80" s="2">
        <f>IFERROR(VLOOKUP(Bang_doanh_[[#This Row],[Mã sản phẩm]],dim_Ma_san_pham[#All],3,0),0)</f>
        <v>20</v>
      </c>
      <c r="P80" s="5">
        <v>8</v>
      </c>
      <c r="Q80" s="2">
        <f>Bang_doanh_[[#This Row],[Số lượng]]*Bang_doanh_[[#This Row],[đơn giá]]</f>
        <v>160</v>
      </c>
      <c r="R80" s="18">
        <f>Bang_doanh_[[#This Row],[đơn giá]]*1000</f>
        <v>20000</v>
      </c>
      <c r="S80" s="18">
        <f>Bang_doanh_[[#This Row],[Giá tiền]]*1000</f>
        <v>160000</v>
      </c>
    </row>
    <row r="81" spans="8:19" x14ac:dyDescent="0.3">
      <c r="H81" s="1">
        <v>45485</v>
      </c>
      <c r="I81" t="str">
        <f>IFERROR(VLOOKUP(Bang_doanh_[[#This Row],[Mã sản phẩm]],dim_Ma_san_pham[#All],5,0),0)</f>
        <v>Oldie</v>
      </c>
      <c r="J81" t="s">
        <v>23</v>
      </c>
      <c r="K81">
        <v>1</v>
      </c>
      <c r="L81" t="str">
        <f>IFERROR(VLOOKUP(Bang_doanh_[[#This Row],[ID nhân viên]],dim_manhanvien[],2,0),0)</f>
        <v>Lê Thị Thùy Linh</v>
      </c>
      <c r="M81" t="s">
        <v>20</v>
      </c>
      <c r="N81" t="str">
        <f>IFERROR(VLOOKUP(Bang_doanh_[[#This Row],[Mã sản phẩm]],dim_Ma_san_pham[#All],2,0),0)</f>
        <v>Sandwich xúc xích + trứng + chà bông</v>
      </c>
      <c r="O81" s="2">
        <f>IFERROR(VLOOKUP(Bang_doanh_[[#This Row],[Mã sản phẩm]],dim_Ma_san_pham[#All],3,0),0)</f>
        <v>23</v>
      </c>
      <c r="P81" s="5">
        <v>5</v>
      </c>
      <c r="Q81" s="2">
        <f>Bang_doanh_[[#This Row],[Số lượng]]*Bang_doanh_[[#This Row],[đơn giá]]</f>
        <v>115</v>
      </c>
      <c r="R81" s="18">
        <f>Bang_doanh_[[#This Row],[đơn giá]]*1000</f>
        <v>23000</v>
      </c>
      <c r="S81" s="18">
        <f>Bang_doanh_[[#This Row],[Giá tiền]]*1000</f>
        <v>115000</v>
      </c>
    </row>
    <row r="82" spans="8:19" x14ac:dyDescent="0.3">
      <c r="H82" s="1">
        <v>45485</v>
      </c>
      <c r="I82" t="str">
        <f>IFERROR(VLOOKUP(Bang_doanh_[[#This Row],[Mã sản phẩm]],dim_Ma_san_pham[#All],5,0),0)</f>
        <v>Junior</v>
      </c>
      <c r="J82" t="s">
        <v>21</v>
      </c>
      <c r="K82">
        <v>2</v>
      </c>
      <c r="L82" t="str">
        <f>IFERROR(VLOOKUP(Bang_doanh_[[#This Row],[ID nhân viên]],dim_manhanvien[],2,0),0)</f>
        <v>Phạm Hữu Phú Vinh</v>
      </c>
      <c r="M82" t="s">
        <v>17</v>
      </c>
      <c r="N82" t="str">
        <f>IFERROR(VLOOKUP(Bang_doanh_[[#This Row],[Mã sản phẩm]],dim_Ma_san_pham[#All],2,0),0)</f>
        <v>Sandwich xúc xích trứng chà bông không rau</v>
      </c>
      <c r="O82" s="2">
        <f>IFERROR(VLOOKUP(Bang_doanh_[[#This Row],[Mã sản phẩm]],dim_Ma_san_pham[#All],3,0),0)</f>
        <v>20</v>
      </c>
      <c r="P82" s="5">
        <v>3</v>
      </c>
      <c r="Q82" s="2">
        <f>Bang_doanh_[[#This Row],[Số lượng]]*Bang_doanh_[[#This Row],[đơn giá]]</f>
        <v>60</v>
      </c>
      <c r="R82" s="18">
        <f>Bang_doanh_[[#This Row],[đơn giá]]*1000</f>
        <v>20000</v>
      </c>
      <c r="S82" s="18">
        <f>Bang_doanh_[[#This Row],[Giá tiền]]*1000</f>
        <v>60000</v>
      </c>
    </row>
    <row r="83" spans="8:19" x14ac:dyDescent="0.3">
      <c r="H83" s="1">
        <v>45485</v>
      </c>
      <c r="I83" t="str">
        <f>IFERROR(VLOOKUP(Bang_doanh_[[#This Row],[Mã sản phẩm]],dim_Ma_san_pham[#All],5,0),0)</f>
        <v>Junior</v>
      </c>
      <c r="J83" t="s">
        <v>19</v>
      </c>
      <c r="K83">
        <v>2</v>
      </c>
      <c r="L83" t="str">
        <f>IFERROR(VLOOKUP(Bang_doanh_[[#This Row],[ID nhân viên]],dim_manhanvien[],2,0),0)</f>
        <v>Phạm Hữu Phú Vinh</v>
      </c>
      <c r="M83" t="s">
        <v>17</v>
      </c>
      <c r="N83" t="str">
        <f>IFERROR(VLOOKUP(Bang_doanh_[[#This Row],[Mã sản phẩm]],dim_Ma_san_pham[#All],2,0),0)</f>
        <v>Sandwich xúc xích + chà bông</v>
      </c>
      <c r="O83" s="2">
        <f>IFERROR(VLOOKUP(Bang_doanh_[[#This Row],[Mã sản phẩm]],dim_Ma_san_pham[#All],3,0),0)</f>
        <v>20</v>
      </c>
      <c r="P83" s="5">
        <v>15</v>
      </c>
      <c r="Q83" s="2">
        <f>Bang_doanh_[[#This Row],[Số lượng]]*Bang_doanh_[[#This Row],[đơn giá]]</f>
        <v>300</v>
      </c>
      <c r="R83" s="18">
        <f>Bang_doanh_[[#This Row],[đơn giá]]*1000</f>
        <v>20000</v>
      </c>
      <c r="S83" s="18">
        <f>Bang_doanh_[[#This Row],[Giá tiền]]*1000</f>
        <v>300000</v>
      </c>
    </row>
    <row r="84" spans="8:19" x14ac:dyDescent="0.3">
      <c r="H84" s="1">
        <v>45485</v>
      </c>
      <c r="I84" t="str">
        <f>IFERROR(VLOOKUP(Bang_doanh_[[#This Row],[Mã sản phẩm]],dim_Ma_san_pham[#All],5,0),0)</f>
        <v>Oldie</v>
      </c>
      <c r="J84" t="s">
        <v>23</v>
      </c>
      <c r="K84">
        <v>2</v>
      </c>
      <c r="L84" t="str">
        <f>IFERROR(VLOOKUP(Bang_doanh_[[#This Row],[ID nhân viên]],dim_manhanvien[],2,0),0)</f>
        <v>Phạm Hữu Phú Vinh</v>
      </c>
      <c r="M84" t="s">
        <v>17</v>
      </c>
      <c r="N84" t="str">
        <f>IFERROR(VLOOKUP(Bang_doanh_[[#This Row],[Mã sản phẩm]],dim_Ma_san_pham[#All],2,0),0)</f>
        <v>Sandwich xúc xích + trứng + chà bông</v>
      </c>
      <c r="O84" s="2">
        <f>IFERROR(VLOOKUP(Bang_doanh_[[#This Row],[Mã sản phẩm]],dim_Ma_san_pham[#All],3,0),0)</f>
        <v>23</v>
      </c>
      <c r="P84" s="5">
        <v>7</v>
      </c>
      <c r="Q84" s="2">
        <f>Bang_doanh_[[#This Row],[Số lượng]]*Bang_doanh_[[#This Row],[đơn giá]]</f>
        <v>161</v>
      </c>
      <c r="R84" s="18">
        <f>Bang_doanh_[[#This Row],[đơn giá]]*1000</f>
        <v>23000</v>
      </c>
      <c r="S84" s="18">
        <f>Bang_doanh_[[#This Row],[Giá tiền]]*1000</f>
        <v>161000</v>
      </c>
    </row>
    <row r="85" spans="8:19" x14ac:dyDescent="0.3">
      <c r="H85" s="1">
        <v>45486</v>
      </c>
      <c r="I85" t="str">
        <f>IFERROR(VLOOKUP(Bang_doanh_[[#This Row],[Mã sản phẩm]],dim_Ma_san_pham[#All],5,0),0)</f>
        <v>Junior</v>
      </c>
      <c r="J85" t="s">
        <v>21</v>
      </c>
      <c r="K85">
        <v>3</v>
      </c>
      <c r="L85" t="str">
        <f>IFERROR(VLOOKUP(Bang_doanh_[[#This Row],[ID nhân viên]],dim_manhanvien[],2,0),0)</f>
        <v>Ngô Thị Kim Yến</v>
      </c>
      <c r="M85" t="s">
        <v>20</v>
      </c>
      <c r="N85" t="str">
        <f>IFERROR(VLOOKUP(Bang_doanh_[[#This Row],[Mã sản phẩm]],dim_Ma_san_pham[#All],2,0),0)</f>
        <v>Sandwich xúc xích trứng chà bông không rau</v>
      </c>
      <c r="O85" s="2">
        <f>IFERROR(VLOOKUP(Bang_doanh_[[#This Row],[Mã sản phẩm]],dim_Ma_san_pham[#All],3,0),0)</f>
        <v>20</v>
      </c>
      <c r="P85" s="5">
        <v>2</v>
      </c>
      <c r="Q85" s="2">
        <f>Bang_doanh_[[#This Row],[Số lượng]]*Bang_doanh_[[#This Row],[đơn giá]]</f>
        <v>40</v>
      </c>
      <c r="R85" s="18">
        <f>Bang_doanh_[[#This Row],[đơn giá]]*1000</f>
        <v>20000</v>
      </c>
      <c r="S85" s="18">
        <f>Bang_doanh_[[#This Row],[Giá tiền]]*1000</f>
        <v>40000</v>
      </c>
    </row>
    <row r="86" spans="8:19" x14ac:dyDescent="0.3">
      <c r="H86" s="1">
        <v>45486</v>
      </c>
      <c r="I86" t="str">
        <f>IFERROR(VLOOKUP(Bang_doanh_[[#This Row],[Mã sản phẩm]],dim_Ma_san_pham[#All],5,0),0)</f>
        <v>Junior</v>
      </c>
      <c r="J86" t="s">
        <v>19</v>
      </c>
      <c r="K86">
        <v>3</v>
      </c>
      <c r="L86" t="str">
        <f>IFERROR(VLOOKUP(Bang_doanh_[[#This Row],[ID nhân viên]],dim_manhanvien[],2,0),0)</f>
        <v>Ngô Thị Kim Yến</v>
      </c>
      <c r="M86" t="s">
        <v>20</v>
      </c>
      <c r="N86" t="str">
        <f>IFERROR(VLOOKUP(Bang_doanh_[[#This Row],[Mã sản phẩm]],dim_Ma_san_pham[#All],2,0),0)</f>
        <v>Sandwich xúc xích + chà bông</v>
      </c>
      <c r="O86" s="2">
        <f>IFERROR(VLOOKUP(Bang_doanh_[[#This Row],[Mã sản phẩm]],dim_Ma_san_pham[#All],3,0),0)</f>
        <v>20</v>
      </c>
      <c r="P86" s="5">
        <v>7</v>
      </c>
      <c r="Q86" s="2">
        <f>Bang_doanh_[[#This Row],[Số lượng]]*Bang_doanh_[[#This Row],[đơn giá]]</f>
        <v>140</v>
      </c>
      <c r="R86" s="18">
        <f>Bang_doanh_[[#This Row],[đơn giá]]*1000</f>
        <v>20000</v>
      </c>
      <c r="S86" s="18">
        <f>Bang_doanh_[[#This Row],[Giá tiền]]*1000</f>
        <v>140000</v>
      </c>
    </row>
    <row r="87" spans="8:19" x14ac:dyDescent="0.3">
      <c r="H87" s="1">
        <v>45486</v>
      </c>
      <c r="I87" t="str">
        <f>IFERROR(VLOOKUP(Bang_doanh_[[#This Row],[Mã sản phẩm]],dim_Ma_san_pham[#All],5,0),0)</f>
        <v>Oldie</v>
      </c>
      <c r="J87" t="s">
        <v>23</v>
      </c>
      <c r="K87">
        <v>3</v>
      </c>
      <c r="L87" t="str">
        <f>IFERROR(VLOOKUP(Bang_doanh_[[#This Row],[ID nhân viên]],dim_manhanvien[],2,0),0)</f>
        <v>Ngô Thị Kim Yến</v>
      </c>
      <c r="M87" t="s">
        <v>20</v>
      </c>
      <c r="N87" t="str">
        <f>IFERROR(VLOOKUP(Bang_doanh_[[#This Row],[Mã sản phẩm]],dim_Ma_san_pham[#All],2,0),0)</f>
        <v>Sandwich xúc xích + trứng + chà bông</v>
      </c>
      <c r="O87" s="2">
        <f>IFERROR(VLOOKUP(Bang_doanh_[[#This Row],[Mã sản phẩm]],dim_Ma_san_pham[#All],3,0),0)</f>
        <v>23</v>
      </c>
      <c r="P87" s="5">
        <v>8</v>
      </c>
      <c r="Q87" s="2">
        <f>Bang_doanh_[[#This Row],[Số lượng]]*Bang_doanh_[[#This Row],[đơn giá]]</f>
        <v>184</v>
      </c>
      <c r="R87" s="18">
        <f>Bang_doanh_[[#This Row],[đơn giá]]*1000</f>
        <v>23000</v>
      </c>
      <c r="S87" s="18">
        <f>Bang_doanh_[[#This Row],[Giá tiền]]*1000</f>
        <v>184000</v>
      </c>
    </row>
    <row r="88" spans="8:19" x14ac:dyDescent="0.3">
      <c r="H88" s="1">
        <v>45486</v>
      </c>
      <c r="I88" t="str">
        <f>IFERROR(VLOOKUP(Bang_doanh_[[#This Row],[Mã sản phẩm]],dim_Ma_san_pham[#All],5,0),0)</f>
        <v>Junior</v>
      </c>
      <c r="J88" t="s">
        <v>21</v>
      </c>
      <c r="K88">
        <v>2</v>
      </c>
      <c r="L88" t="str">
        <f>IFERROR(VLOOKUP(Bang_doanh_[[#This Row],[ID nhân viên]],dim_manhanvien[],2,0),0)</f>
        <v>Phạm Hữu Phú Vinh</v>
      </c>
      <c r="M88" t="s">
        <v>17</v>
      </c>
      <c r="N88" t="str">
        <f>IFERROR(VLOOKUP(Bang_doanh_[[#This Row],[Mã sản phẩm]],dim_Ma_san_pham[#All],2,0),0)</f>
        <v>Sandwich xúc xích trứng chà bông không rau</v>
      </c>
      <c r="O88" s="2">
        <f>IFERROR(VLOOKUP(Bang_doanh_[[#This Row],[Mã sản phẩm]],dim_Ma_san_pham[#All],3,0),0)</f>
        <v>20</v>
      </c>
      <c r="P88" s="5">
        <v>2</v>
      </c>
      <c r="Q88" s="2">
        <f>Bang_doanh_[[#This Row],[Số lượng]]*Bang_doanh_[[#This Row],[đơn giá]]</f>
        <v>40</v>
      </c>
      <c r="R88" s="18">
        <f>Bang_doanh_[[#This Row],[đơn giá]]*1000</f>
        <v>20000</v>
      </c>
      <c r="S88" s="18">
        <f>Bang_doanh_[[#This Row],[Giá tiền]]*1000</f>
        <v>40000</v>
      </c>
    </row>
    <row r="89" spans="8:19" x14ac:dyDescent="0.3">
      <c r="H89" s="1">
        <v>45486</v>
      </c>
      <c r="I89" t="str">
        <f>IFERROR(VLOOKUP(Bang_doanh_[[#This Row],[Mã sản phẩm]],dim_Ma_san_pham[#All],5,0),0)</f>
        <v>Junior</v>
      </c>
      <c r="J89" t="s">
        <v>19</v>
      </c>
      <c r="K89">
        <v>2</v>
      </c>
      <c r="L89" t="str">
        <f>IFERROR(VLOOKUP(Bang_doanh_[[#This Row],[ID nhân viên]],dim_manhanvien[],2,0),0)</f>
        <v>Phạm Hữu Phú Vinh</v>
      </c>
      <c r="M89" t="s">
        <v>17</v>
      </c>
      <c r="N89" t="str">
        <f>IFERROR(VLOOKUP(Bang_doanh_[[#This Row],[Mã sản phẩm]],dim_Ma_san_pham[#All],2,0),0)</f>
        <v>Sandwich xúc xích + chà bông</v>
      </c>
      <c r="O89" s="2">
        <f>IFERROR(VLOOKUP(Bang_doanh_[[#This Row],[Mã sản phẩm]],dim_Ma_san_pham[#All],3,0),0)</f>
        <v>20</v>
      </c>
      <c r="P89" s="5">
        <v>7</v>
      </c>
      <c r="Q89" s="2">
        <f>Bang_doanh_[[#This Row],[Số lượng]]*Bang_doanh_[[#This Row],[đơn giá]]</f>
        <v>140</v>
      </c>
      <c r="R89" s="18">
        <f>Bang_doanh_[[#This Row],[đơn giá]]*1000</f>
        <v>20000</v>
      </c>
      <c r="S89" s="18">
        <f>Bang_doanh_[[#This Row],[Giá tiền]]*1000</f>
        <v>140000</v>
      </c>
    </row>
    <row r="90" spans="8:19" x14ac:dyDescent="0.3">
      <c r="H90" s="1">
        <v>45486</v>
      </c>
      <c r="I90" t="str">
        <f>IFERROR(VLOOKUP(Bang_doanh_[[#This Row],[Mã sản phẩm]],dim_Ma_san_pham[#All],5,0),0)</f>
        <v>Oldie</v>
      </c>
      <c r="J90" t="s">
        <v>23</v>
      </c>
      <c r="K90">
        <v>2</v>
      </c>
      <c r="L90" t="str">
        <f>IFERROR(VLOOKUP(Bang_doanh_[[#This Row],[ID nhân viên]],dim_manhanvien[],2,0),0)</f>
        <v>Phạm Hữu Phú Vinh</v>
      </c>
      <c r="M90" t="s">
        <v>17</v>
      </c>
      <c r="N90" t="str">
        <f>IFERROR(VLOOKUP(Bang_doanh_[[#This Row],[Mã sản phẩm]],dim_Ma_san_pham[#All],2,0),0)</f>
        <v>Sandwich xúc xích + trứng + chà bông</v>
      </c>
      <c r="O90" s="2">
        <f>IFERROR(VLOOKUP(Bang_doanh_[[#This Row],[Mã sản phẩm]],dim_Ma_san_pham[#All],3,0),0)</f>
        <v>23</v>
      </c>
      <c r="P90" s="5">
        <v>1</v>
      </c>
      <c r="Q90" s="2">
        <f>Bang_doanh_[[#This Row],[Số lượng]]*Bang_doanh_[[#This Row],[đơn giá]]</f>
        <v>23</v>
      </c>
      <c r="R90" s="18">
        <f>Bang_doanh_[[#This Row],[đơn giá]]*1000</f>
        <v>23000</v>
      </c>
      <c r="S90" s="18">
        <f>Bang_doanh_[[#This Row],[Giá tiền]]*1000</f>
        <v>23000</v>
      </c>
    </row>
    <row r="91" spans="8:19" x14ac:dyDescent="0.3">
      <c r="H91" s="1">
        <v>45487</v>
      </c>
      <c r="I91" t="str">
        <f>IFERROR(VLOOKUP(Bang_doanh_[[#This Row],[Mã sản phẩm]],dim_Ma_san_pham[#All],5,0),0)</f>
        <v>The Champ</v>
      </c>
      <c r="J91" t="s">
        <v>18</v>
      </c>
      <c r="K91">
        <v>69</v>
      </c>
      <c r="L91" t="str">
        <f>IFERROR(VLOOKUP(Bang_doanh_[[#This Row],[ID nhân viên]],dim_manhanvien[],2,0),0)</f>
        <v>Trung Trực</v>
      </c>
      <c r="M91" t="s">
        <v>22</v>
      </c>
      <c r="N91" t="str">
        <f>IFERROR(VLOOKUP(Bang_doanh_[[#This Row],[Mã sản phẩm]],dim_Ma_san_pham[#All],2,0),0)</f>
        <v>Sandwich Xá Xíu</v>
      </c>
      <c r="O91" s="2">
        <f>IFERROR(VLOOKUP(Bang_doanh_[[#This Row],[Mã sản phẩm]],dim_Ma_san_pham[#All],3,0),0)</f>
        <v>25</v>
      </c>
      <c r="P91" s="5">
        <v>3</v>
      </c>
      <c r="Q91" s="2">
        <f>Bang_doanh_[[#This Row],[Số lượng]]*Bang_doanh_[[#This Row],[đơn giá]]</f>
        <v>75</v>
      </c>
      <c r="R91" s="18">
        <f>Bang_doanh_[[#This Row],[đơn giá]]*1000</f>
        <v>25000</v>
      </c>
      <c r="S91" s="18">
        <f>Bang_doanh_[[#This Row],[Giá tiền]]*1000</f>
        <v>75000</v>
      </c>
    </row>
    <row r="92" spans="8:19" x14ac:dyDescent="0.3">
      <c r="H92" s="1">
        <v>45487</v>
      </c>
      <c r="I92" t="str">
        <f>IFERROR(VLOOKUP(Bang_doanh_[[#This Row],[Mã sản phẩm]],dim_Ma_san_pham[#All],5,0),0)</f>
        <v>Oldie</v>
      </c>
      <c r="J92" t="s">
        <v>23</v>
      </c>
      <c r="K92">
        <v>69</v>
      </c>
      <c r="L92" t="str">
        <f>IFERROR(VLOOKUP(Bang_doanh_[[#This Row],[ID nhân viên]],dim_manhanvien[],2,0),0)</f>
        <v>Trung Trực</v>
      </c>
      <c r="M92" t="s">
        <v>22</v>
      </c>
      <c r="N92" t="str">
        <f>IFERROR(VLOOKUP(Bang_doanh_[[#This Row],[Mã sản phẩm]],dim_Ma_san_pham[#All],2,0),0)</f>
        <v>Sandwich xúc xích + trứng + chà bông</v>
      </c>
      <c r="O92" s="2">
        <f>IFERROR(VLOOKUP(Bang_doanh_[[#This Row],[Mã sản phẩm]],dim_Ma_san_pham[#All],3,0),0)</f>
        <v>23</v>
      </c>
      <c r="P92" s="5">
        <v>6</v>
      </c>
      <c r="Q92" s="2">
        <f>Bang_doanh_[[#This Row],[Số lượng]]*Bang_doanh_[[#This Row],[đơn giá]]</f>
        <v>138</v>
      </c>
      <c r="R92" s="18">
        <f>Bang_doanh_[[#This Row],[đơn giá]]*1000</f>
        <v>23000</v>
      </c>
      <c r="S92" s="18">
        <f>Bang_doanh_[[#This Row],[Giá tiền]]*1000</f>
        <v>138000</v>
      </c>
    </row>
    <row r="93" spans="8:19" x14ac:dyDescent="0.3">
      <c r="H93" s="1">
        <v>45488</v>
      </c>
      <c r="I93" t="str">
        <f>IFERROR(VLOOKUP(Bang_doanh_[[#This Row],[Mã sản phẩm]],dim_Ma_san_pham[#All],5,0),0)</f>
        <v>Junior</v>
      </c>
      <c r="J93" t="s">
        <v>21</v>
      </c>
      <c r="K93">
        <v>16</v>
      </c>
      <c r="L93" t="str">
        <f>IFERROR(VLOOKUP(Bang_doanh_[[#This Row],[ID nhân viên]],dim_manhanvien[],2,0),0)</f>
        <v>Phạm Hữu Xuân Hải</v>
      </c>
      <c r="M93" t="s">
        <v>20</v>
      </c>
      <c r="N93" t="str">
        <f>IFERROR(VLOOKUP(Bang_doanh_[[#This Row],[Mã sản phẩm]],dim_Ma_san_pham[#All],2,0),0)</f>
        <v>Sandwich xúc xích trứng chà bông không rau</v>
      </c>
      <c r="O93" s="2">
        <f>IFERROR(VLOOKUP(Bang_doanh_[[#This Row],[Mã sản phẩm]],dim_Ma_san_pham[#All],3,0),0)</f>
        <v>20</v>
      </c>
      <c r="P93" s="5">
        <v>8</v>
      </c>
      <c r="Q93" s="2">
        <f>Bang_doanh_[[#This Row],[Số lượng]]*Bang_doanh_[[#This Row],[đơn giá]]</f>
        <v>160</v>
      </c>
      <c r="R93" s="18">
        <f>Bang_doanh_[[#This Row],[đơn giá]]*1000</f>
        <v>20000</v>
      </c>
      <c r="S93" s="18">
        <f>Bang_doanh_[[#This Row],[Giá tiền]]*1000</f>
        <v>160000</v>
      </c>
    </row>
    <row r="94" spans="8:19" x14ac:dyDescent="0.3">
      <c r="H94" s="1">
        <v>45488</v>
      </c>
      <c r="I94" t="str">
        <f>IFERROR(VLOOKUP(Bang_doanh_[[#This Row],[Mã sản phẩm]],dim_Ma_san_pham[#All],5,0),0)</f>
        <v>Junior</v>
      </c>
      <c r="J94" t="s">
        <v>19</v>
      </c>
      <c r="K94">
        <v>16</v>
      </c>
      <c r="L94" t="str">
        <f>IFERROR(VLOOKUP(Bang_doanh_[[#This Row],[ID nhân viên]],dim_manhanvien[],2,0),0)</f>
        <v>Phạm Hữu Xuân Hải</v>
      </c>
      <c r="M94" t="s">
        <v>20</v>
      </c>
      <c r="N94" t="str">
        <f>IFERROR(VLOOKUP(Bang_doanh_[[#This Row],[Mã sản phẩm]],dim_Ma_san_pham[#All],2,0),0)</f>
        <v>Sandwich xúc xích + chà bông</v>
      </c>
      <c r="O94" s="2">
        <f>IFERROR(VLOOKUP(Bang_doanh_[[#This Row],[Mã sản phẩm]],dim_Ma_san_pham[#All],3,0),0)</f>
        <v>20</v>
      </c>
      <c r="P94" s="5">
        <v>8</v>
      </c>
      <c r="Q94" s="2">
        <f>Bang_doanh_[[#This Row],[Số lượng]]*Bang_doanh_[[#This Row],[đơn giá]]</f>
        <v>160</v>
      </c>
      <c r="R94" s="18">
        <f>Bang_doanh_[[#This Row],[đơn giá]]*1000</f>
        <v>20000</v>
      </c>
      <c r="S94" s="18">
        <f>Bang_doanh_[[#This Row],[Giá tiền]]*1000</f>
        <v>160000</v>
      </c>
    </row>
    <row r="95" spans="8:19" x14ac:dyDescent="0.3">
      <c r="H95" s="1">
        <v>45488</v>
      </c>
      <c r="I95" t="str">
        <f>IFERROR(VLOOKUP(Bang_doanh_[[#This Row],[Mã sản phẩm]],dim_Ma_san_pham[#All],5,0),0)</f>
        <v>The Champ</v>
      </c>
      <c r="J95" t="s">
        <v>18</v>
      </c>
      <c r="K95">
        <v>16</v>
      </c>
      <c r="L95" t="str">
        <f>IFERROR(VLOOKUP(Bang_doanh_[[#This Row],[ID nhân viên]],dim_manhanvien[],2,0),0)</f>
        <v>Phạm Hữu Xuân Hải</v>
      </c>
      <c r="M95" t="s">
        <v>20</v>
      </c>
      <c r="N95" t="str">
        <f>IFERROR(VLOOKUP(Bang_doanh_[[#This Row],[Mã sản phẩm]],dim_Ma_san_pham[#All],2,0),0)</f>
        <v>Sandwich Xá Xíu</v>
      </c>
      <c r="O95" s="2">
        <f>IFERROR(VLOOKUP(Bang_doanh_[[#This Row],[Mã sản phẩm]],dim_Ma_san_pham[#All],3,0),0)</f>
        <v>25</v>
      </c>
      <c r="P95" s="5">
        <v>14</v>
      </c>
      <c r="Q95" s="2">
        <f>Bang_doanh_[[#This Row],[Số lượng]]*Bang_doanh_[[#This Row],[đơn giá]]</f>
        <v>350</v>
      </c>
      <c r="R95" s="18">
        <f>Bang_doanh_[[#This Row],[đơn giá]]*1000</f>
        <v>25000</v>
      </c>
      <c r="S95" s="18">
        <f>Bang_doanh_[[#This Row],[Giá tiền]]*1000</f>
        <v>350000</v>
      </c>
    </row>
    <row r="96" spans="8:19" x14ac:dyDescent="0.3">
      <c r="H96" s="1">
        <v>45489</v>
      </c>
      <c r="I96" t="str">
        <f>IFERROR(VLOOKUP(Bang_doanh_[[#This Row],[Mã sản phẩm]],dim_Ma_san_pham[#All],5,0),0)</f>
        <v>Junior</v>
      </c>
      <c r="J96" t="s">
        <v>21</v>
      </c>
      <c r="K96">
        <v>16</v>
      </c>
      <c r="L96" t="str">
        <f>IFERROR(VLOOKUP(Bang_doanh_[[#This Row],[ID nhân viên]],dim_manhanvien[],2,0),0)</f>
        <v>Phạm Hữu Xuân Hải</v>
      </c>
      <c r="M96" t="s">
        <v>20</v>
      </c>
      <c r="N96" t="str">
        <f>IFERROR(VLOOKUP(Bang_doanh_[[#This Row],[Mã sản phẩm]],dim_Ma_san_pham[#All],2,0),0)</f>
        <v>Sandwich xúc xích trứng chà bông không rau</v>
      </c>
      <c r="O96" s="2">
        <f>IFERROR(VLOOKUP(Bang_doanh_[[#This Row],[Mã sản phẩm]],dim_Ma_san_pham[#All],3,0),0)</f>
        <v>20</v>
      </c>
      <c r="P96" s="5">
        <v>6</v>
      </c>
      <c r="Q96" s="2">
        <f>Bang_doanh_[[#This Row],[Số lượng]]*Bang_doanh_[[#This Row],[đơn giá]]</f>
        <v>120</v>
      </c>
      <c r="R96" s="18">
        <f>Bang_doanh_[[#This Row],[đơn giá]]*1000</f>
        <v>20000</v>
      </c>
      <c r="S96" s="18">
        <f>Bang_doanh_[[#This Row],[Giá tiền]]*1000</f>
        <v>120000</v>
      </c>
    </row>
    <row r="97" spans="8:19" x14ac:dyDescent="0.3">
      <c r="H97" s="1">
        <v>45489</v>
      </c>
      <c r="I97" t="str">
        <f>IFERROR(VLOOKUP(Bang_doanh_[[#This Row],[Mã sản phẩm]],dim_Ma_san_pham[#All],5,0),0)</f>
        <v>Junior</v>
      </c>
      <c r="J97" t="s">
        <v>19</v>
      </c>
      <c r="K97">
        <v>16</v>
      </c>
      <c r="L97" t="str">
        <f>IFERROR(VLOOKUP(Bang_doanh_[[#This Row],[ID nhân viên]],dim_manhanvien[],2,0),0)</f>
        <v>Phạm Hữu Xuân Hải</v>
      </c>
      <c r="M97" t="s">
        <v>20</v>
      </c>
      <c r="N97" t="str">
        <f>IFERROR(VLOOKUP(Bang_doanh_[[#This Row],[Mã sản phẩm]],dim_Ma_san_pham[#All],2,0),0)</f>
        <v>Sandwich xúc xích + chà bông</v>
      </c>
      <c r="O97" s="2">
        <f>IFERROR(VLOOKUP(Bang_doanh_[[#This Row],[Mã sản phẩm]],dim_Ma_san_pham[#All],3,0),0)</f>
        <v>20</v>
      </c>
      <c r="P97" s="5">
        <v>13</v>
      </c>
      <c r="Q97" s="2">
        <f>Bang_doanh_[[#This Row],[Số lượng]]*Bang_doanh_[[#This Row],[đơn giá]]</f>
        <v>260</v>
      </c>
      <c r="R97" s="18">
        <f>Bang_doanh_[[#This Row],[đơn giá]]*1000</f>
        <v>20000</v>
      </c>
      <c r="S97" s="18">
        <f>Bang_doanh_[[#This Row],[Giá tiền]]*1000</f>
        <v>260000</v>
      </c>
    </row>
    <row r="98" spans="8:19" x14ac:dyDescent="0.3">
      <c r="H98" s="1">
        <v>45489</v>
      </c>
      <c r="I98" t="str">
        <f>IFERROR(VLOOKUP(Bang_doanh_[[#This Row],[Mã sản phẩm]],dim_Ma_san_pham[#All],5,0),0)</f>
        <v>The Champ</v>
      </c>
      <c r="J98" t="s">
        <v>18</v>
      </c>
      <c r="K98">
        <v>16</v>
      </c>
      <c r="L98" t="str">
        <f>IFERROR(VLOOKUP(Bang_doanh_[[#This Row],[ID nhân viên]],dim_manhanvien[],2,0),0)</f>
        <v>Phạm Hữu Xuân Hải</v>
      </c>
      <c r="M98" t="s">
        <v>20</v>
      </c>
      <c r="N98" t="str">
        <f>IFERROR(VLOOKUP(Bang_doanh_[[#This Row],[Mã sản phẩm]],dim_Ma_san_pham[#All],2,0),0)</f>
        <v>Sandwich Xá Xíu</v>
      </c>
      <c r="O98" s="2">
        <f>IFERROR(VLOOKUP(Bang_doanh_[[#This Row],[Mã sản phẩm]],dim_Ma_san_pham[#All],3,0),0)</f>
        <v>25</v>
      </c>
      <c r="P98" s="5">
        <v>8</v>
      </c>
      <c r="Q98" s="2">
        <f>Bang_doanh_[[#This Row],[Số lượng]]*Bang_doanh_[[#This Row],[đơn giá]]</f>
        <v>200</v>
      </c>
      <c r="R98" s="18">
        <f>Bang_doanh_[[#This Row],[đơn giá]]*1000</f>
        <v>25000</v>
      </c>
      <c r="S98" s="18">
        <f>Bang_doanh_[[#This Row],[Giá tiền]]*1000</f>
        <v>200000</v>
      </c>
    </row>
    <row r="99" spans="8:19" x14ac:dyDescent="0.3">
      <c r="H99" s="1">
        <v>45489</v>
      </c>
      <c r="I99" t="str">
        <f>IFERROR(VLOOKUP(Bang_doanh_[[#This Row],[Mã sản phẩm]],dim_Ma_san_pham[#All],5,0),0)</f>
        <v>Junior</v>
      </c>
      <c r="J99" t="s">
        <v>19</v>
      </c>
      <c r="K99">
        <v>2</v>
      </c>
      <c r="L99" t="str">
        <f>IFERROR(VLOOKUP(Bang_doanh_[[#This Row],[ID nhân viên]],dim_manhanvien[],2,0),0)</f>
        <v>Phạm Hữu Phú Vinh</v>
      </c>
      <c r="M99" t="s">
        <v>17</v>
      </c>
      <c r="N99" t="str">
        <f>IFERROR(VLOOKUP(Bang_doanh_[[#This Row],[Mã sản phẩm]],dim_Ma_san_pham[#All],2,0),0)</f>
        <v>Sandwich xúc xích + chà bông</v>
      </c>
      <c r="O99" s="2">
        <f>IFERROR(VLOOKUP(Bang_doanh_[[#This Row],[Mã sản phẩm]],dim_Ma_san_pham[#All],3,0),0)</f>
        <v>20</v>
      </c>
      <c r="P99" s="5">
        <v>6</v>
      </c>
      <c r="Q99" s="2">
        <f>Bang_doanh_[[#This Row],[Số lượng]]*Bang_doanh_[[#This Row],[đơn giá]]</f>
        <v>120</v>
      </c>
      <c r="R99" s="18">
        <f>Bang_doanh_[[#This Row],[đơn giá]]*1000</f>
        <v>20000</v>
      </c>
      <c r="S99" s="18">
        <f>Bang_doanh_[[#This Row],[Giá tiền]]*1000</f>
        <v>120000</v>
      </c>
    </row>
    <row r="100" spans="8:19" x14ac:dyDescent="0.3">
      <c r="H100" s="1">
        <v>45489</v>
      </c>
      <c r="I100" t="str">
        <f>IFERROR(VLOOKUP(Bang_doanh_[[#This Row],[Mã sản phẩm]],dim_Ma_san_pham[#All],5,0),0)</f>
        <v>The Champ</v>
      </c>
      <c r="J100" t="s">
        <v>18</v>
      </c>
      <c r="K100">
        <v>2</v>
      </c>
      <c r="L100" t="str">
        <f>IFERROR(VLOOKUP(Bang_doanh_[[#This Row],[ID nhân viên]],dim_manhanvien[],2,0),0)</f>
        <v>Phạm Hữu Phú Vinh</v>
      </c>
      <c r="M100" t="s">
        <v>17</v>
      </c>
      <c r="N100" t="str">
        <f>IFERROR(VLOOKUP(Bang_doanh_[[#This Row],[Mã sản phẩm]],dim_Ma_san_pham[#All],2,0),0)</f>
        <v>Sandwich Xá Xíu</v>
      </c>
      <c r="O100" s="2">
        <f>IFERROR(VLOOKUP(Bang_doanh_[[#This Row],[Mã sản phẩm]],dim_Ma_san_pham[#All],3,0),0)</f>
        <v>25</v>
      </c>
      <c r="P100" s="5">
        <v>8</v>
      </c>
      <c r="Q100" s="2">
        <f>Bang_doanh_[[#This Row],[Số lượng]]*Bang_doanh_[[#This Row],[đơn giá]]</f>
        <v>200</v>
      </c>
      <c r="R100" s="18">
        <f>Bang_doanh_[[#This Row],[đơn giá]]*1000</f>
        <v>25000</v>
      </c>
      <c r="S100" s="18">
        <f>Bang_doanh_[[#This Row],[Giá tiền]]*1000</f>
        <v>200000</v>
      </c>
    </row>
    <row r="101" spans="8:19" x14ac:dyDescent="0.3">
      <c r="H101" s="1">
        <v>45490</v>
      </c>
      <c r="I101" t="str">
        <f>IFERROR(VLOOKUP(Bang_doanh_[[#This Row],[Mã sản phẩm]],dim_Ma_san_pham[#All],5,0),0)</f>
        <v>Junior</v>
      </c>
      <c r="J101" t="s">
        <v>19</v>
      </c>
      <c r="K101">
        <v>4</v>
      </c>
      <c r="L101" t="str">
        <f>IFERROR(VLOOKUP(Bang_doanh_[[#This Row],[ID nhân viên]],dim_manhanvien[],2,0),0)</f>
        <v>Đỗ Minh Thành</v>
      </c>
      <c r="M101" t="s">
        <v>20</v>
      </c>
      <c r="N101" t="str">
        <f>IFERROR(VLOOKUP(Bang_doanh_[[#This Row],[Mã sản phẩm]],dim_Ma_san_pham[#All],2,0),0)</f>
        <v>Sandwich xúc xích + chà bông</v>
      </c>
      <c r="O101" s="2">
        <f>IFERROR(VLOOKUP(Bang_doanh_[[#This Row],[Mã sản phẩm]],dim_Ma_san_pham[#All],3,0),0)</f>
        <v>20</v>
      </c>
      <c r="P101" s="5">
        <v>2</v>
      </c>
      <c r="Q101" s="2">
        <f>Bang_doanh_[[#This Row],[Số lượng]]*Bang_doanh_[[#This Row],[đơn giá]]</f>
        <v>40</v>
      </c>
      <c r="R101" s="18">
        <f>Bang_doanh_[[#This Row],[đơn giá]]*1000</f>
        <v>20000</v>
      </c>
      <c r="S101" s="18">
        <f>Bang_doanh_[[#This Row],[Giá tiền]]*1000</f>
        <v>40000</v>
      </c>
    </row>
    <row r="102" spans="8:19" x14ac:dyDescent="0.3">
      <c r="H102" s="1">
        <v>45490</v>
      </c>
      <c r="I102" t="str">
        <f>IFERROR(VLOOKUP(Bang_doanh_[[#This Row],[Mã sản phẩm]],dim_Ma_san_pham[#All],5,0),0)</f>
        <v>Junior</v>
      </c>
      <c r="J102" t="s">
        <v>164</v>
      </c>
      <c r="K102">
        <v>4</v>
      </c>
      <c r="L102" t="str">
        <f>IFERROR(VLOOKUP(Bang_doanh_[[#This Row],[ID nhân viên]],dim_manhanvien[],2,0),0)</f>
        <v>Đỗ Minh Thành</v>
      </c>
      <c r="M102" t="s">
        <v>20</v>
      </c>
      <c r="N102" t="str">
        <f>IFERROR(VLOOKUP(Bang_doanh_[[#This Row],[Mã sản phẩm]],dim_Ma_san_pham[#All],2,0),0)</f>
        <v>Sandwich lạp xưởng + trứng</v>
      </c>
      <c r="O102" s="2">
        <f>IFERROR(VLOOKUP(Bang_doanh_[[#This Row],[Mã sản phẩm]],dim_Ma_san_pham[#All],3,0),0)</f>
        <v>20</v>
      </c>
      <c r="P102" s="5">
        <v>2</v>
      </c>
      <c r="Q102" s="2">
        <f>Bang_doanh_[[#This Row],[Số lượng]]*Bang_doanh_[[#This Row],[đơn giá]]</f>
        <v>40</v>
      </c>
      <c r="R102" s="18">
        <f>Bang_doanh_[[#This Row],[đơn giá]]*1000</f>
        <v>20000</v>
      </c>
      <c r="S102" s="18">
        <f>Bang_doanh_[[#This Row],[Giá tiền]]*1000</f>
        <v>40000</v>
      </c>
    </row>
    <row r="103" spans="8:19" x14ac:dyDescent="0.3">
      <c r="H103" s="1">
        <v>45490</v>
      </c>
      <c r="I103" t="str">
        <f>IFERROR(VLOOKUP(Bang_doanh_[[#This Row],[Mã sản phẩm]],dim_Ma_san_pham[#All],5,0),0)</f>
        <v>Junior</v>
      </c>
      <c r="J103" t="s">
        <v>166</v>
      </c>
      <c r="K103">
        <v>4</v>
      </c>
      <c r="L103" t="str">
        <f>IFERROR(VLOOKUP(Bang_doanh_[[#This Row],[ID nhân viên]],dim_manhanvien[],2,0),0)</f>
        <v>Đỗ Minh Thành</v>
      </c>
      <c r="M103" t="s">
        <v>20</v>
      </c>
      <c r="N103" t="str">
        <f>IFERROR(VLOOKUP(Bang_doanh_[[#This Row],[Mã sản phẩm]],dim_Ma_san_pham[#All],2,0),0)</f>
        <v>Sandwich lạp xưởng + chà bông</v>
      </c>
      <c r="O103" s="2">
        <f>IFERROR(VLOOKUP(Bang_doanh_[[#This Row],[Mã sản phẩm]],dim_Ma_san_pham[#All],3,0),0)</f>
        <v>20</v>
      </c>
      <c r="P103" s="5">
        <v>8</v>
      </c>
      <c r="Q103" s="2">
        <f>Bang_doanh_[[#This Row],[Số lượng]]*Bang_doanh_[[#This Row],[đơn giá]]</f>
        <v>160</v>
      </c>
      <c r="R103" s="18">
        <f>Bang_doanh_[[#This Row],[đơn giá]]*1000</f>
        <v>20000</v>
      </c>
      <c r="S103" s="18">
        <f>Bang_doanh_[[#This Row],[Giá tiền]]*1000</f>
        <v>160000</v>
      </c>
    </row>
    <row r="104" spans="8:19" x14ac:dyDescent="0.3">
      <c r="H104" s="1">
        <v>45490</v>
      </c>
      <c r="I104" t="str">
        <f>IFERROR(VLOOKUP(Bang_doanh_[[#This Row],[Mã sản phẩm]],dim_Ma_san_pham[#All],5,0),0)</f>
        <v>The Champ</v>
      </c>
      <c r="J104" t="s">
        <v>18</v>
      </c>
      <c r="K104">
        <v>4</v>
      </c>
      <c r="L104" t="str">
        <f>IFERROR(VLOOKUP(Bang_doanh_[[#This Row],[ID nhân viên]],dim_manhanvien[],2,0),0)</f>
        <v>Đỗ Minh Thành</v>
      </c>
      <c r="M104" t="s">
        <v>20</v>
      </c>
      <c r="N104" t="str">
        <f>IFERROR(VLOOKUP(Bang_doanh_[[#This Row],[Mã sản phẩm]],dim_Ma_san_pham[#All],2,0),0)</f>
        <v>Sandwich Xá Xíu</v>
      </c>
      <c r="O104" s="2">
        <f>IFERROR(VLOOKUP(Bang_doanh_[[#This Row],[Mã sản phẩm]],dim_Ma_san_pham[#All],3,0),0)</f>
        <v>25</v>
      </c>
      <c r="P104" s="5">
        <v>10</v>
      </c>
      <c r="Q104" s="2">
        <f>Bang_doanh_[[#This Row],[Số lượng]]*Bang_doanh_[[#This Row],[đơn giá]]</f>
        <v>250</v>
      </c>
      <c r="R104" s="18">
        <f>Bang_doanh_[[#This Row],[đơn giá]]*1000</f>
        <v>25000</v>
      </c>
      <c r="S104" s="18">
        <f>Bang_doanh_[[#This Row],[Giá tiền]]*1000</f>
        <v>250000</v>
      </c>
    </row>
    <row r="105" spans="8:19" x14ac:dyDescent="0.3">
      <c r="H105" s="1">
        <v>45490</v>
      </c>
      <c r="I105" t="str">
        <f>IFERROR(VLOOKUP(Bang_doanh_[[#This Row],[Mã sản phẩm]],dim_Ma_san_pham[#All],5,0),0)</f>
        <v>Junior</v>
      </c>
      <c r="J105" t="s">
        <v>19</v>
      </c>
      <c r="K105">
        <v>2</v>
      </c>
      <c r="L105" t="str">
        <f>IFERROR(VLOOKUP(Bang_doanh_[[#This Row],[ID nhân viên]],dim_manhanvien[],2,0),0)</f>
        <v>Phạm Hữu Phú Vinh</v>
      </c>
      <c r="M105" t="s">
        <v>17</v>
      </c>
      <c r="N105" t="str">
        <f>IFERROR(VLOOKUP(Bang_doanh_[[#This Row],[Mã sản phẩm]],dim_Ma_san_pham[#All],2,0),0)</f>
        <v>Sandwich xúc xích + chà bông</v>
      </c>
      <c r="O105" s="2">
        <f>IFERROR(VLOOKUP(Bang_doanh_[[#This Row],[Mã sản phẩm]],dim_Ma_san_pham[#All],3,0),0)</f>
        <v>20</v>
      </c>
      <c r="P105" s="5">
        <v>3</v>
      </c>
      <c r="Q105" s="2">
        <f>Bang_doanh_[[#This Row],[Số lượng]]*Bang_doanh_[[#This Row],[đơn giá]]</f>
        <v>60</v>
      </c>
      <c r="R105" s="18">
        <f>Bang_doanh_[[#This Row],[đơn giá]]*1000</f>
        <v>20000</v>
      </c>
      <c r="S105" s="18">
        <f>Bang_doanh_[[#This Row],[Giá tiền]]*1000</f>
        <v>60000</v>
      </c>
    </row>
    <row r="106" spans="8:19" x14ac:dyDescent="0.3">
      <c r="H106" s="1">
        <v>45490</v>
      </c>
      <c r="I106" t="str">
        <f>IFERROR(VLOOKUP(Bang_doanh_[[#This Row],[Mã sản phẩm]],dim_Ma_san_pham[#All],5,0),0)</f>
        <v>Junior</v>
      </c>
      <c r="J106" t="s">
        <v>164</v>
      </c>
      <c r="K106">
        <v>2</v>
      </c>
      <c r="L106" t="str">
        <f>IFERROR(VLOOKUP(Bang_doanh_[[#This Row],[ID nhân viên]],dim_manhanvien[],2,0),0)</f>
        <v>Phạm Hữu Phú Vinh</v>
      </c>
      <c r="M106" t="s">
        <v>17</v>
      </c>
      <c r="N106" t="str">
        <f>IFERROR(VLOOKUP(Bang_doanh_[[#This Row],[Mã sản phẩm]],dim_Ma_san_pham[#All],2,0),0)</f>
        <v>Sandwich lạp xưởng + trứng</v>
      </c>
      <c r="O106" s="2">
        <f>IFERROR(VLOOKUP(Bang_doanh_[[#This Row],[Mã sản phẩm]],dim_Ma_san_pham[#All],3,0),0)</f>
        <v>20</v>
      </c>
      <c r="P106" s="5">
        <v>1</v>
      </c>
      <c r="Q106" s="2">
        <f>Bang_doanh_[[#This Row],[Số lượng]]*Bang_doanh_[[#This Row],[đơn giá]]</f>
        <v>20</v>
      </c>
      <c r="R106" s="18">
        <f>Bang_doanh_[[#This Row],[đơn giá]]*1000</f>
        <v>20000</v>
      </c>
      <c r="S106" s="18">
        <f>Bang_doanh_[[#This Row],[Giá tiền]]*1000</f>
        <v>20000</v>
      </c>
    </row>
    <row r="107" spans="8:19" x14ac:dyDescent="0.3">
      <c r="H107" s="1">
        <v>45490</v>
      </c>
      <c r="I107" t="str">
        <f>IFERROR(VLOOKUP(Bang_doanh_[[#This Row],[Mã sản phẩm]],dim_Ma_san_pham[#All],5,0),0)</f>
        <v>Junior</v>
      </c>
      <c r="J107" t="s">
        <v>166</v>
      </c>
      <c r="K107">
        <v>2</v>
      </c>
      <c r="L107" t="str">
        <f>IFERROR(VLOOKUP(Bang_doanh_[[#This Row],[ID nhân viên]],dim_manhanvien[],2,0),0)</f>
        <v>Phạm Hữu Phú Vinh</v>
      </c>
      <c r="M107" t="s">
        <v>17</v>
      </c>
      <c r="N107" t="str">
        <f>IFERROR(VLOOKUP(Bang_doanh_[[#This Row],[Mã sản phẩm]],dim_Ma_san_pham[#All],2,0),0)</f>
        <v>Sandwich lạp xưởng + chà bông</v>
      </c>
      <c r="O107" s="2">
        <f>IFERROR(VLOOKUP(Bang_doanh_[[#This Row],[Mã sản phẩm]],dim_Ma_san_pham[#All],3,0),0)</f>
        <v>20</v>
      </c>
      <c r="P107" s="5">
        <v>7</v>
      </c>
      <c r="Q107" s="2">
        <f>Bang_doanh_[[#This Row],[Số lượng]]*Bang_doanh_[[#This Row],[đơn giá]]</f>
        <v>140</v>
      </c>
      <c r="R107" s="18">
        <f>Bang_doanh_[[#This Row],[đơn giá]]*1000</f>
        <v>20000</v>
      </c>
      <c r="S107" s="18">
        <f>Bang_doanh_[[#This Row],[Giá tiền]]*1000</f>
        <v>140000</v>
      </c>
    </row>
    <row r="108" spans="8:19" x14ac:dyDescent="0.3">
      <c r="H108" s="1">
        <v>45490</v>
      </c>
      <c r="I108" t="str">
        <f>IFERROR(VLOOKUP(Bang_doanh_[[#This Row],[Mã sản phẩm]],dim_Ma_san_pham[#All],5,0),0)</f>
        <v>Junior</v>
      </c>
      <c r="J108" t="s">
        <v>21</v>
      </c>
      <c r="K108">
        <v>2</v>
      </c>
      <c r="L108" t="str">
        <f>IFERROR(VLOOKUP(Bang_doanh_[[#This Row],[ID nhân viên]],dim_manhanvien[],2,0),0)</f>
        <v>Phạm Hữu Phú Vinh</v>
      </c>
      <c r="M108" t="s">
        <v>17</v>
      </c>
      <c r="N108" t="str">
        <f>IFERROR(VLOOKUP(Bang_doanh_[[#This Row],[Mã sản phẩm]],dim_Ma_san_pham[#All],2,0),0)</f>
        <v>Sandwich xúc xích trứng chà bông không rau</v>
      </c>
      <c r="O108" s="2">
        <f>IFERROR(VLOOKUP(Bang_doanh_[[#This Row],[Mã sản phẩm]],dim_Ma_san_pham[#All],3,0),0)</f>
        <v>20</v>
      </c>
      <c r="P108" s="5">
        <v>1</v>
      </c>
      <c r="Q108" s="2">
        <f>Bang_doanh_[[#This Row],[Số lượng]]*Bang_doanh_[[#This Row],[đơn giá]]</f>
        <v>20</v>
      </c>
      <c r="R108" s="18">
        <f>Bang_doanh_[[#This Row],[đơn giá]]*1000</f>
        <v>20000</v>
      </c>
      <c r="S108" s="18">
        <f>Bang_doanh_[[#This Row],[Giá tiền]]*1000</f>
        <v>20000</v>
      </c>
    </row>
    <row r="109" spans="8:19" x14ac:dyDescent="0.3">
      <c r="H109" s="1">
        <v>45490</v>
      </c>
      <c r="I109" t="str">
        <f>IFERROR(VLOOKUP(Bang_doanh_[[#This Row],[Mã sản phẩm]],dim_Ma_san_pham[#All],5,0),0)</f>
        <v>The Champ</v>
      </c>
      <c r="J109" t="s">
        <v>18</v>
      </c>
      <c r="K109">
        <v>2</v>
      </c>
      <c r="L109" t="str">
        <f>IFERROR(VLOOKUP(Bang_doanh_[[#This Row],[ID nhân viên]],dim_manhanvien[],2,0),0)</f>
        <v>Phạm Hữu Phú Vinh</v>
      </c>
      <c r="M109" t="s">
        <v>17</v>
      </c>
      <c r="N109" t="str">
        <f>IFERROR(VLOOKUP(Bang_doanh_[[#This Row],[Mã sản phẩm]],dim_Ma_san_pham[#All],2,0),0)</f>
        <v>Sandwich Xá Xíu</v>
      </c>
      <c r="O109" s="2">
        <f>IFERROR(VLOOKUP(Bang_doanh_[[#This Row],[Mã sản phẩm]],dim_Ma_san_pham[#All],3,0),0)</f>
        <v>25</v>
      </c>
      <c r="P109" s="5">
        <v>2</v>
      </c>
      <c r="Q109" s="2">
        <f>Bang_doanh_[[#This Row],[Số lượng]]*Bang_doanh_[[#This Row],[đơn giá]]</f>
        <v>50</v>
      </c>
      <c r="R109" s="18">
        <f>Bang_doanh_[[#This Row],[đơn giá]]*1000</f>
        <v>25000</v>
      </c>
      <c r="S109" s="18">
        <f>Bang_doanh_[[#This Row],[Giá tiền]]*1000</f>
        <v>50000</v>
      </c>
    </row>
    <row r="110" spans="8:19" x14ac:dyDescent="0.3">
      <c r="H110" s="1">
        <v>45490</v>
      </c>
      <c r="I110" t="str">
        <f>IFERROR(VLOOKUP(Bang_doanh_[[#This Row],[Mã sản phẩm]],dim_Ma_san_pham[#All],5,0),0)</f>
        <v>Junior</v>
      </c>
      <c r="J110" t="s">
        <v>19</v>
      </c>
      <c r="K110">
        <v>69</v>
      </c>
      <c r="L110" t="str">
        <f>IFERROR(VLOOKUP(Bang_doanh_[[#This Row],[ID nhân viên]],dim_manhanvien[],2,0),0)</f>
        <v>Trung Trực</v>
      </c>
      <c r="M110" t="s">
        <v>22</v>
      </c>
      <c r="N110" t="str">
        <f>IFERROR(VLOOKUP(Bang_doanh_[[#This Row],[Mã sản phẩm]],dim_Ma_san_pham[#All],2,0),0)</f>
        <v>Sandwich xúc xích + chà bông</v>
      </c>
      <c r="O110" s="2">
        <f>IFERROR(VLOOKUP(Bang_doanh_[[#This Row],[Mã sản phẩm]],dim_Ma_san_pham[#All],3,0),0)</f>
        <v>20</v>
      </c>
      <c r="P110" s="5">
        <v>3</v>
      </c>
      <c r="Q110" s="2">
        <f>Bang_doanh_[[#This Row],[Số lượng]]*Bang_doanh_[[#This Row],[đơn giá]]</f>
        <v>60</v>
      </c>
      <c r="R110" s="18">
        <f>Bang_doanh_[[#This Row],[đơn giá]]*1000</f>
        <v>20000</v>
      </c>
      <c r="S110" s="18">
        <f>Bang_doanh_[[#This Row],[Giá tiền]]*1000</f>
        <v>60000</v>
      </c>
    </row>
    <row r="111" spans="8:19" x14ac:dyDescent="0.3">
      <c r="H111" s="1">
        <v>45490</v>
      </c>
      <c r="I111" t="str">
        <f>IFERROR(VLOOKUP(Bang_doanh_[[#This Row],[Mã sản phẩm]],dim_Ma_san_pham[#All],5,0),0)</f>
        <v>Junior</v>
      </c>
      <c r="J111" t="s">
        <v>164</v>
      </c>
      <c r="K111">
        <v>69</v>
      </c>
      <c r="L111" t="str">
        <f>IFERROR(VLOOKUP(Bang_doanh_[[#This Row],[ID nhân viên]],dim_manhanvien[],2,0),0)</f>
        <v>Trung Trực</v>
      </c>
      <c r="M111" t="s">
        <v>22</v>
      </c>
      <c r="N111" t="str">
        <f>IFERROR(VLOOKUP(Bang_doanh_[[#This Row],[Mã sản phẩm]],dim_Ma_san_pham[#All],2,0),0)</f>
        <v>Sandwich lạp xưởng + trứng</v>
      </c>
      <c r="O111" s="2">
        <f>IFERROR(VLOOKUP(Bang_doanh_[[#This Row],[Mã sản phẩm]],dim_Ma_san_pham[#All],3,0),0)</f>
        <v>20</v>
      </c>
      <c r="P111" s="5">
        <v>6</v>
      </c>
      <c r="Q111" s="2">
        <f>Bang_doanh_[[#This Row],[Số lượng]]*Bang_doanh_[[#This Row],[đơn giá]]</f>
        <v>120</v>
      </c>
      <c r="R111" s="18">
        <f>Bang_doanh_[[#This Row],[đơn giá]]*1000</f>
        <v>20000</v>
      </c>
      <c r="S111" s="18">
        <f>Bang_doanh_[[#This Row],[Giá tiền]]*1000</f>
        <v>120000</v>
      </c>
    </row>
    <row r="112" spans="8:19" x14ac:dyDescent="0.3">
      <c r="H112" s="1">
        <v>45490</v>
      </c>
      <c r="I112" t="str">
        <f>IFERROR(VLOOKUP(Bang_doanh_[[#This Row],[Mã sản phẩm]],dim_Ma_san_pham[#All],5,0),0)</f>
        <v>The Champ</v>
      </c>
      <c r="J112" t="s">
        <v>18</v>
      </c>
      <c r="K112">
        <v>69</v>
      </c>
      <c r="L112" t="str">
        <f>IFERROR(VLOOKUP(Bang_doanh_[[#This Row],[ID nhân viên]],dim_manhanvien[],2,0),0)</f>
        <v>Trung Trực</v>
      </c>
      <c r="M112" t="s">
        <v>22</v>
      </c>
      <c r="N112" t="str">
        <f>IFERROR(VLOOKUP(Bang_doanh_[[#This Row],[Mã sản phẩm]],dim_Ma_san_pham[#All],2,0),0)</f>
        <v>Sandwich Xá Xíu</v>
      </c>
      <c r="O112" s="2">
        <f>IFERROR(VLOOKUP(Bang_doanh_[[#This Row],[Mã sản phẩm]],dim_Ma_san_pham[#All],3,0),0)</f>
        <v>25</v>
      </c>
      <c r="P112" s="5">
        <v>18</v>
      </c>
      <c r="Q112" s="2">
        <f>Bang_doanh_[[#This Row],[Số lượng]]*Bang_doanh_[[#This Row],[đơn giá]]</f>
        <v>450</v>
      </c>
      <c r="R112" s="18">
        <f>Bang_doanh_[[#This Row],[đơn giá]]*1000</f>
        <v>25000</v>
      </c>
      <c r="S112" s="18">
        <f>Bang_doanh_[[#This Row],[Giá tiền]]*1000</f>
        <v>450000</v>
      </c>
    </row>
    <row r="113" spans="8:19" x14ac:dyDescent="0.3">
      <c r="H113" s="1">
        <v>45490</v>
      </c>
      <c r="I113" t="str">
        <f>IFERROR(VLOOKUP(Bang_doanh_[[#This Row],[Mã sản phẩm]],dim_Ma_san_pham[#All],5,0),0)</f>
        <v>Junior</v>
      </c>
      <c r="J113" t="s">
        <v>163</v>
      </c>
      <c r="K113">
        <v>69</v>
      </c>
      <c r="L113" t="str">
        <f>IFERROR(VLOOKUP(Bang_doanh_[[#This Row],[ID nhân viên]],dim_manhanvien[],2,0),0)</f>
        <v>Trung Trực</v>
      </c>
      <c r="M113" t="s">
        <v>22</v>
      </c>
      <c r="N113" t="str">
        <f>IFERROR(VLOOKUP(Bang_doanh_[[#This Row],[Mã sản phẩm]],dim_Ma_san_pham[#All],2,0),0)</f>
        <v>Sandwich xúc xích + trứng</v>
      </c>
      <c r="O113" s="2">
        <f>IFERROR(VLOOKUP(Bang_doanh_[[#This Row],[Mã sản phẩm]],dim_Ma_san_pham[#All],3,0),0)</f>
        <v>20</v>
      </c>
      <c r="P113" s="5">
        <v>3</v>
      </c>
      <c r="Q113" s="2">
        <f>Bang_doanh_[[#This Row],[Số lượng]]*Bang_doanh_[[#This Row],[đơn giá]]</f>
        <v>60</v>
      </c>
      <c r="R113" s="18">
        <f>Bang_doanh_[[#This Row],[đơn giá]]*1000</f>
        <v>20000</v>
      </c>
      <c r="S113" s="18">
        <f>Bang_doanh_[[#This Row],[Giá tiền]]*1000</f>
        <v>60000</v>
      </c>
    </row>
    <row r="114" spans="8:19" x14ac:dyDescent="0.3">
      <c r="H114" s="1">
        <v>45491</v>
      </c>
      <c r="I114" t="str">
        <f>IFERROR(VLOOKUP(Bang_doanh_[[#This Row],[Mã sản phẩm]],dim_Ma_san_pham[#All],5,0),0)</f>
        <v>Junior</v>
      </c>
      <c r="J114" t="s">
        <v>19</v>
      </c>
      <c r="K114">
        <v>4</v>
      </c>
      <c r="L114" t="str">
        <f>IFERROR(VLOOKUP(Bang_doanh_[[#This Row],[ID nhân viên]],dim_manhanvien[],2,0),0)</f>
        <v>Đỗ Minh Thành</v>
      </c>
      <c r="M114" t="s">
        <v>20</v>
      </c>
      <c r="N114" t="str">
        <f>IFERROR(VLOOKUP(Bang_doanh_[[#This Row],[Mã sản phẩm]],dim_Ma_san_pham[#All],2,0),0)</f>
        <v>Sandwich xúc xích + chà bông</v>
      </c>
      <c r="O114" s="2">
        <f>IFERROR(VLOOKUP(Bang_doanh_[[#This Row],[Mã sản phẩm]],dim_Ma_san_pham[#All],3,0),0)</f>
        <v>20</v>
      </c>
      <c r="P114" s="5">
        <v>9</v>
      </c>
      <c r="Q114" s="2">
        <f>Bang_doanh_[[#This Row],[Số lượng]]*Bang_doanh_[[#This Row],[đơn giá]]</f>
        <v>180</v>
      </c>
      <c r="R114" s="18">
        <f>Bang_doanh_[[#This Row],[đơn giá]]*1000</f>
        <v>20000</v>
      </c>
      <c r="S114" s="18">
        <f>Bang_doanh_[[#This Row],[Giá tiền]]*1000</f>
        <v>180000</v>
      </c>
    </row>
    <row r="115" spans="8:19" x14ac:dyDescent="0.3">
      <c r="H115" s="1">
        <v>45491</v>
      </c>
      <c r="I115" t="str">
        <f>IFERROR(VLOOKUP(Bang_doanh_[[#This Row],[Mã sản phẩm]],dim_Ma_san_pham[#All],5,0),0)</f>
        <v>Junior</v>
      </c>
      <c r="J115" t="s">
        <v>163</v>
      </c>
      <c r="K115">
        <v>4</v>
      </c>
      <c r="L115" t="str">
        <f>IFERROR(VLOOKUP(Bang_doanh_[[#This Row],[ID nhân viên]],dim_manhanvien[],2,0),0)</f>
        <v>Đỗ Minh Thành</v>
      </c>
      <c r="M115" t="s">
        <v>20</v>
      </c>
      <c r="N115" t="str">
        <f>IFERROR(VLOOKUP(Bang_doanh_[[#This Row],[Mã sản phẩm]],dim_Ma_san_pham[#All],2,0),0)</f>
        <v>Sandwich xúc xích + trứng</v>
      </c>
      <c r="O115" s="2">
        <f>IFERROR(VLOOKUP(Bang_doanh_[[#This Row],[Mã sản phẩm]],dim_Ma_san_pham[#All],3,0),0)</f>
        <v>20</v>
      </c>
      <c r="P115" s="5">
        <v>3</v>
      </c>
      <c r="Q115" s="2">
        <f>Bang_doanh_[[#This Row],[Số lượng]]*Bang_doanh_[[#This Row],[đơn giá]]</f>
        <v>60</v>
      </c>
      <c r="R115" s="18">
        <f>Bang_doanh_[[#This Row],[đơn giá]]*1000</f>
        <v>20000</v>
      </c>
      <c r="S115" s="18">
        <f>Bang_doanh_[[#This Row],[Giá tiền]]*1000</f>
        <v>60000</v>
      </c>
    </row>
    <row r="116" spans="8:19" x14ac:dyDescent="0.3">
      <c r="H116" s="1">
        <v>45491</v>
      </c>
      <c r="I116" t="str">
        <f>IFERROR(VLOOKUP(Bang_doanh_[[#This Row],[Mã sản phẩm]],dim_Ma_san_pham[#All],5,0),0)</f>
        <v>Junior</v>
      </c>
      <c r="J116" t="s">
        <v>166</v>
      </c>
      <c r="K116">
        <v>4</v>
      </c>
      <c r="L116" t="str">
        <f>IFERROR(VLOOKUP(Bang_doanh_[[#This Row],[ID nhân viên]],dim_manhanvien[],2,0),0)</f>
        <v>Đỗ Minh Thành</v>
      </c>
      <c r="M116" t="s">
        <v>20</v>
      </c>
      <c r="N116" t="str">
        <f>IFERROR(VLOOKUP(Bang_doanh_[[#This Row],[Mã sản phẩm]],dim_Ma_san_pham[#All],2,0),0)</f>
        <v>Sandwich lạp xưởng + chà bông</v>
      </c>
      <c r="O116" s="2">
        <f>IFERROR(VLOOKUP(Bang_doanh_[[#This Row],[Mã sản phẩm]],dim_Ma_san_pham[#All],3,0),0)</f>
        <v>20</v>
      </c>
      <c r="P116" s="5">
        <v>2</v>
      </c>
      <c r="Q116" s="2">
        <f>Bang_doanh_[[#This Row],[Số lượng]]*Bang_doanh_[[#This Row],[đơn giá]]</f>
        <v>40</v>
      </c>
      <c r="R116" s="18">
        <f>Bang_doanh_[[#This Row],[đơn giá]]*1000</f>
        <v>20000</v>
      </c>
      <c r="S116" s="18">
        <f>Bang_doanh_[[#This Row],[Giá tiền]]*1000</f>
        <v>40000</v>
      </c>
    </row>
    <row r="117" spans="8:19" x14ac:dyDescent="0.3">
      <c r="H117" s="1">
        <v>45491</v>
      </c>
      <c r="I117" t="str">
        <f>IFERROR(VLOOKUP(Bang_doanh_[[#This Row],[Mã sản phẩm]],dim_Ma_san_pham[#All],5,0),0)</f>
        <v>Junior</v>
      </c>
      <c r="J117" t="s">
        <v>21</v>
      </c>
      <c r="K117">
        <v>4</v>
      </c>
      <c r="L117" t="str">
        <f>IFERROR(VLOOKUP(Bang_doanh_[[#This Row],[ID nhân viên]],dim_manhanvien[],2,0),0)</f>
        <v>Đỗ Minh Thành</v>
      </c>
      <c r="M117" t="s">
        <v>20</v>
      </c>
      <c r="N117" t="str">
        <f>IFERROR(VLOOKUP(Bang_doanh_[[#This Row],[Mã sản phẩm]],dim_Ma_san_pham[#All],2,0),0)</f>
        <v>Sandwich xúc xích trứng chà bông không rau</v>
      </c>
      <c r="O117" s="2">
        <f>IFERROR(VLOOKUP(Bang_doanh_[[#This Row],[Mã sản phẩm]],dim_Ma_san_pham[#All],3,0),0)</f>
        <v>20</v>
      </c>
      <c r="P117" s="5">
        <v>4</v>
      </c>
      <c r="Q117" s="2">
        <f>Bang_doanh_[[#This Row],[Số lượng]]*Bang_doanh_[[#This Row],[đơn giá]]</f>
        <v>80</v>
      </c>
      <c r="R117" s="18">
        <f>Bang_doanh_[[#This Row],[đơn giá]]*1000</f>
        <v>20000</v>
      </c>
      <c r="S117" s="18">
        <f>Bang_doanh_[[#This Row],[Giá tiền]]*1000</f>
        <v>80000</v>
      </c>
    </row>
    <row r="118" spans="8:19" x14ac:dyDescent="0.3">
      <c r="H118" s="1">
        <v>45491</v>
      </c>
      <c r="I118" t="str">
        <f>IFERROR(VLOOKUP(Bang_doanh_[[#This Row],[Mã sản phẩm]],dim_Ma_san_pham[#All],5,0),0)</f>
        <v>The Champ</v>
      </c>
      <c r="J118" t="s">
        <v>18</v>
      </c>
      <c r="K118">
        <v>4</v>
      </c>
      <c r="L118" t="str">
        <f>IFERROR(VLOOKUP(Bang_doanh_[[#This Row],[ID nhân viên]],dim_manhanvien[],2,0),0)</f>
        <v>Đỗ Minh Thành</v>
      </c>
      <c r="M118" t="s">
        <v>20</v>
      </c>
      <c r="N118" t="str">
        <f>IFERROR(VLOOKUP(Bang_doanh_[[#This Row],[Mã sản phẩm]],dim_Ma_san_pham[#All],2,0),0)</f>
        <v>Sandwich Xá Xíu</v>
      </c>
      <c r="O118" s="2">
        <f>IFERROR(VLOOKUP(Bang_doanh_[[#This Row],[Mã sản phẩm]],dim_Ma_san_pham[#All],3,0),0)</f>
        <v>25</v>
      </c>
      <c r="P118" s="5">
        <v>4</v>
      </c>
      <c r="Q118" s="2">
        <f>Bang_doanh_[[#This Row],[Số lượng]]*Bang_doanh_[[#This Row],[đơn giá]]</f>
        <v>100</v>
      </c>
      <c r="R118" s="18">
        <f>Bang_doanh_[[#This Row],[đơn giá]]*1000</f>
        <v>25000</v>
      </c>
      <c r="S118" s="18">
        <f>Bang_doanh_[[#This Row],[Giá tiền]]*1000</f>
        <v>100000</v>
      </c>
    </row>
    <row r="119" spans="8:19" x14ac:dyDescent="0.3">
      <c r="H119" s="1">
        <v>45491</v>
      </c>
      <c r="I119" t="str">
        <f>IFERROR(VLOOKUP(Bang_doanh_[[#This Row],[Mã sản phẩm]],dim_Ma_san_pham[#All],5,0),0)</f>
        <v>Junior</v>
      </c>
      <c r="J119" t="s">
        <v>19</v>
      </c>
      <c r="K119">
        <v>2</v>
      </c>
      <c r="L119" t="str">
        <f>IFERROR(VLOOKUP(Bang_doanh_[[#This Row],[ID nhân viên]],dim_manhanvien[],2,0),0)</f>
        <v>Phạm Hữu Phú Vinh</v>
      </c>
      <c r="M119" t="s">
        <v>17</v>
      </c>
      <c r="N119" t="str">
        <f>IFERROR(VLOOKUP(Bang_doanh_[[#This Row],[Mã sản phẩm]],dim_Ma_san_pham[#All],2,0),0)</f>
        <v>Sandwich xúc xích + chà bông</v>
      </c>
      <c r="O119" s="2">
        <f>IFERROR(VLOOKUP(Bang_doanh_[[#This Row],[Mã sản phẩm]],dim_Ma_san_pham[#All],3,0),0)</f>
        <v>20</v>
      </c>
      <c r="P119" s="5">
        <v>3</v>
      </c>
      <c r="Q119" s="2">
        <f>Bang_doanh_[[#This Row],[Số lượng]]*Bang_doanh_[[#This Row],[đơn giá]]</f>
        <v>60</v>
      </c>
      <c r="R119" s="18">
        <f>Bang_doanh_[[#This Row],[đơn giá]]*1000</f>
        <v>20000</v>
      </c>
      <c r="S119" s="18">
        <f>Bang_doanh_[[#This Row],[Giá tiền]]*1000</f>
        <v>60000</v>
      </c>
    </row>
    <row r="120" spans="8:19" x14ac:dyDescent="0.3">
      <c r="H120" s="1">
        <v>45491</v>
      </c>
      <c r="I120" t="str">
        <f>IFERROR(VLOOKUP(Bang_doanh_[[#This Row],[Mã sản phẩm]],dim_Ma_san_pham[#All],5,0),0)</f>
        <v>Junior</v>
      </c>
      <c r="J120" t="s">
        <v>163</v>
      </c>
      <c r="K120">
        <v>2</v>
      </c>
      <c r="L120" t="str">
        <f>IFERROR(VLOOKUP(Bang_doanh_[[#This Row],[ID nhân viên]],dim_manhanvien[],2,0),0)</f>
        <v>Phạm Hữu Phú Vinh</v>
      </c>
      <c r="M120" t="s">
        <v>17</v>
      </c>
      <c r="N120" t="str">
        <f>IFERROR(VLOOKUP(Bang_doanh_[[#This Row],[Mã sản phẩm]],dim_Ma_san_pham[#All],2,0),0)</f>
        <v>Sandwich xúc xích + trứng</v>
      </c>
      <c r="O120" s="2">
        <f>IFERROR(VLOOKUP(Bang_doanh_[[#This Row],[Mã sản phẩm]],dim_Ma_san_pham[#All],3,0),0)</f>
        <v>20</v>
      </c>
      <c r="P120" s="5">
        <v>3</v>
      </c>
      <c r="Q120" s="2">
        <f>Bang_doanh_[[#This Row],[Số lượng]]*Bang_doanh_[[#This Row],[đơn giá]]</f>
        <v>60</v>
      </c>
      <c r="R120" s="18">
        <f>Bang_doanh_[[#This Row],[đơn giá]]*1000</f>
        <v>20000</v>
      </c>
      <c r="S120" s="18">
        <f>Bang_doanh_[[#This Row],[Giá tiền]]*1000</f>
        <v>60000</v>
      </c>
    </row>
    <row r="121" spans="8:19" x14ac:dyDescent="0.3">
      <c r="H121" s="1">
        <v>45491</v>
      </c>
      <c r="I121" t="str">
        <f>IFERROR(VLOOKUP(Bang_doanh_[[#This Row],[Mã sản phẩm]],dim_Ma_san_pham[#All],5,0),0)</f>
        <v>The Champ</v>
      </c>
      <c r="J121" t="s">
        <v>18</v>
      </c>
      <c r="K121">
        <v>2</v>
      </c>
      <c r="L121" t="str">
        <f>IFERROR(VLOOKUP(Bang_doanh_[[#This Row],[ID nhân viên]],dim_manhanvien[],2,0),0)</f>
        <v>Phạm Hữu Phú Vinh</v>
      </c>
      <c r="M121" t="s">
        <v>17</v>
      </c>
      <c r="N121" t="str">
        <f>IFERROR(VLOOKUP(Bang_doanh_[[#This Row],[Mã sản phẩm]],dim_Ma_san_pham[#All],2,0),0)</f>
        <v>Sandwich Xá Xíu</v>
      </c>
      <c r="O121" s="2">
        <f>IFERROR(VLOOKUP(Bang_doanh_[[#This Row],[Mã sản phẩm]],dim_Ma_san_pham[#All],3,0),0)</f>
        <v>25</v>
      </c>
      <c r="P121" s="5">
        <v>6</v>
      </c>
      <c r="Q121" s="2">
        <f>Bang_doanh_[[#This Row],[Số lượng]]*Bang_doanh_[[#This Row],[đơn giá]]</f>
        <v>150</v>
      </c>
      <c r="R121" s="18">
        <f>Bang_doanh_[[#This Row],[đơn giá]]*1000</f>
        <v>25000</v>
      </c>
      <c r="S121" s="18">
        <f>Bang_doanh_[[#This Row],[Giá tiền]]*1000</f>
        <v>150000</v>
      </c>
    </row>
    <row r="122" spans="8:19" x14ac:dyDescent="0.3">
      <c r="H122" s="1">
        <v>45491</v>
      </c>
      <c r="I122" t="str">
        <f>IFERROR(VLOOKUP(Bang_doanh_[[#This Row],[Mã sản phẩm]],dim_Ma_san_pham[#All],5,0),0)</f>
        <v>Junior</v>
      </c>
      <c r="J122" t="s">
        <v>19</v>
      </c>
      <c r="K122">
        <v>69</v>
      </c>
      <c r="L122" t="str">
        <f>IFERROR(VLOOKUP(Bang_doanh_[[#This Row],[ID nhân viên]],dim_manhanvien[],2,0),0)</f>
        <v>Trung Trực</v>
      </c>
      <c r="M122" t="s">
        <v>22</v>
      </c>
      <c r="N122" t="str">
        <f>IFERROR(VLOOKUP(Bang_doanh_[[#This Row],[Mã sản phẩm]],dim_Ma_san_pham[#All],2,0),0)</f>
        <v>Sandwich xúc xích + chà bông</v>
      </c>
      <c r="O122" s="2">
        <f>IFERROR(VLOOKUP(Bang_doanh_[[#This Row],[Mã sản phẩm]],dim_Ma_san_pham[#All],3,0),0)</f>
        <v>20</v>
      </c>
      <c r="P122" s="5">
        <v>3</v>
      </c>
      <c r="Q122" s="2">
        <f>Bang_doanh_[[#This Row],[Số lượng]]*Bang_doanh_[[#This Row],[đơn giá]]</f>
        <v>60</v>
      </c>
      <c r="R122" s="18">
        <f>Bang_doanh_[[#This Row],[đơn giá]]*1000</f>
        <v>20000</v>
      </c>
      <c r="S122" s="18">
        <f>Bang_doanh_[[#This Row],[Giá tiền]]*1000</f>
        <v>60000</v>
      </c>
    </row>
    <row r="123" spans="8:19" x14ac:dyDescent="0.3">
      <c r="H123" s="1">
        <v>45491</v>
      </c>
      <c r="I123" t="str">
        <f>IFERROR(VLOOKUP(Bang_doanh_[[#This Row],[Mã sản phẩm]],dim_Ma_san_pham[#All],5,0),0)</f>
        <v>Junior</v>
      </c>
      <c r="J123" t="s">
        <v>166</v>
      </c>
      <c r="K123">
        <v>69</v>
      </c>
      <c r="L123" t="str">
        <f>IFERROR(VLOOKUP(Bang_doanh_[[#This Row],[ID nhân viên]],dim_manhanvien[],2,0),0)</f>
        <v>Trung Trực</v>
      </c>
      <c r="M123" t="s">
        <v>22</v>
      </c>
      <c r="N123" t="str">
        <f>IFERROR(VLOOKUP(Bang_doanh_[[#This Row],[Mã sản phẩm]],dim_Ma_san_pham[#All],2,0),0)</f>
        <v>Sandwich lạp xưởng + chà bông</v>
      </c>
      <c r="O123" s="2">
        <f>IFERROR(VLOOKUP(Bang_doanh_[[#This Row],[Mã sản phẩm]],dim_Ma_san_pham[#All],3,0),0)</f>
        <v>20</v>
      </c>
      <c r="P123" s="5">
        <v>1</v>
      </c>
      <c r="Q123" s="2">
        <f>Bang_doanh_[[#This Row],[Số lượng]]*Bang_doanh_[[#This Row],[đơn giá]]</f>
        <v>20</v>
      </c>
      <c r="R123" s="18">
        <f>Bang_doanh_[[#This Row],[đơn giá]]*1000</f>
        <v>20000</v>
      </c>
      <c r="S123" s="18">
        <f>Bang_doanh_[[#This Row],[Giá tiền]]*1000</f>
        <v>20000</v>
      </c>
    </row>
    <row r="124" spans="8:19" x14ac:dyDescent="0.3">
      <c r="H124" s="1">
        <v>45491</v>
      </c>
      <c r="I124" t="str">
        <f>IFERROR(VLOOKUP(Bang_doanh_[[#This Row],[Mã sản phẩm]],dim_Ma_san_pham[#All],5,0),0)</f>
        <v>The Champ</v>
      </c>
      <c r="J124" t="s">
        <v>18</v>
      </c>
      <c r="K124">
        <v>69</v>
      </c>
      <c r="L124" t="str">
        <f>IFERROR(VLOOKUP(Bang_doanh_[[#This Row],[ID nhân viên]],dim_manhanvien[],2,0),0)</f>
        <v>Trung Trực</v>
      </c>
      <c r="M124" t="s">
        <v>22</v>
      </c>
      <c r="N124" t="str">
        <f>IFERROR(VLOOKUP(Bang_doanh_[[#This Row],[Mã sản phẩm]],dim_Ma_san_pham[#All],2,0),0)</f>
        <v>Sandwich Xá Xíu</v>
      </c>
      <c r="O124" s="2">
        <f>IFERROR(VLOOKUP(Bang_doanh_[[#This Row],[Mã sản phẩm]],dim_Ma_san_pham[#All],3,0),0)</f>
        <v>25</v>
      </c>
      <c r="P124" s="5">
        <v>11</v>
      </c>
      <c r="Q124" s="2">
        <f>Bang_doanh_[[#This Row],[Số lượng]]*Bang_doanh_[[#This Row],[đơn giá]]</f>
        <v>275</v>
      </c>
      <c r="R124" s="18">
        <f>Bang_doanh_[[#This Row],[đơn giá]]*1000</f>
        <v>25000</v>
      </c>
      <c r="S124" s="18">
        <f>Bang_doanh_[[#This Row],[Giá tiền]]*1000</f>
        <v>275000</v>
      </c>
    </row>
    <row r="125" spans="8:19" x14ac:dyDescent="0.3">
      <c r="H125" s="1">
        <v>45492</v>
      </c>
      <c r="I125" t="str">
        <f>IFERROR(VLOOKUP(Bang_doanh_[[#This Row],[Mã sản phẩm]],dim_Ma_san_pham[#All],5,0),0)</f>
        <v>Junior</v>
      </c>
      <c r="J125" t="s">
        <v>19</v>
      </c>
      <c r="K125">
        <v>2</v>
      </c>
      <c r="L125" t="str">
        <f>IFERROR(VLOOKUP(Bang_doanh_[[#This Row],[ID nhân viên]],dim_manhanvien[],2,0),0)</f>
        <v>Phạm Hữu Phú Vinh</v>
      </c>
      <c r="M125" t="s">
        <v>17</v>
      </c>
      <c r="N125" t="str">
        <f>IFERROR(VLOOKUP(Bang_doanh_[[#This Row],[Mã sản phẩm]],dim_Ma_san_pham[#All],2,0),0)</f>
        <v>Sandwich xúc xích + chà bông</v>
      </c>
      <c r="O125" s="2">
        <f>IFERROR(VLOOKUP(Bang_doanh_[[#This Row],[Mã sản phẩm]],dim_Ma_san_pham[#All],3,0),0)</f>
        <v>20</v>
      </c>
      <c r="P125" s="5">
        <v>1</v>
      </c>
      <c r="Q125" s="2">
        <f>Bang_doanh_[[#This Row],[Số lượng]]*Bang_doanh_[[#This Row],[đơn giá]]</f>
        <v>20</v>
      </c>
      <c r="R125" s="18">
        <f>Bang_doanh_[[#This Row],[đơn giá]]*1000</f>
        <v>20000</v>
      </c>
      <c r="S125" s="18">
        <f>Bang_doanh_[[#This Row],[Giá tiền]]*1000</f>
        <v>20000</v>
      </c>
    </row>
    <row r="126" spans="8:19" x14ac:dyDescent="0.3">
      <c r="H126" s="1">
        <v>45492</v>
      </c>
      <c r="I126" t="str">
        <f>IFERROR(VLOOKUP(Bang_doanh_[[#This Row],[Mã sản phẩm]],dim_Ma_san_pham[#All],5,0),0)</f>
        <v>Oldie</v>
      </c>
      <c r="J126" t="s">
        <v>24</v>
      </c>
      <c r="K126">
        <v>2</v>
      </c>
      <c r="L126" t="str">
        <f>IFERROR(VLOOKUP(Bang_doanh_[[#This Row],[ID nhân viên]],dim_manhanvien[],2,0),0)</f>
        <v>Phạm Hữu Phú Vinh</v>
      </c>
      <c r="M126" t="s">
        <v>17</v>
      </c>
      <c r="N126" t="str">
        <f>IFERROR(VLOOKUP(Bang_doanh_[[#This Row],[Mã sản phẩm]],dim_Ma_san_pham[#All],2,0),0)</f>
        <v xml:space="preserve">Sandwich trứng + chà bông </v>
      </c>
      <c r="O126" s="2">
        <f>IFERROR(VLOOKUP(Bang_doanh_[[#This Row],[Mã sản phẩm]],dim_Ma_san_pham[#All],3,0),0)</f>
        <v>18</v>
      </c>
      <c r="P126" s="5">
        <v>2</v>
      </c>
      <c r="Q126" s="2">
        <f>Bang_doanh_[[#This Row],[Số lượng]]*Bang_doanh_[[#This Row],[đơn giá]]</f>
        <v>36</v>
      </c>
      <c r="R126" s="18">
        <f>Bang_doanh_[[#This Row],[đơn giá]]*1000</f>
        <v>18000</v>
      </c>
      <c r="S126" s="18">
        <f>Bang_doanh_[[#This Row],[Giá tiền]]*1000</f>
        <v>36000</v>
      </c>
    </row>
    <row r="127" spans="8:19" x14ac:dyDescent="0.3">
      <c r="H127" s="1">
        <v>45492</v>
      </c>
      <c r="I127" t="str">
        <f>IFERROR(VLOOKUP(Bang_doanh_[[#This Row],[Mã sản phẩm]],dim_Ma_san_pham[#All],5,0),0)</f>
        <v>The Champ</v>
      </c>
      <c r="J127" t="s">
        <v>18</v>
      </c>
      <c r="K127">
        <v>2</v>
      </c>
      <c r="L127" t="str">
        <f>IFERROR(VLOOKUP(Bang_doanh_[[#This Row],[ID nhân viên]],dim_manhanvien[],2,0),0)</f>
        <v>Phạm Hữu Phú Vinh</v>
      </c>
      <c r="M127" t="s">
        <v>17</v>
      </c>
      <c r="N127" t="str">
        <f>IFERROR(VLOOKUP(Bang_doanh_[[#This Row],[Mã sản phẩm]],dim_Ma_san_pham[#All],2,0),0)</f>
        <v>Sandwich Xá Xíu</v>
      </c>
      <c r="O127" s="2">
        <f>IFERROR(VLOOKUP(Bang_doanh_[[#This Row],[Mã sản phẩm]],dim_Ma_san_pham[#All],3,0),0)</f>
        <v>25</v>
      </c>
      <c r="P127" s="5">
        <v>4</v>
      </c>
      <c r="Q127" s="2">
        <f>Bang_doanh_[[#This Row],[Số lượng]]*Bang_doanh_[[#This Row],[đơn giá]]</f>
        <v>100</v>
      </c>
      <c r="R127" s="18">
        <f>Bang_doanh_[[#This Row],[đơn giá]]*1000</f>
        <v>25000</v>
      </c>
      <c r="S127" s="18">
        <f>Bang_doanh_[[#This Row],[Giá tiền]]*1000</f>
        <v>100000</v>
      </c>
    </row>
    <row r="128" spans="8:19" x14ac:dyDescent="0.3">
      <c r="H128" s="1">
        <v>45492</v>
      </c>
      <c r="I128" t="str">
        <f>IFERROR(VLOOKUP(Bang_doanh_[[#This Row],[Mã sản phẩm]],dim_Ma_san_pham[#All],5,0),0)</f>
        <v>The Champ</v>
      </c>
      <c r="J128" t="s">
        <v>18</v>
      </c>
      <c r="K128">
        <v>4</v>
      </c>
      <c r="L128" t="str">
        <f>IFERROR(VLOOKUP(Bang_doanh_[[#This Row],[ID nhân viên]],dim_manhanvien[],2,0),0)</f>
        <v>Đỗ Minh Thành</v>
      </c>
      <c r="M128" t="s">
        <v>20</v>
      </c>
      <c r="N128" t="str">
        <f>IFERROR(VLOOKUP(Bang_doanh_[[#This Row],[Mã sản phẩm]],dim_Ma_san_pham[#All],2,0),0)</f>
        <v>Sandwich Xá Xíu</v>
      </c>
      <c r="O128" s="2">
        <f>IFERROR(VLOOKUP(Bang_doanh_[[#This Row],[Mã sản phẩm]],dim_Ma_san_pham[#All],3,0),0)</f>
        <v>25</v>
      </c>
      <c r="P128" s="5">
        <v>15</v>
      </c>
      <c r="Q128" s="2">
        <f>Bang_doanh_[[#This Row],[Số lượng]]*Bang_doanh_[[#This Row],[đơn giá]]</f>
        <v>375</v>
      </c>
      <c r="R128" s="18">
        <f>Bang_doanh_[[#This Row],[đơn giá]]*1000</f>
        <v>25000</v>
      </c>
      <c r="S128" s="18">
        <f>Bang_doanh_[[#This Row],[Giá tiền]]*1000</f>
        <v>375000</v>
      </c>
    </row>
    <row r="129" spans="8:19" x14ac:dyDescent="0.3">
      <c r="H129" s="1">
        <v>45492</v>
      </c>
      <c r="I129" t="str">
        <f>IFERROR(VLOOKUP(Bang_doanh_[[#This Row],[Mã sản phẩm]],dim_Ma_san_pham[#All],5,0),0)</f>
        <v>Junior</v>
      </c>
      <c r="J129" t="s">
        <v>19</v>
      </c>
      <c r="K129">
        <v>4</v>
      </c>
      <c r="L129" t="str">
        <f>IFERROR(VLOOKUP(Bang_doanh_[[#This Row],[ID nhân viên]],dim_manhanvien[],2,0),0)</f>
        <v>Đỗ Minh Thành</v>
      </c>
      <c r="M129" t="s">
        <v>20</v>
      </c>
      <c r="N129" t="str">
        <f>IFERROR(VLOOKUP(Bang_doanh_[[#This Row],[Mã sản phẩm]],dim_Ma_san_pham[#All],2,0),0)</f>
        <v>Sandwich xúc xích + chà bông</v>
      </c>
      <c r="O129" s="2">
        <f>IFERROR(VLOOKUP(Bang_doanh_[[#This Row],[Mã sản phẩm]],dim_Ma_san_pham[#All],3,0),0)</f>
        <v>20</v>
      </c>
      <c r="P129" s="5">
        <v>4</v>
      </c>
      <c r="Q129" s="2">
        <f>Bang_doanh_[[#This Row],[Số lượng]]*Bang_doanh_[[#This Row],[đơn giá]]</f>
        <v>80</v>
      </c>
      <c r="R129" s="18">
        <f>Bang_doanh_[[#This Row],[đơn giá]]*1000</f>
        <v>20000</v>
      </c>
      <c r="S129" s="18">
        <f>Bang_doanh_[[#This Row],[Giá tiền]]*1000</f>
        <v>80000</v>
      </c>
    </row>
    <row r="130" spans="8:19" x14ac:dyDescent="0.3">
      <c r="H130" s="1">
        <v>45492</v>
      </c>
      <c r="I130" t="str">
        <f>IFERROR(VLOOKUP(Bang_doanh_[[#This Row],[Mã sản phẩm]],dim_Ma_san_pham[#All],5,0),0)</f>
        <v>Junior</v>
      </c>
      <c r="J130" t="s">
        <v>163</v>
      </c>
      <c r="K130">
        <v>4</v>
      </c>
      <c r="L130" t="str">
        <f>IFERROR(VLOOKUP(Bang_doanh_[[#This Row],[ID nhân viên]],dim_manhanvien[],2,0),0)</f>
        <v>Đỗ Minh Thành</v>
      </c>
      <c r="M130" t="s">
        <v>20</v>
      </c>
      <c r="N130" t="str">
        <f>IFERROR(VLOOKUP(Bang_doanh_[[#This Row],[Mã sản phẩm]],dim_Ma_san_pham[#All],2,0),0)</f>
        <v>Sandwich xúc xích + trứng</v>
      </c>
      <c r="O130" s="2">
        <f>IFERROR(VLOOKUP(Bang_doanh_[[#This Row],[Mã sản phẩm]],dim_Ma_san_pham[#All],3,0),0)</f>
        <v>20</v>
      </c>
      <c r="P130" s="5">
        <v>2</v>
      </c>
      <c r="Q130" s="2">
        <f>Bang_doanh_[[#This Row],[Số lượng]]*Bang_doanh_[[#This Row],[đơn giá]]</f>
        <v>40</v>
      </c>
      <c r="R130" s="18">
        <f>Bang_doanh_[[#This Row],[đơn giá]]*1000</f>
        <v>20000</v>
      </c>
      <c r="S130" s="18">
        <f>Bang_doanh_[[#This Row],[Giá tiền]]*1000</f>
        <v>40000</v>
      </c>
    </row>
    <row r="131" spans="8:19" x14ac:dyDescent="0.3">
      <c r="H131" s="1">
        <v>45492</v>
      </c>
      <c r="I131" t="str">
        <f>IFERROR(VLOOKUP(Bang_doanh_[[#This Row],[Mã sản phẩm]],dim_Ma_san_pham[#All],5,0),0)</f>
        <v>Junior</v>
      </c>
      <c r="J131" t="s">
        <v>166</v>
      </c>
      <c r="K131">
        <v>4</v>
      </c>
      <c r="L131" t="str">
        <f>IFERROR(VLOOKUP(Bang_doanh_[[#This Row],[ID nhân viên]],dim_manhanvien[],2,0),0)</f>
        <v>Đỗ Minh Thành</v>
      </c>
      <c r="M131" t="s">
        <v>20</v>
      </c>
      <c r="N131" t="str">
        <f>IFERROR(VLOOKUP(Bang_doanh_[[#This Row],[Mã sản phẩm]],dim_Ma_san_pham[#All],2,0),0)</f>
        <v>Sandwich lạp xưởng + chà bông</v>
      </c>
      <c r="O131" s="2">
        <f>IFERROR(VLOOKUP(Bang_doanh_[[#This Row],[Mã sản phẩm]],dim_Ma_san_pham[#All],3,0),0)</f>
        <v>20</v>
      </c>
      <c r="P131" s="5">
        <v>3</v>
      </c>
      <c r="Q131" s="2">
        <f>Bang_doanh_[[#This Row],[Số lượng]]*Bang_doanh_[[#This Row],[đơn giá]]</f>
        <v>60</v>
      </c>
      <c r="R131" s="18">
        <f>Bang_doanh_[[#This Row],[đơn giá]]*1000</f>
        <v>20000</v>
      </c>
      <c r="S131" s="18">
        <f>Bang_doanh_[[#This Row],[Giá tiền]]*1000</f>
        <v>60000</v>
      </c>
    </row>
    <row r="132" spans="8:19" x14ac:dyDescent="0.3">
      <c r="H132" s="1">
        <v>45492</v>
      </c>
      <c r="I132" t="str">
        <f>IFERROR(VLOOKUP(Bang_doanh_[[#This Row],[Mã sản phẩm]],dim_Ma_san_pham[#All],5,0),0)</f>
        <v>Junior</v>
      </c>
      <c r="J132" t="s">
        <v>21</v>
      </c>
      <c r="K132">
        <v>4</v>
      </c>
      <c r="L132" t="str">
        <f>IFERROR(VLOOKUP(Bang_doanh_[[#This Row],[ID nhân viên]],dim_manhanvien[],2,0),0)</f>
        <v>Đỗ Minh Thành</v>
      </c>
      <c r="M132" t="s">
        <v>20</v>
      </c>
      <c r="N132" t="str">
        <f>IFERROR(VLOOKUP(Bang_doanh_[[#This Row],[Mã sản phẩm]],dim_Ma_san_pham[#All],2,0),0)</f>
        <v>Sandwich xúc xích trứng chà bông không rau</v>
      </c>
      <c r="O132" s="2">
        <f>IFERROR(VLOOKUP(Bang_doanh_[[#This Row],[Mã sản phẩm]],dim_Ma_san_pham[#All],3,0),0)</f>
        <v>20</v>
      </c>
      <c r="P132" s="5">
        <v>10</v>
      </c>
      <c r="Q132" s="2">
        <f>Bang_doanh_[[#This Row],[Số lượng]]*Bang_doanh_[[#This Row],[đơn giá]]</f>
        <v>200</v>
      </c>
      <c r="R132" s="18">
        <f>Bang_doanh_[[#This Row],[đơn giá]]*1000</f>
        <v>20000</v>
      </c>
      <c r="S132" s="18">
        <f>Bang_doanh_[[#This Row],[Giá tiền]]*1000</f>
        <v>200000</v>
      </c>
    </row>
    <row r="133" spans="8:19" x14ac:dyDescent="0.3">
      <c r="H133" s="1">
        <v>45492</v>
      </c>
      <c r="I133" t="str">
        <f>IFERROR(VLOOKUP(Bang_doanh_[[#This Row],[Mã sản phẩm]],dim_Ma_san_pham[#All],5,0),0)</f>
        <v>The Champ</v>
      </c>
      <c r="J133" t="s">
        <v>18</v>
      </c>
      <c r="K133">
        <v>69</v>
      </c>
      <c r="L133" t="str">
        <f>IFERROR(VLOOKUP(Bang_doanh_[[#This Row],[ID nhân viên]],dim_manhanvien[],2,0),0)</f>
        <v>Trung Trực</v>
      </c>
      <c r="M133" t="s">
        <v>22</v>
      </c>
      <c r="N133" t="str">
        <f>IFERROR(VLOOKUP(Bang_doanh_[[#This Row],[Mã sản phẩm]],dim_Ma_san_pham[#All],2,0),0)</f>
        <v>Sandwich Xá Xíu</v>
      </c>
      <c r="O133" s="2">
        <f>IFERROR(VLOOKUP(Bang_doanh_[[#This Row],[Mã sản phẩm]],dim_Ma_san_pham[#All],3,0),0)</f>
        <v>25</v>
      </c>
      <c r="P133" s="5">
        <v>6</v>
      </c>
      <c r="Q133" s="2">
        <f>Bang_doanh_[[#This Row],[Số lượng]]*Bang_doanh_[[#This Row],[đơn giá]]</f>
        <v>150</v>
      </c>
      <c r="R133" s="18">
        <f>Bang_doanh_[[#This Row],[đơn giá]]*1000</f>
        <v>25000</v>
      </c>
      <c r="S133" s="18">
        <f>Bang_doanh_[[#This Row],[Giá tiền]]*1000</f>
        <v>150000</v>
      </c>
    </row>
    <row r="134" spans="8:19" x14ac:dyDescent="0.3">
      <c r="H134" s="1">
        <v>45492</v>
      </c>
      <c r="I134" t="str">
        <f>IFERROR(VLOOKUP(Bang_doanh_[[#This Row],[Mã sản phẩm]],dim_Ma_san_pham[#All],5,0),0)</f>
        <v>Junior</v>
      </c>
      <c r="J134" t="s">
        <v>19</v>
      </c>
      <c r="K134">
        <v>69</v>
      </c>
      <c r="L134" t="str">
        <f>IFERROR(VLOOKUP(Bang_doanh_[[#This Row],[ID nhân viên]],dim_manhanvien[],2,0),0)</f>
        <v>Trung Trực</v>
      </c>
      <c r="M134" t="s">
        <v>22</v>
      </c>
      <c r="N134" t="str">
        <f>IFERROR(VLOOKUP(Bang_doanh_[[#This Row],[Mã sản phẩm]],dim_Ma_san_pham[#All],2,0),0)</f>
        <v>Sandwich xúc xích + chà bông</v>
      </c>
      <c r="O134" s="2">
        <f>IFERROR(VLOOKUP(Bang_doanh_[[#This Row],[Mã sản phẩm]],dim_Ma_san_pham[#All],3,0),0)</f>
        <v>20</v>
      </c>
      <c r="P134" s="5">
        <v>2</v>
      </c>
      <c r="Q134" s="2">
        <f>Bang_doanh_[[#This Row],[Số lượng]]*Bang_doanh_[[#This Row],[đơn giá]]</f>
        <v>40</v>
      </c>
      <c r="R134" s="18">
        <f>Bang_doanh_[[#This Row],[đơn giá]]*1000</f>
        <v>20000</v>
      </c>
      <c r="S134" s="18">
        <f>Bang_doanh_[[#This Row],[Giá tiền]]*1000</f>
        <v>40000</v>
      </c>
    </row>
    <row r="135" spans="8:19" x14ac:dyDescent="0.3">
      <c r="H135" s="1">
        <v>45492</v>
      </c>
      <c r="I135" t="str">
        <f>IFERROR(VLOOKUP(Bang_doanh_[[#This Row],[Mã sản phẩm]],dim_Ma_san_pham[#All],5,0),0)</f>
        <v>Junior</v>
      </c>
      <c r="J135" t="s">
        <v>163</v>
      </c>
      <c r="K135">
        <v>69</v>
      </c>
      <c r="L135" t="str">
        <f>IFERROR(VLOOKUP(Bang_doanh_[[#This Row],[ID nhân viên]],dim_manhanvien[],2,0),0)</f>
        <v>Trung Trực</v>
      </c>
      <c r="M135" t="s">
        <v>22</v>
      </c>
      <c r="N135" t="str">
        <f>IFERROR(VLOOKUP(Bang_doanh_[[#This Row],[Mã sản phẩm]],dim_Ma_san_pham[#All],2,0),0)</f>
        <v>Sandwich xúc xích + trứng</v>
      </c>
      <c r="O135" s="2">
        <f>IFERROR(VLOOKUP(Bang_doanh_[[#This Row],[Mã sản phẩm]],dim_Ma_san_pham[#All],3,0),0)</f>
        <v>20</v>
      </c>
      <c r="P135" s="5">
        <v>5</v>
      </c>
      <c r="Q135" s="2">
        <f>Bang_doanh_[[#This Row],[Số lượng]]*Bang_doanh_[[#This Row],[đơn giá]]</f>
        <v>100</v>
      </c>
      <c r="R135" s="18">
        <f>Bang_doanh_[[#This Row],[đơn giá]]*1000</f>
        <v>20000</v>
      </c>
      <c r="S135" s="18">
        <f>Bang_doanh_[[#This Row],[Giá tiền]]*1000</f>
        <v>100000</v>
      </c>
    </row>
    <row r="136" spans="8:19" x14ac:dyDescent="0.3">
      <c r="H136" s="1">
        <v>45492</v>
      </c>
      <c r="I136" t="str">
        <f>IFERROR(VLOOKUP(Bang_doanh_[[#This Row],[Mã sản phẩm]],dim_Ma_san_pham[#All],5,0),0)</f>
        <v>Oldie</v>
      </c>
      <c r="J136" t="s">
        <v>24</v>
      </c>
      <c r="K136">
        <v>69</v>
      </c>
      <c r="L136" t="str">
        <f>IFERROR(VLOOKUP(Bang_doanh_[[#This Row],[ID nhân viên]],dim_manhanvien[],2,0),0)</f>
        <v>Trung Trực</v>
      </c>
      <c r="M136" t="s">
        <v>22</v>
      </c>
      <c r="N136" t="str">
        <f>IFERROR(VLOOKUP(Bang_doanh_[[#This Row],[Mã sản phẩm]],dim_Ma_san_pham[#All],2,0),0)</f>
        <v xml:space="preserve">Sandwich trứng + chà bông </v>
      </c>
      <c r="O136" s="2">
        <f>IFERROR(VLOOKUP(Bang_doanh_[[#This Row],[Mã sản phẩm]],dim_Ma_san_pham[#All],3,0),0)</f>
        <v>18</v>
      </c>
      <c r="P136" s="5">
        <v>1</v>
      </c>
      <c r="Q136" s="2">
        <f>Bang_doanh_[[#This Row],[Số lượng]]*Bang_doanh_[[#This Row],[đơn giá]]</f>
        <v>18</v>
      </c>
      <c r="R136" s="18">
        <f>Bang_doanh_[[#This Row],[đơn giá]]*1000</f>
        <v>18000</v>
      </c>
      <c r="S136" s="18">
        <f>Bang_doanh_[[#This Row],[Giá tiền]]*1000</f>
        <v>18000</v>
      </c>
    </row>
    <row r="137" spans="8:19" x14ac:dyDescent="0.3">
      <c r="H137" s="1">
        <v>45493</v>
      </c>
      <c r="I137" t="str">
        <f>IFERROR(VLOOKUP(Bang_doanh_[[#This Row],[Mã sản phẩm]],dim_Ma_san_pham[#All],5,0),0)</f>
        <v>Junior</v>
      </c>
      <c r="J137" t="s">
        <v>21</v>
      </c>
      <c r="K137">
        <v>4</v>
      </c>
      <c r="L137" t="str">
        <f>IFERROR(VLOOKUP(Bang_doanh_[[#This Row],[ID nhân viên]],dim_manhanvien[],2,0),0)</f>
        <v>Đỗ Minh Thành</v>
      </c>
      <c r="M137" t="s">
        <v>20</v>
      </c>
      <c r="N137" t="str">
        <f>IFERROR(VLOOKUP(Bang_doanh_[[#This Row],[Mã sản phẩm]],dim_Ma_san_pham[#All],2,0),0)</f>
        <v>Sandwich xúc xích trứng chà bông không rau</v>
      </c>
      <c r="O137" s="2">
        <f>IFERROR(VLOOKUP(Bang_doanh_[[#This Row],[Mã sản phẩm]],dim_Ma_san_pham[#All],3,0),0)</f>
        <v>20</v>
      </c>
      <c r="P137" s="5">
        <v>10</v>
      </c>
      <c r="Q137" s="2">
        <f>Bang_doanh_[[#This Row],[Số lượng]]*Bang_doanh_[[#This Row],[đơn giá]]</f>
        <v>200</v>
      </c>
      <c r="R137" s="18">
        <f>Bang_doanh_[[#This Row],[đơn giá]]*1000</f>
        <v>20000</v>
      </c>
      <c r="S137" s="18">
        <f>Bang_doanh_[[#This Row],[Giá tiền]]*1000</f>
        <v>200000</v>
      </c>
    </row>
    <row r="138" spans="8:19" x14ac:dyDescent="0.3">
      <c r="H138" s="1">
        <v>45493</v>
      </c>
      <c r="I138" t="str">
        <f>IFERROR(VLOOKUP(Bang_doanh_[[#This Row],[Mã sản phẩm]],dim_Ma_san_pham[#All],5,0),0)</f>
        <v>Junior</v>
      </c>
      <c r="J138" t="s">
        <v>164</v>
      </c>
      <c r="K138">
        <v>4</v>
      </c>
      <c r="L138" t="str">
        <f>IFERROR(VLOOKUP(Bang_doanh_[[#This Row],[ID nhân viên]],dim_manhanvien[],2,0),0)</f>
        <v>Đỗ Minh Thành</v>
      </c>
      <c r="M138" t="s">
        <v>20</v>
      </c>
      <c r="N138" t="str">
        <f>IFERROR(VLOOKUP(Bang_doanh_[[#This Row],[Mã sản phẩm]],dim_Ma_san_pham[#All],2,0),0)</f>
        <v>Sandwich lạp xưởng + trứng</v>
      </c>
      <c r="O138" s="2">
        <f>IFERROR(VLOOKUP(Bang_doanh_[[#This Row],[Mã sản phẩm]],dim_Ma_san_pham[#All],3,0),0)</f>
        <v>20</v>
      </c>
      <c r="P138" s="5">
        <v>2</v>
      </c>
      <c r="Q138" s="2">
        <f>Bang_doanh_[[#This Row],[Số lượng]]*Bang_doanh_[[#This Row],[đơn giá]]</f>
        <v>40</v>
      </c>
      <c r="R138" s="18">
        <f>Bang_doanh_[[#This Row],[đơn giá]]*1000</f>
        <v>20000</v>
      </c>
      <c r="S138" s="18">
        <f>Bang_doanh_[[#This Row],[Giá tiền]]*1000</f>
        <v>40000</v>
      </c>
    </row>
    <row r="139" spans="8:19" x14ac:dyDescent="0.3">
      <c r="H139" s="1">
        <v>45493</v>
      </c>
      <c r="I139" t="str">
        <f>IFERROR(VLOOKUP(Bang_doanh_[[#This Row],[Mã sản phẩm]],dim_Ma_san_pham[#All],5,0),0)</f>
        <v>Junior</v>
      </c>
      <c r="J139" t="s">
        <v>166</v>
      </c>
      <c r="K139">
        <v>4</v>
      </c>
      <c r="L139" t="str">
        <f>IFERROR(VLOOKUP(Bang_doanh_[[#This Row],[ID nhân viên]],dim_manhanvien[],2,0),0)</f>
        <v>Đỗ Minh Thành</v>
      </c>
      <c r="M139" t="s">
        <v>20</v>
      </c>
      <c r="N139" t="str">
        <f>IFERROR(VLOOKUP(Bang_doanh_[[#This Row],[Mã sản phẩm]],dim_Ma_san_pham[#All],2,0),0)</f>
        <v>Sandwich lạp xưởng + chà bông</v>
      </c>
      <c r="O139" s="2">
        <f>IFERROR(VLOOKUP(Bang_doanh_[[#This Row],[Mã sản phẩm]],dim_Ma_san_pham[#All],3,0),0)</f>
        <v>20</v>
      </c>
      <c r="P139" s="5">
        <v>2</v>
      </c>
      <c r="Q139" s="2">
        <f>Bang_doanh_[[#This Row],[Số lượng]]*Bang_doanh_[[#This Row],[đơn giá]]</f>
        <v>40</v>
      </c>
      <c r="R139" s="18">
        <f>Bang_doanh_[[#This Row],[đơn giá]]*1000</f>
        <v>20000</v>
      </c>
      <c r="S139" s="18">
        <f>Bang_doanh_[[#This Row],[Giá tiền]]*1000</f>
        <v>40000</v>
      </c>
    </row>
    <row r="140" spans="8:19" x14ac:dyDescent="0.3">
      <c r="H140" s="1">
        <v>45493</v>
      </c>
      <c r="I140" t="str">
        <f>IFERROR(VLOOKUP(Bang_doanh_[[#This Row],[Mã sản phẩm]],dim_Ma_san_pham[#All],5,0),0)</f>
        <v>Junior</v>
      </c>
      <c r="J140" t="s">
        <v>19</v>
      </c>
      <c r="K140">
        <v>4</v>
      </c>
      <c r="L140" t="str">
        <f>IFERROR(VLOOKUP(Bang_doanh_[[#This Row],[ID nhân viên]],dim_manhanvien[],2,0),0)</f>
        <v>Đỗ Minh Thành</v>
      </c>
      <c r="M140" t="s">
        <v>20</v>
      </c>
      <c r="N140" t="str">
        <f>IFERROR(VLOOKUP(Bang_doanh_[[#This Row],[Mã sản phẩm]],dim_Ma_san_pham[#All],2,0),0)</f>
        <v>Sandwich xúc xích + chà bông</v>
      </c>
      <c r="O140" s="2">
        <f>IFERROR(VLOOKUP(Bang_doanh_[[#This Row],[Mã sản phẩm]],dim_Ma_san_pham[#All],3,0),0)</f>
        <v>20</v>
      </c>
      <c r="P140" s="5">
        <v>2</v>
      </c>
      <c r="Q140" s="2">
        <f>Bang_doanh_[[#This Row],[Số lượng]]*Bang_doanh_[[#This Row],[đơn giá]]</f>
        <v>40</v>
      </c>
      <c r="R140" s="18">
        <f>Bang_doanh_[[#This Row],[đơn giá]]*1000</f>
        <v>20000</v>
      </c>
      <c r="S140" s="18">
        <f>Bang_doanh_[[#This Row],[Giá tiền]]*1000</f>
        <v>40000</v>
      </c>
    </row>
    <row r="141" spans="8:19" x14ac:dyDescent="0.3">
      <c r="H141" s="1">
        <v>45493</v>
      </c>
      <c r="I141" t="str">
        <f>IFERROR(VLOOKUP(Bang_doanh_[[#This Row],[Mã sản phẩm]],dim_Ma_san_pham[#All],5,0),0)</f>
        <v>Junior</v>
      </c>
      <c r="J141" t="s">
        <v>163</v>
      </c>
      <c r="K141">
        <v>4</v>
      </c>
      <c r="L141" t="str">
        <f>IFERROR(VLOOKUP(Bang_doanh_[[#This Row],[ID nhân viên]],dim_manhanvien[],2,0),0)</f>
        <v>Đỗ Minh Thành</v>
      </c>
      <c r="M141" t="s">
        <v>20</v>
      </c>
      <c r="N141" t="str">
        <f>IFERROR(VLOOKUP(Bang_doanh_[[#This Row],[Mã sản phẩm]],dim_Ma_san_pham[#All],2,0),0)</f>
        <v>Sandwich xúc xích + trứng</v>
      </c>
      <c r="O141" s="2">
        <f>IFERROR(VLOOKUP(Bang_doanh_[[#This Row],[Mã sản phẩm]],dim_Ma_san_pham[#All],3,0),0)</f>
        <v>20</v>
      </c>
      <c r="P141" s="5">
        <v>2</v>
      </c>
      <c r="Q141" s="2">
        <f>Bang_doanh_[[#This Row],[Số lượng]]*Bang_doanh_[[#This Row],[đơn giá]]</f>
        <v>40</v>
      </c>
      <c r="R141" s="18">
        <f>Bang_doanh_[[#This Row],[đơn giá]]*1000</f>
        <v>20000</v>
      </c>
      <c r="S141" s="18">
        <f>Bang_doanh_[[#This Row],[Giá tiền]]*1000</f>
        <v>40000</v>
      </c>
    </row>
    <row r="142" spans="8:19" x14ac:dyDescent="0.3">
      <c r="H142" s="1">
        <v>45493</v>
      </c>
      <c r="I142" t="str">
        <f>IFERROR(VLOOKUP(Bang_doanh_[[#This Row],[Mã sản phẩm]],dim_Ma_san_pham[#All],5,0),0)</f>
        <v>The Champ</v>
      </c>
      <c r="J142" t="s">
        <v>18</v>
      </c>
      <c r="K142">
        <v>4</v>
      </c>
      <c r="L142" t="str">
        <f>IFERROR(VLOOKUP(Bang_doanh_[[#This Row],[ID nhân viên]],dim_manhanvien[],2,0),0)</f>
        <v>Đỗ Minh Thành</v>
      </c>
      <c r="M142" t="s">
        <v>20</v>
      </c>
      <c r="N142" t="str">
        <f>IFERROR(VLOOKUP(Bang_doanh_[[#This Row],[Mã sản phẩm]],dim_Ma_san_pham[#All],2,0),0)</f>
        <v>Sandwich Xá Xíu</v>
      </c>
      <c r="O142" s="2">
        <f>IFERROR(VLOOKUP(Bang_doanh_[[#This Row],[Mã sản phẩm]],dim_Ma_san_pham[#All],3,0),0)</f>
        <v>25</v>
      </c>
      <c r="P142" s="5">
        <v>8</v>
      </c>
      <c r="Q142" s="2">
        <f>Bang_doanh_[[#This Row],[Số lượng]]*Bang_doanh_[[#This Row],[đơn giá]]</f>
        <v>200</v>
      </c>
      <c r="R142" s="18">
        <f>Bang_doanh_[[#This Row],[đơn giá]]*1000</f>
        <v>25000</v>
      </c>
      <c r="S142" s="18">
        <f>Bang_doanh_[[#This Row],[Giá tiền]]*1000</f>
        <v>200000</v>
      </c>
    </row>
    <row r="143" spans="8:19" x14ac:dyDescent="0.3">
      <c r="H143" s="1">
        <v>45493</v>
      </c>
      <c r="I143" t="str">
        <f>IFERROR(VLOOKUP(Bang_doanh_[[#This Row],[Mã sản phẩm]],dim_Ma_san_pham[#All],5,0),0)</f>
        <v>Junior</v>
      </c>
      <c r="J143" t="s">
        <v>19</v>
      </c>
      <c r="K143">
        <v>2</v>
      </c>
      <c r="L143" t="str">
        <f>IFERROR(VLOOKUP(Bang_doanh_[[#This Row],[ID nhân viên]],dim_manhanvien[],2,0),0)</f>
        <v>Phạm Hữu Phú Vinh</v>
      </c>
      <c r="M143" t="s">
        <v>17</v>
      </c>
      <c r="N143" t="str">
        <f>IFERROR(VLOOKUP(Bang_doanh_[[#This Row],[Mã sản phẩm]],dim_Ma_san_pham[#All],2,0),0)</f>
        <v>Sandwich xúc xích + chà bông</v>
      </c>
      <c r="O143" s="2">
        <f>IFERROR(VLOOKUP(Bang_doanh_[[#This Row],[Mã sản phẩm]],dim_Ma_san_pham[#All],3,0),0)</f>
        <v>20</v>
      </c>
      <c r="P143" s="5">
        <v>4</v>
      </c>
      <c r="Q143" s="2">
        <f>Bang_doanh_[[#This Row],[Số lượng]]*Bang_doanh_[[#This Row],[đơn giá]]</f>
        <v>80</v>
      </c>
      <c r="R143" s="18">
        <f>Bang_doanh_[[#This Row],[đơn giá]]*1000</f>
        <v>20000</v>
      </c>
      <c r="S143" s="18">
        <f>Bang_doanh_[[#This Row],[Giá tiền]]*1000</f>
        <v>80000</v>
      </c>
    </row>
    <row r="144" spans="8:19" x14ac:dyDescent="0.3">
      <c r="H144" s="1">
        <v>45493</v>
      </c>
      <c r="I144" t="str">
        <f>IFERROR(VLOOKUP(Bang_doanh_[[#This Row],[Mã sản phẩm]],dim_Ma_san_pham[#All],5,0),0)</f>
        <v>Junior</v>
      </c>
      <c r="J144" t="s">
        <v>164</v>
      </c>
      <c r="K144">
        <v>2</v>
      </c>
      <c r="L144" t="str">
        <f>IFERROR(VLOOKUP(Bang_doanh_[[#This Row],[ID nhân viên]],dim_manhanvien[],2,0),0)</f>
        <v>Phạm Hữu Phú Vinh</v>
      </c>
      <c r="M144" t="s">
        <v>17</v>
      </c>
      <c r="N144" t="str">
        <f>IFERROR(VLOOKUP(Bang_doanh_[[#This Row],[Mã sản phẩm]],dim_Ma_san_pham[#All],2,0),0)</f>
        <v>Sandwich lạp xưởng + trứng</v>
      </c>
      <c r="O144" s="2">
        <f>IFERROR(VLOOKUP(Bang_doanh_[[#This Row],[Mã sản phẩm]],dim_Ma_san_pham[#All],3,0),0)</f>
        <v>20</v>
      </c>
      <c r="P144" s="5">
        <v>4</v>
      </c>
      <c r="Q144" s="2">
        <f>Bang_doanh_[[#This Row],[Số lượng]]*Bang_doanh_[[#This Row],[đơn giá]]</f>
        <v>80</v>
      </c>
      <c r="R144" s="18">
        <f>Bang_doanh_[[#This Row],[đơn giá]]*1000</f>
        <v>20000</v>
      </c>
      <c r="S144" s="18">
        <f>Bang_doanh_[[#This Row],[Giá tiền]]*1000</f>
        <v>80000</v>
      </c>
    </row>
    <row r="145" spans="8:19" x14ac:dyDescent="0.3">
      <c r="H145" s="1">
        <v>45493</v>
      </c>
      <c r="I145" t="str">
        <f>IFERROR(VLOOKUP(Bang_doanh_[[#This Row],[Mã sản phẩm]],dim_Ma_san_pham[#All],5,0),0)</f>
        <v>The Champ</v>
      </c>
      <c r="J145" t="s">
        <v>18</v>
      </c>
      <c r="K145">
        <v>2</v>
      </c>
      <c r="L145" t="str">
        <f>IFERROR(VLOOKUP(Bang_doanh_[[#This Row],[ID nhân viên]],dim_manhanvien[],2,0),0)</f>
        <v>Phạm Hữu Phú Vinh</v>
      </c>
      <c r="M145" t="s">
        <v>17</v>
      </c>
      <c r="N145" t="str">
        <f>IFERROR(VLOOKUP(Bang_doanh_[[#This Row],[Mã sản phẩm]],dim_Ma_san_pham[#All],2,0),0)</f>
        <v>Sandwich Xá Xíu</v>
      </c>
      <c r="O145" s="2">
        <f>IFERROR(VLOOKUP(Bang_doanh_[[#This Row],[Mã sản phẩm]],dim_Ma_san_pham[#All],3,0),0)</f>
        <v>25</v>
      </c>
      <c r="P145" s="5">
        <v>5</v>
      </c>
      <c r="Q145" s="2">
        <f>Bang_doanh_[[#This Row],[Số lượng]]*Bang_doanh_[[#This Row],[đơn giá]]</f>
        <v>125</v>
      </c>
      <c r="R145" s="18">
        <f>Bang_doanh_[[#This Row],[đơn giá]]*1000</f>
        <v>25000</v>
      </c>
      <c r="S145" s="18">
        <f>Bang_doanh_[[#This Row],[Giá tiền]]*1000</f>
        <v>125000</v>
      </c>
    </row>
    <row r="146" spans="8:19" x14ac:dyDescent="0.3">
      <c r="H146" s="1">
        <v>45493</v>
      </c>
      <c r="I146" t="str">
        <f>IFERROR(VLOOKUP(Bang_doanh_[[#This Row],[Mã sản phẩm]],dim_Ma_san_pham[#All],5,0),0)</f>
        <v>The Champ</v>
      </c>
      <c r="J146" t="s">
        <v>18</v>
      </c>
      <c r="K146">
        <v>69</v>
      </c>
      <c r="L146" t="str">
        <f>IFERROR(VLOOKUP(Bang_doanh_[[#This Row],[ID nhân viên]],dim_manhanvien[],2,0),0)</f>
        <v>Trung Trực</v>
      </c>
      <c r="M146" t="s">
        <v>22</v>
      </c>
      <c r="N146" t="str">
        <f>IFERROR(VLOOKUP(Bang_doanh_[[#This Row],[Mã sản phẩm]],dim_Ma_san_pham[#All],2,0),0)</f>
        <v>Sandwich Xá Xíu</v>
      </c>
      <c r="O146" s="2">
        <f>IFERROR(VLOOKUP(Bang_doanh_[[#This Row],[Mã sản phẩm]],dim_Ma_san_pham[#All],3,0),0)</f>
        <v>25</v>
      </c>
      <c r="P146" s="5">
        <v>1</v>
      </c>
      <c r="Q146" s="2">
        <f>Bang_doanh_[[#This Row],[Số lượng]]*Bang_doanh_[[#This Row],[đơn giá]]</f>
        <v>25</v>
      </c>
      <c r="R146" s="18">
        <f>Bang_doanh_[[#This Row],[đơn giá]]*1000</f>
        <v>25000</v>
      </c>
      <c r="S146" s="18">
        <f>Bang_doanh_[[#This Row],[Giá tiền]]*1000</f>
        <v>25000</v>
      </c>
    </row>
    <row r="147" spans="8:19" x14ac:dyDescent="0.3">
      <c r="H147" s="1">
        <v>45493</v>
      </c>
      <c r="I147" t="str">
        <f>IFERROR(VLOOKUP(Bang_doanh_[[#This Row],[Mã sản phẩm]],dim_Ma_san_pham[#All],5,0),0)</f>
        <v>The Champ</v>
      </c>
      <c r="J147" t="s">
        <v>18</v>
      </c>
      <c r="K147">
        <v>69</v>
      </c>
      <c r="L147" t="str">
        <f>IFERROR(VLOOKUP(Bang_doanh_[[#This Row],[ID nhân viên]],dim_manhanvien[],2,0),0)</f>
        <v>Trung Trực</v>
      </c>
      <c r="M147" t="s">
        <v>22</v>
      </c>
      <c r="N147" t="str">
        <f>IFERROR(VLOOKUP(Bang_doanh_[[#This Row],[Mã sản phẩm]],dim_Ma_san_pham[#All],2,0),0)</f>
        <v>Sandwich Xá Xíu</v>
      </c>
      <c r="O147" s="2">
        <f>IFERROR(VLOOKUP(Bang_doanh_[[#This Row],[Mã sản phẩm]],dim_Ma_san_pham[#All],3,0),0)</f>
        <v>25</v>
      </c>
      <c r="P147" s="5">
        <v>1</v>
      </c>
      <c r="Q147" s="2">
        <f>Bang_doanh_[[#This Row],[Số lượng]]*Bang_doanh_[[#This Row],[đơn giá]]</f>
        <v>25</v>
      </c>
      <c r="R147" s="18">
        <f>Bang_doanh_[[#This Row],[đơn giá]]*1000</f>
        <v>25000</v>
      </c>
      <c r="S147" s="18">
        <f>Bang_doanh_[[#This Row],[Giá tiền]]*1000</f>
        <v>25000</v>
      </c>
    </row>
    <row r="148" spans="8:19" x14ac:dyDescent="0.3">
      <c r="H148" s="1">
        <v>45493</v>
      </c>
      <c r="I148" t="str">
        <f>IFERROR(VLOOKUP(Bang_doanh_[[#This Row],[Mã sản phẩm]],dim_Ma_san_pham[#All],5,0),0)</f>
        <v>Junior</v>
      </c>
      <c r="J148" t="s">
        <v>19</v>
      </c>
      <c r="K148">
        <v>69</v>
      </c>
      <c r="L148" t="str">
        <f>IFERROR(VLOOKUP(Bang_doanh_[[#This Row],[ID nhân viên]],dim_manhanvien[],2,0),0)</f>
        <v>Trung Trực</v>
      </c>
      <c r="M148" t="s">
        <v>22</v>
      </c>
      <c r="N148" t="str">
        <f>IFERROR(VLOOKUP(Bang_doanh_[[#This Row],[Mã sản phẩm]],dim_Ma_san_pham[#All],2,0),0)</f>
        <v>Sandwich xúc xích + chà bông</v>
      </c>
      <c r="O148" s="2">
        <f>IFERROR(VLOOKUP(Bang_doanh_[[#This Row],[Mã sản phẩm]],dim_Ma_san_pham[#All],3,0),0)</f>
        <v>20</v>
      </c>
      <c r="P148" s="5">
        <v>2</v>
      </c>
      <c r="Q148" s="2">
        <f>Bang_doanh_[[#This Row],[Số lượng]]*Bang_doanh_[[#This Row],[đơn giá]]</f>
        <v>40</v>
      </c>
      <c r="R148" s="18">
        <f>Bang_doanh_[[#This Row],[đơn giá]]*1000</f>
        <v>20000</v>
      </c>
      <c r="S148" s="18">
        <f>Bang_doanh_[[#This Row],[Giá tiền]]*1000</f>
        <v>40000</v>
      </c>
    </row>
    <row r="149" spans="8:19" x14ac:dyDescent="0.3">
      <c r="H149" s="1">
        <v>45493</v>
      </c>
      <c r="I149" t="str">
        <f>IFERROR(VLOOKUP(Bang_doanh_[[#This Row],[Mã sản phẩm]],dim_Ma_san_pham[#All],5,0),0)</f>
        <v>The Champ</v>
      </c>
      <c r="J149" t="s">
        <v>18</v>
      </c>
      <c r="K149">
        <v>16</v>
      </c>
      <c r="L149" t="str">
        <f>IFERROR(VLOOKUP(Bang_doanh_[[#This Row],[ID nhân viên]],dim_manhanvien[],2,0),0)</f>
        <v>Phạm Hữu Xuân Hải</v>
      </c>
      <c r="M149" t="s">
        <v>22</v>
      </c>
      <c r="N149" t="str">
        <f>IFERROR(VLOOKUP(Bang_doanh_[[#This Row],[Mã sản phẩm]],dim_Ma_san_pham[#All],2,0),0)</f>
        <v>Sandwich Xá Xíu</v>
      </c>
      <c r="O149" s="2">
        <f>IFERROR(VLOOKUP(Bang_doanh_[[#This Row],[Mã sản phẩm]],dim_Ma_san_pham[#All],3,0),0)</f>
        <v>25</v>
      </c>
      <c r="P149" s="5">
        <v>3</v>
      </c>
      <c r="Q149" s="2">
        <f>Bang_doanh_[[#This Row],[Số lượng]]*Bang_doanh_[[#This Row],[đơn giá]]</f>
        <v>75</v>
      </c>
      <c r="R149" s="18">
        <f>Bang_doanh_[[#This Row],[đơn giá]]*1000</f>
        <v>25000</v>
      </c>
      <c r="S149" s="18">
        <f>Bang_doanh_[[#This Row],[Giá tiền]]*1000</f>
        <v>75000</v>
      </c>
    </row>
    <row r="150" spans="8:19" x14ac:dyDescent="0.3">
      <c r="H150" s="1">
        <v>45494</v>
      </c>
      <c r="I150" t="str">
        <f>IFERROR(VLOOKUP(Bang_doanh_[[#This Row],[Mã sản phẩm]],dim_Ma_san_pham[#All],5,0),0)</f>
        <v>The Champ</v>
      </c>
      <c r="J150" t="s">
        <v>18</v>
      </c>
      <c r="K150">
        <v>2</v>
      </c>
      <c r="L150" t="str">
        <f>IFERROR(VLOOKUP(Bang_doanh_[[#This Row],[ID nhân viên]],dim_manhanvien[],2,0),0)</f>
        <v>Phạm Hữu Phú Vinh</v>
      </c>
      <c r="M150" t="s">
        <v>20</v>
      </c>
      <c r="N150" t="str">
        <f>IFERROR(VLOOKUP(Bang_doanh_[[#This Row],[Mã sản phẩm]],dim_Ma_san_pham[#All],2,0),0)</f>
        <v>Sandwich Xá Xíu</v>
      </c>
      <c r="O150" s="2">
        <f>IFERROR(VLOOKUP(Bang_doanh_[[#This Row],[Mã sản phẩm]],dim_Ma_san_pham[#All],3,0),0)</f>
        <v>25</v>
      </c>
      <c r="P150" s="5">
        <v>9</v>
      </c>
      <c r="Q150" s="2">
        <f>Bang_doanh_[[#This Row],[Số lượng]]*Bang_doanh_[[#This Row],[đơn giá]]</f>
        <v>225</v>
      </c>
      <c r="R150" s="18">
        <f>Bang_doanh_[[#This Row],[đơn giá]]*1000</f>
        <v>25000</v>
      </c>
      <c r="S150" s="18">
        <f>Bang_doanh_[[#This Row],[Giá tiền]]*1000</f>
        <v>225000</v>
      </c>
    </row>
    <row r="151" spans="8:19" x14ac:dyDescent="0.3">
      <c r="H151" s="1">
        <v>45494</v>
      </c>
      <c r="I151" t="str">
        <f>IFERROR(VLOOKUP(Bang_doanh_[[#This Row],[Mã sản phẩm]],dim_Ma_san_pham[#All],5,0),0)</f>
        <v>Junior</v>
      </c>
      <c r="J151" t="s">
        <v>166</v>
      </c>
      <c r="K151">
        <v>4</v>
      </c>
      <c r="L151" t="str">
        <f>IFERROR(VLOOKUP(Bang_doanh_[[#This Row],[ID nhân viên]],dim_manhanvien[],2,0),0)</f>
        <v>Đỗ Minh Thành</v>
      </c>
      <c r="M151" t="s">
        <v>20</v>
      </c>
      <c r="N151" t="str">
        <f>IFERROR(VLOOKUP(Bang_doanh_[[#This Row],[Mã sản phẩm]],dim_Ma_san_pham[#All],2,0),0)</f>
        <v>Sandwich lạp xưởng + chà bông</v>
      </c>
      <c r="O151" s="2">
        <f>IFERROR(VLOOKUP(Bang_doanh_[[#This Row],[Mã sản phẩm]],dim_Ma_san_pham[#All],3,0),0)</f>
        <v>20</v>
      </c>
      <c r="P151" s="5">
        <v>6</v>
      </c>
      <c r="Q151" s="2">
        <f>Bang_doanh_[[#This Row],[Số lượng]]*Bang_doanh_[[#This Row],[đơn giá]]</f>
        <v>120</v>
      </c>
      <c r="R151" s="18">
        <f>Bang_doanh_[[#This Row],[đơn giá]]*1000</f>
        <v>20000</v>
      </c>
      <c r="S151" s="18">
        <f>Bang_doanh_[[#This Row],[Giá tiền]]*1000</f>
        <v>120000</v>
      </c>
    </row>
    <row r="152" spans="8:19" x14ac:dyDescent="0.3">
      <c r="H152" s="1">
        <v>45494</v>
      </c>
      <c r="I152" t="str">
        <f>IFERROR(VLOOKUP(Bang_doanh_[[#This Row],[Mã sản phẩm]],dim_Ma_san_pham[#All],5,0),0)</f>
        <v>Junior</v>
      </c>
      <c r="J152" t="s">
        <v>164</v>
      </c>
      <c r="K152">
        <v>2</v>
      </c>
      <c r="L152" t="str">
        <f>IFERROR(VLOOKUP(Bang_doanh_[[#This Row],[ID nhân viên]],dim_manhanvien[],2,0),0)</f>
        <v>Phạm Hữu Phú Vinh</v>
      </c>
      <c r="M152" t="s">
        <v>20</v>
      </c>
      <c r="N152" t="str">
        <f>IFERROR(VLOOKUP(Bang_doanh_[[#This Row],[Mã sản phẩm]],dim_Ma_san_pham[#All],2,0),0)</f>
        <v>Sandwich lạp xưởng + trứng</v>
      </c>
      <c r="O152" s="2">
        <f>IFERROR(VLOOKUP(Bang_doanh_[[#This Row],[Mã sản phẩm]],dim_Ma_san_pham[#All],3,0),0)</f>
        <v>20</v>
      </c>
      <c r="P152" s="5">
        <v>2</v>
      </c>
      <c r="Q152" s="2">
        <f>Bang_doanh_[[#This Row],[Số lượng]]*Bang_doanh_[[#This Row],[đơn giá]]</f>
        <v>40</v>
      </c>
      <c r="R152" s="18">
        <f>Bang_doanh_[[#This Row],[đơn giá]]*1000</f>
        <v>20000</v>
      </c>
      <c r="S152" s="18">
        <f>Bang_doanh_[[#This Row],[Giá tiền]]*1000</f>
        <v>40000</v>
      </c>
    </row>
    <row r="153" spans="8:19" x14ac:dyDescent="0.3">
      <c r="H153" s="1">
        <v>45494</v>
      </c>
      <c r="I153" t="str">
        <f>IFERROR(VLOOKUP(Bang_doanh_[[#This Row],[Mã sản phẩm]],dim_Ma_san_pham[#All],5,0),0)</f>
        <v>Junior</v>
      </c>
      <c r="J153" t="s">
        <v>21</v>
      </c>
      <c r="K153">
        <v>2</v>
      </c>
      <c r="L153" t="str">
        <f>IFERROR(VLOOKUP(Bang_doanh_[[#This Row],[ID nhân viên]],dim_manhanvien[],2,0),0)</f>
        <v>Phạm Hữu Phú Vinh</v>
      </c>
      <c r="M153" t="s">
        <v>20</v>
      </c>
      <c r="N153" t="str">
        <f>IFERROR(VLOOKUP(Bang_doanh_[[#This Row],[Mã sản phẩm]],dim_Ma_san_pham[#All],2,0),0)</f>
        <v>Sandwich xúc xích trứng chà bông không rau</v>
      </c>
      <c r="O153" s="2">
        <f>IFERROR(VLOOKUP(Bang_doanh_[[#This Row],[Mã sản phẩm]],dim_Ma_san_pham[#All],3,0),0)</f>
        <v>20</v>
      </c>
      <c r="P153" s="5">
        <v>8</v>
      </c>
      <c r="Q153" s="2">
        <f>Bang_doanh_[[#This Row],[Số lượng]]*Bang_doanh_[[#This Row],[đơn giá]]</f>
        <v>160</v>
      </c>
      <c r="R153" s="18">
        <f>Bang_doanh_[[#This Row],[đơn giá]]*1000</f>
        <v>20000</v>
      </c>
      <c r="S153" s="18">
        <f>Bang_doanh_[[#This Row],[Giá tiền]]*1000</f>
        <v>160000</v>
      </c>
    </row>
    <row r="154" spans="8:19" x14ac:dyDescent="0.3">
      <c r="H154" s="1">
        <v>45494</v>
      </c>
      <c r="I154" t="str">
        <f>IFERROR(VLOOKUP(Bang_doanh_[[#This Row],[Mã sản phẩm]],dim_Ma_san_pham[#All],5,0),0)</f>
        <v>Junior</v>
      </c>
      <c r="J154" t="s">
        <v>19</v>
      </c>
      <c r="K154">
        <v>69</v>
      </c>
      <c r="L154" t="str">
        <f>IFERROR(VLOOKUP(Bang_doanh_[[#This Row],[ID nhân viên]],dim_manhanvien[],2,0),0)</f>
        <v>Trung Trực</v>
      </c>
      <c r="M154" t="s">
        <v>22</v>
      </c>
      <c r="N154" t="str">
        <f>IFERROR(VLOOKUP(Bang_doanh_[[#This Row],[Mã sản phẩm]],dim_Ma_san_pham[#All],2,0),0)</f>
        <v>Sandwich xúc xích + chà bông</v>
      </c>
      <c r="O154" s="2">
        <f>IFERROR(VLOOKUP(Bang_doanh_[[#This Row],[Mã sản phẩm]],dim_Ma_san_pham[#All],3,0),0)</f>
        <v>20</v>
      </c>
      <c r="P154" s="5">
        <v>50</v>
      </c>
      <c r="Q154" s="2">
        <f>Bang_doanh_[[#This Row],[Số lượng]]*Bang_doanh_[[#This Row],[đơn giá]]</f>
        <v>1000</v>
      </c>
      <c r="R154" s="18">
        <f>Bang_doanh_[[#This Row],[đơn giá]]*1000</f>
        <v>20000</v>
      </c>
      <c r="S154" s="18">
        <f>Bang_doanh_[[#This Row],[Giá tiền]]*1000</f>
        <v>1000000</v>
      </c>
    </row>
    <row r="155" spans="8:19" x14ac:dyDescent="0.3">
      <c r="H155" s="1">
        <v>45495</v>
      </c>
      <c r="I155" t="str">
        <f>IFERROR(VLOOKUP(Bang_doanh_[[#This Row],[Mã sản phẩm]],dim_Ma_san_pham[#All],5,0),0)</f>
        <v>The Champ</v>
      </c>
      <c r="J155" t="s">
        <v>18</v>
      </c>
      <c r="K155">
        <v>4</v>
      </c>
      <c r="L155" t="str">
        <f>IFERROR(VLOOKUP(Bang_doanh_[[#This Row],[ID nhân viên]],dim_manhanvien[],2,0),0)</f>
        <v>Đỗ Minh Thành</v>
      </c>
      <c r="M155" t="s">
        <v>22</v>
      </c>
      <c r="N155" t="str">
        <f>IFERROR(VLOOKUP(Bang_doanh_[[#This Row],[Mã sản phẩm]],dim_Ma_san_pham[#All],2,0),0)</f>
        <v>Sandwich Xá Xíu</v>
      </c>
      <c r="O155" s="2">
        <f>IFERROR(VLOOKUP(Bang_doanh_[[#This Row],[Mã sản phẩm]],dim_Ma_san_pham[#All],3,0),0)</f>
        <v>25</v>
      </c>
      <c r="P155" s="5">
        <v>4</v>
      </c>
      <c r="Q155" s="2">
        <f>Bang_doanh_[[#This Row],[Số lượng]]*Bang_doanh_[[#This Row],[đơn giá]]</f>
        <v>100</v>
      </c>
      <c r="R155" s="18">
        <f>Bang_doanh_[[#This Row],[đơn giá]]*1000</f>
        <v>25000</v>
      </c>
      <c r="S155" s="18">
        <f>Bang_doanh_[[#This Row],[Giá tiền]]*1000</f>
        <v>100000</v>
      </c>
    </row>
    <row r="156" spans="8:19" x14ac:dyDescent="0.3">
      <c r="H156" s="1">
        <v>45495</v>
      </c>
      <c r="I156" t="str">
        <f>IFERROR(VLOOKUP(Bang_doanh_[[#This Row],[Mã sản phẩm]],dim_Ma_san_pham[#All],5,0),0)</f>
        <v>Junior</v>
      </c>
      <c r="J156" t="s">
        <v>21</v>
      </c>
      <c r="K156">
        <v>4</v>
      </c>
      <c r="L156" t="str">
        <f>IFERROR(VLOOKUP(Bang_doanh_[[#This Row],[ID nhân viên]],dim_manhanvien[],2,0),0)</f>
        <v>Đỗ Minh Thành</v>
      </c>
      <c r="M156" t="s">
        <v>22</v>
      </c>
      <c r="N156" t="str">
        <f>IFERROR(VLOOKUP(Bang_doanh_[[#This Row],[Mã sản phẩm]],dim_Ma_san_pham[#All],2,0),0)</f>
        <v>Sandwich xúc xích trứng chà bông không rau</v>
      </c>
      <c r="O156" s="2">
        <f>IFERROR(VLOOKUP(Bang_doanh_[[#This Row],[Mã sản phẩm]],dim_Ma_san_pham[#All],3,0),0)</f>
        <v>20</v>
      </c>
      <c r="P156" s="5">
        <v>1</v>
      </c>
      <c r="Q156" s="2">
        <f>Bang_doanh_[[#This Row],[Số lượng]]*Bang_doanh_[[#This Row],[đơn giá]]</f>
        <v>20</v>
      </c>
      <c r="R156" s="18">
        <f>Bang_doanh_[[#This Row],[đơn giá]]*1000</f>
        <v>20000</v>
      </c>
      <c r="S156" s="18">
        <f>Bang_doanh_[[#This Row],[Giá tiền]]*1000</f>
        <v>20000</v>
      </c>
    </row>
    <row r="157" spans="8:19" x14ac:dyDescent="0.3">
      <c r="H157" s="1">
        <v>45495</v>
      </c>
      <c r="I157" t="str">
        <f>IFERROR(VLOOKUP(Bang_doanh_[[#This Row],[Mã sản phẩm]],dim_Ma_san_pham[#All],5,0),0)</f>
        <v>Junior</v>
      </c>
      <c r="J157" t="s">
        <v>163</v>
      </c>
      <c r="K157">
        <v>4</v>
      </c>
      <c r="L157" t="str">
        <f>IFERROR(VLOOKUP(Bang_doanh_[[#This Row],[ID nhân viên]],dim_manhanvien[],2,0),0)</f>
        <v>Đỗ Minh Thành</v>
      </c>
      <c r="M157" t="s">
        <v>22</v>
      </c>
      <c r="N157" t="str">
        <f>IFERROR(VLOOKUP(Bang_doanh_[[#This Row],[Mã sản phẩm]],dim_Ma_san_pham[#All],2,0),0)</f>
        <v>Sandwich xúc xích + trứng</v>
      </c>
      <c r="O157" s="2">
        <f>IFERROR(VLOOKUP(Bang_doanh_[[#This Row],[Mã sản phẩm]],dim_Ma_san_pham[#All],3,0),0)</f>
        <v>20</v>
      </c>
      <c r="P157" s="5">
        <v>4</v>
      </c>
      <c r="Q157" s="2">
        <f>Bang_doanh_[[#This Row],[Số lượng]]*Bang_doanh_[[#This Row],[đơn giá]]</f>
        <v>80</v>
      </c>
      <c r="R157" s="18">
        <f>Bang_doanh_[[#This Row],[đơn giá]]*1000</f>
        <v>20000</v>
      </c>
      <c r="S157" s="18">
        <f>Bang_doanh_[[#This Row],[Giá tiền]]*1000</f>
        <v>80000</v>
      </c>
    </row>
    <row r="158" spans="8:19" x14ac:dyDescent="0.3">
      <c r="H158" s="1">
        <v>45495</v>
      </c>
      <c r="I158" t="str">
        <f>IFERROR(VLOOKUP(Bang_doanh_[[#This Row],[Mã sản phẩm]],dim_Ma_san_pham[#All],5,0),0)</f>
        <v>The Champ</v>
      </c>
      <c r="J158" t="s">
        <v>18</v>
      </c>
      <c r="K158">
        <v>69</v>
      </c>
      <c r="L158" t="str">
        <f>IFERROR(VLOOKUP(Bang_doanh_[[#This Row],[ID nhân viên]],dim_manhanvien[],2,0),0)</f>
        <v>Trung Trực</v>
      </c>
      <c r="M158" t="s">
        <v>22</v>
      </c>
      <c r="N158" t="str">
        <f>IFERROR(VLOOKUP(Bang_doanh_[[#This Row],[Mã sản phẩm]],dim_Ma_san_pham[#All],2,0),0)</f>
        <v>Sandwich Xá Xíu</v>
      </c>
      <c r="O158" s="2">
        <f>IFERROR(VLOOKUP(Bang_doanh_[[#This Row],[Mã sản phẩm]],dim_Ma_san_pham[#All],3,0),0)</f>
        <v>25</v>
      </c>
      <c r="P158" s="5">
        <v>5</v>
      </c>
      <c r="Q158" s="2">
        <f>Bang_doanh_[[#This Row],[Số lượng]]*Bang_doanh_[[#This Row],[đơn giá]]</f>
        <v>125</v>
      </c>
      <c r="R158" s="18">
        <f>Bang_doanh_[[#This Row],[đơn giá]]*1000</f>
        <v>25000</v>
      </c>
      <c r="S158" s="18">
        <f>Bang_doanh_[[#This Row],[Giá tiền]]*1000</f>
        <v>125000</v>
      </c>
    </row>
    <row r="159" spans="8:19" x14ac:dyDescent="0.3">
      <c r="H159" s="1">
        <v>45495</v>
      </c>
      <c r="I159" t="str">
        <f>IFERROR(VLOOKUP(Bang_doanh_[[#This Row],[Mã sản phẩm]],dim_Ma_san_pham[#All],5,0),0)</f>
        <v>Junior</v>
      </c>
      <c r="J159" t="s">
        <v>19</v>
      </c>
      <c r="K159">
        <v>69</v>
      </c>
      <c r="L159" t="str">
        <f>IFERROR(VLOOKUP(Bang_doanh_[[#This Row],[ID nhân viên]],dim_manhanvien[],2,0),0)</f>
        <v>Trung Trực</v>
      </c>
      <c r="M159" t="s">
        <v>22</v>
      </c>
      <c r="N159" t="str">
        <f>IFERROR(VLOOKUP(Bang_doanh_[[#This Row],[Mã sản phẩm]],dim_Ma_san_pham[#All],2,0),0)</f>
        <v>Sandwich xúc xích + chà bông</v>
      </c>
      <c r="O159" s="2">
        <f>IFERROR(VLOOKUP(Bang_doanh_[[#This Row],[Mã sản phẩm]],dim_Ma_san_pham[#All],3,0),0)</f>
        <v>20</v>
      </c>
      <c r="P159" s="5">
        <v>1</v>
      </c>
      <c r="Q159" s="2">
        <f>Bang_doanh_[[#This Row],[Số lượng]]*Bang_doanh_[[#This Row],[đơn giá]]</f>
        <v>20</v>
      </c>
      <c r="R159" s="18">
        <f>Bang_doanh_[[#This Row],[đơn giá]]*1000</f>
        <v>20000</v>
      </c>
      <c r="S159" s="18">
        <f>Bang_doanh_[[#This Row],[Giá tiền]]*1000</f>
        <v>20000</v>
      </c>
    </row>
    <row r="160" spans="8:19" x14ac:dyDescent="0.3">
      <c r="H160" s="1">
        <v>45495</v>
      </c>
      <c r="I160" t="str">
        <f>IFERROR(VLOOKUP(Bang_doanh_[[#This Row],[Mã sản phẩm]],dim_Ma_san_pham[#All],5,0),0)</f>
        <v>The Champ</v>
      </c>
      <c r="J160" t="s">
        <v>18</v>
      </c>
      <c r="K160">
        <v>2</v>
      </c>
      <c r="L160" t="str">
        <f>IFERROR(VLOOKUP(Bang_doanh_[[#This Row],[ID nhân viên]],dim_manhanvien[],2,0),0)</f>
        <v>Phạm Hữu Phú Vinh</v>
      </c>
      <c r="M160" t="s">
        <v>20</v>
      </c>
      <c r="N160" t="str">
        <f>IFERROR(VLOOKUP(Bang_doanh_[[#This Row],[Mã sản phẩm]],dim_Ma_san_pham[#All],2,0),0)</f>
        <v>Sandwich Xá Xíu</v>
      </c>
      <c r="O160" s="2">
        <f>IFERROR(VLOOKUP(Bang_doanh_[[#This Row],[Mã sản phẩm]],dim_Ma_san_pham[#All],3,0),0)</f>
        <v>25</v>
      </c>
      <c r="P160" s="5">
        <v>3</v>
      </c>
      <c r="Q160" s="2">
        <f>Bang_doanh_[[#This Row],[Số lượng]]*Bang_doanh_[[#This Row],[đơn giá]]</f>
        <v>75</v>
      </c>
      <c r="R160" s="18">
        <f>Bang_doanh_[[#This Row],[đơn giá]]*1000</f>
        <v>25000</v>
      </c>
      <c r="S160" s="18">
        <f>Bang_doanh_[[#This Row],[Giá tiền]]*1000</f>
        <v>75000</v>
      </c>
    </row>
    <row r="161" spans="8:19" x14ac:dyDescent="0.3">
      <c r="H161" s="1">
        <v>45495</v>
      </c>
      <c r="I161" t="str">
        <f>IFERROR(VLOOKUP(Bang_doanh_[[#This Row],[Mã sản phẩm]],dim_Ma_san_pham[#All],5,0),0)</f>
        <v>Junior</v>
      </c>
      <c r="J161" t="s">
        <v>21</v>
      </c>
      <c r="K161">
        <v>2</v>
      </c>
      <c r="L161" t="str">
        <f>IFERROR(VLOOKUP(Bang_doanh_[[#This Row],[ID nhân viên]],dim_manhanvien[],2,0),0)</f>
        <v>Phạm Hữu Phú Vinh</v>
      </c>
      <c r="M161" t="s">
        <v>20</v>
      </c>
      <c r="N161" t="str">
        <f>IFERROR(VLOOKUP(Bang_doanh_[[#This Row],[Mã sản phẩm]],dim_Ma_san_pham[#All],2,0),0)</f>
        <v>Sandwich xúc xích trứng chà bông không rau</v>
      </c>
      <c r="O161" s="2">
        <f>IFERROR(VLOOKUP(Bang_doanh_[[#This Row],[Mã sản phẩm]],dim_Ma_san_pham[#All],3,0),0)</f>
        <v>20</v>
      </c>
      <c r="P161" s="5">
        <v>8</v>
      </c>
      <c r="Q161" s="2">
        <f>Bang_doanh_[[#This Row],[Số lượng]]*Bang_doanh_[[#This Row],[đơn giá]]</f>
        <v>160</v>
      </c>
      <c r="R161" s="18">
        <f>Bang_doanh_[[#This Row],[đơn giá]]*1000</f>
        <v>20000</v>
      </c>
      <c r="S161" s="18">
        <f>Bang_doanh_[[#This Row],[Giá tiền]]*1000</f>
        <v>160000</v>
      </c>
    </row>
    <row r="162" spans="8:19" x14ac:dyDescent="0.3">
      <c r="H162" s="1">
        <v>45495</v>
      </c>
      <c r="I162" t="str">
        <f>IFERROR(VLOOKUP(Bang_doanh_[[#This Row],[Mã sản phẩm]],dim_Ma_san_pham[#All],5,0),0)</f>
        <v>Junior</v>
      </c>
      <c r="J162" t="s">
        <v>163</v>
      </c>
      <c r="K162">
        <v>2</v>
      </c>
      <c r="L162" t="str">
        <f>IFERROR(VLOOKUP(Bang_doanh_[[#This Row],[ID nhân viên]],dim_manhanvien[],2,0),0)</f>
        <v>Phạm Hữu Phú Vinh</v>
      </c>
      <c r="M162" t="s">
        <v>20</v>
      </c>
      <c r="N162" t="str">
        <f>IFERROR(VLOOKUP(Bang_doanh_[[#This Row],[Mã sản phẩm]],dim_Ma_san_pham[#All],2,0),0)</f>
        <v>Sandwich xúc xích + trứng</v>
      </c>
      <c r="O162" s="2">
        <f>IFERROR(VLOOKUP(Bang_doanh_[[#This Row],[Mã sản phẩm]],dim_Ma_san_pham[#All],3,0),0)</f>
        <v>20</v>
      </c>
      <c r="P162" s="5">
        <v>3</v>
      </c>
      <c r="Q162" s="2">
        <f>Bang_doanh_[[#This Row],[Số lượng]]*Bang_doanh_[[#This Row],[đơn giá]]</f>
        <v>60</v>
      </c>
      <c r="R162" s="18">
        <f>Bang_doanh_[[#This Row],[đơn giá]]*1000</f>
        <v>20000</v>
      </c>
      <c r="S162" s="18">
        <f>Bang_doanh_[[#This Row],[Giá tiền]]*1000</f>
        <v>60000</v>
      </c>
    </row>
    <row r="163" spans="8:19" x14ac:dyDescent="0.3">
      <c r="H163" s="1">
        <v>45495</v>
      </c>
      <c r="I163" t="str">
        <f>IFERROR(VLOOKUP(Bang_doanh_[[#This Row],[Mã sản phẩm]],dim_Ma_san_pham[#All],5,0),0)</f>
        <v>Junior</v>
      </c>
      <c r="J163" t="s">
        <v>19</v>
      </c>
      <c r="K163">
        <v>2</v>
      </c>
      <c r="L163" t="str">
        <f>IFERROR(VLOOKUP(Bang_doanh_[[#This Row],[ID nhân viên]],dim_manhanvien[],2,0),0)</f>
        <v>Phạm Hữu Phú Vinh</v>
      </c>
      <c r="M163" t="s">
        <v>20</v>
      </c>
      <c r="N163" t="str">
        <f>IFERROR(VLOOKUP(Bang_doanh_[[#This Row],[Mã sản phẩm]],dim_Ma_san_pham[#All],2,0),0)</f>
        <v>Sandwich xúc xích + chà bông</v>
      </c>
      <c r="O163" s="2">
        <f>IFERROR(VLOOKUP(Bang_doanh_[[#This Row],[Mã sản phẩm]],dim_Ma_san_pham[#All],3,0),0)</f>
        <v>20</v>
      </c>
      <c r="P163" s="5">
        <v>8</v>
      </c>
      <c r="Q163" s="2">
        <f>Bang_doanh_[[#This Row],[Số lượng]]*Bang_doanh_[[#This Row],[đơn giá]]</f>
        <v>160</v>
      </c>
      <c r="R163" s="18">
        <f>Bang_doanh_[[#This Row],[đơn giá]]*1000</f>
        <v>20000</v>
      </c>
      <c r="S163" s="18">
        <f>Bang_doanh_[[#This Row],[Giá tiền]]*1000</f>
        <v>160000</v>
      </c>
    </row>
    <row r="164" spans="8:19" x14ac:dyDescent="0.3">
      <c r="H164" s="1">
        <v>45495</v>
      </c>
      <c r="I164" t="str">
        <f>IFERROR(VLOOKUP(Bang_doanh_[[#This Row],[Mã sản phẩm]],dim_Ma_san_pham[#All],5,0),0)</f>
        <v>Junior</v>
      </c>
      <c r="J164" t="s">
        <v>166</v>
      </c>
      <c r="K164">
        <v>2</v>
      </c>
      <c r="L164" t="str">
        <f>IFERROR(VLOOKUP(Bang_doanh_[[#This Row],[ID nhân viên]],dim_manhanvien[],2,0),0)</f>
        <v>Phạm Hữu Phú Vinh</v>
      </c>
      <c r="M164" t="s">
        <v>20</v>
      </c>
      <c r="N164" t="str">
        <f>IFERROR(VLOOKUP(Bang_doanh_[[#This Row],[Mã sản phẩm]],dim_Ma_san_pham[#All],2,0),0)</f>
        <v>Sandwich lạp xưởng + chà bông</v>
      </c>
      <c r="O164" s="2">
        <f>IFERROR(VLOOKUP(Bang_doanh_[[#This Row],[Mã sản phẩm]],dim_Ma_san_pham[#All],3,0),0)</f>
        <v>20</v>
      </c>
      <c r="P164" s="5">
        <v>4</v>
      </c>
      <c r="Q164" s="2">
        <f>Bang_doanh_[[#This Row],[Số lượng]]*Bang_doanh_[[#This Row],[đơn giá]]</f>
        <v>80</v>
      </c>
      <c r="R164" s="18">
        <f>Bang_doanh_[[#This Row],[đơn giá]]*1000</f>
        <v>20000</v>
      </c>
      <c r="S164" s="18">
        <f>Bang_doanh_[[#This Row],[Giá tiền]]*1000</f>
        <v>80000</v>
      </c>
    </row>
    <row r="165" spans="8:19" x14ac:dyDescent="0.3">
      <c r="H165" s="1">
        <v>45495</v>
      </c>
      <c r="I165" t="str">
        <f>IFERROR(VLOOKUP(Bang_doanh_[[#This Row],[Mã sản phẩm]],dim_Ma_san_pham[#All],5,0),0)</f>
        <v>Junior</v>
      </c>
      <c r="J165" t="s">
        <v>164</v>
      </c>
      <c r="K165">
        <v>2</v>
      </c>
      <c r="L165" t="str">
        <f>IFERROR(VLOOKUP(Bang_doanh_[[#This Row],[ID nhân viên]],dim_manhanvien[],2,0),0)</f>
        <v>Phạm Hữu Phú Vinh</v>
      </c>
      <c r="M165" t="s">
        <v>20</v>
      </c>
      <c r="N165" t="str">
        <f>IFERROR(VLOOKUP(Bang_doanh_[[#This Row],[Mã sản phẩm]],dim_Ma_san_pham[#All],2,0),0)</f>
        <v>Sandwich lạp xưởng + trứng</v>
      </c>
      <c r="O165" s="2">
        <f>IFERROR(VLOOKUP(Bang_doanh_[[#This Row],[Mã sản phẩm]],dim_Ma_san_pham[#All],3,0),0)</f>
        <v>20</v>
      </c>
      <c r="P165" s="5">
        <v>4</v>
      </c>
      <c r="Q165" s="2">
        <f>Bang_doanh_[[#This Row],[Số lượng]]*Bang_doanh_[[#This Row],[đơn giá]]</f>
        <v>80</v>
      </c>
      <c r="R165" s="18">
        <f>Bang_doanh_[[#This Row],[đơn giá]]*1000</f>
        <v>20000</v>
      </c>
      <c r="S165" s="18">
        <f>Bang_doanh_[[#This Row],[Giá tiền]]*1000</f>
        <v>80000</v>
      </c>
    </row>
    <row r="166" spans="8:19" x14ac:dyDescent="0.3">
      <c r="H166" s="1">
        <v>45496</v>
      </c>
      <c r="I166" t="str">
        <f>IFERROR(VLOOKUP(Bang_doanh_[[#This Row],[Mã sản phẩm]],dim_Ma_san_pham[#All],5,0),0)</f>
        <v>The Champ</v>
      </c>
      <c r="J166" t="s">
        <v>18</v>
      </c>
      <c r="K166">
        <v>2</v>
      </c>
      <c r="L166" t="str">
        <f>IFERROR(VLOOKUP(Bang_doanh_[[#This Row],[ID nhân viên]],dim_manhanvien[],2,0),0)</f>
        <v>Phạm Hữu Phú Vinh</v>
      </c>
      <c r="M166" t="s">
        <v>20</v>
      </c>
      <c r="N166" t="str">
        <f>IFERROR(VLOOKUP(Bang_doanh_[[#This Row],[Mã sản phẩm]],dim_Ma_san_pham[#All],2,0),0)</f>
        <v>Sandwich Xá Xíu</v>
      </c>
      <c r="O166" s="2">
        <f>IFERROR(VLOOKUP(Bang_doanh_[[#This Row],[Mã sản phẩm]],dim_Ma_san_pham[#All],3,0),0)</f>
        <v>25</v>
      </c>
      <c r="P166" s="5">
        <v>5</v>
      </c>
      <c r="Q166" s="2">
        <f>Bang_doanh_[[#This Row],[Số lượng]]*Bang_doanh_[[#This Row],[đơn giá]]</f>
        <v>125</v>
      </c>
      <c r="R166" s="18">
        <f>Bang_doanh_[[#This Row],[đơn giá]]*1000</f>
        <v>25000</v>
      </c>
      <c r="S166" s="18">
        <f>Bang_doanh_[[#This Row],[Giá tiền]]*1000</f>
        <v>125000</v>
      </c>
    </row>
    <row r="167" spans="8:19" x14ac:dyDescent="0.3">
      <c r="H167" s="1">
        <v>45496</v>
      </c>
      <c r="I167" t="str">
        <f>IFERROR(VLOOKUP(Bang_doanh_[[#This Row],[Mã sản phẩm]],dim_Ma_san_pham[#All],5,0),0)</f>
        <v>Junior</v>
      </c>
      <c r="J167" t="s">
        <v>19</v>
      </c>
      <c r="K167">
        <v>2</v>
      </c>
      <c r="L167" t="str">
        <f>IFERROR(VLOOKUP(Bang_doanh_[[#This Row],[ID nhân viên]],dim_manhanvien[],2,0),0)</f>
        <v>Phạm Hữu Phú Vinh</v>
      </c>
      <c r="M167" t="s">
        <v>20</v>
      </c>
      <c r="N167" t="str">
        <f>IFERROR(VLOOKUP(Bang_doanh_[[#This Row],[Mã sản phẩm]],dim_Ma_san_pham[#All],2,0),0)</f>
        <v>Sandwich xúc xích + chà bông</v>
      </c>
      <c r="O167" s="2">
        <f>IFERROR(VLOOKUP(Bang_doanh_[[#This Row],[Mã sản phẩm]],dim_Ma_san_pham[#All],3,0),0)</f>
        <v>20</v>
      </c>
      <c r="P167" s="5">
        <v>2</v>
      </c>
      <c r="Q167" s="2">
        <f>Bang_doanh_[[#This Row],[Số lượng]]*Bang_doanh_[[#This Row],[đơn giá]]</f>
        <v>40</v>
      </c>
      <c r="R167" s="18">
        <f>Bang_doanh_[[#This Row],[đơn giá]]*1000</f>
        <v>20000</v>
      </c>
      <c r="S167" s="18">
        <f>Bang_doanh_[[#This Row],[Giá tiền]]*1000</f>
        <v>40000</v>
      </c>
    </row>
    <row r="168" spans="8:19" x14ac:dyDescent="0.3">
      <c r="H168" s="1">
        <v>45496</v>
      </c>
      <c r="I168" t="str">
        <f>IFERROR(VLOOKUP(Bang_doanh_[[#This Row],[Mã sản phẩm]],dim_Ma_san_pham[#All],5,0),0)</f>
        <v>Junior</v>
      </c>
      <c r="J168" t="s">
        <v>163</v>
      </c>
      <c r="K168">
        <v>2</v>
      </c>
      <c r="L168" t="str">
        <f>IFERROR(VLOOKUP(Bang_doanh_[[#This Row],[ID nhân viên]],dim_manhanvien[],2,0),0)</f>
        <v>Phạm Hữu Phú Vinh</v>
      </c>
      <c r="M168" t="s">
        <v>20</v>
      </c>
      <c r="N168" t="str">
        <f>IFERROR(VLOOKUP(Bang_doanh_[[#This Row],[Mã sản phẩm]],dim_Ma_san_pham[#All],2,0),0)</f>
        <v>Sandwich xúc xích + trứng</v>
      </c>
      <c r="O168" s="2">
        <f>IFERROR(VLOOKUP(Bang_doanh_[[#This Row],[Mã sản phẩm]],dim_Ma_san_pham[#All],3,0),0)</f>
        <v>20</v>
      </c>
      <c r="P168" s="5">
        <v>3</v>
      </c>
      <c r="Q168" s="2">
        <f>Bang_doanh_[[#This Row],[Số lượng]]*Bang_doanh_[[#This Row],[đơn giá]]</f>
        <v>60</v>
      </c>
      <c r="R168" s="18">
        <f>Bang_doanh_[[#This Row],[đơn giá]]*1000</f>
        <v>20000</v>
      </c>
      <c r="S168" s="18">
        <f>Bang_doanh_[[#This Row],[Giá tiền]]*1000</f>
        <v>60000</v>
      </c>
    </row>
    <row r="169" spans="8:19" x14ac:dyDescent="0.3">
      <c r="H169" s="1">
        <v>45496</v>
      </c>
      <c r="I169" t="str">
        <f>IFERROR(VLOOKUP(Bang_doanh_[[#This Row],[Mã sản phẩm]],dim_Ma_san_pham[#All],5,0),0)</f>
        <v>Junior</v>
      </c>
      <c r="J169" t="s">
        <v>166</v>
      </c>
      <c r="K169">
        <v>2</v>
      </c>
      <c r="L169" t="str">
        <f>IFERROR(VLOOKUP(Bang_doanh_[[#This Row],[ID nhân viên]],dim_manhanvien[],2,0),0)</f>
        <v>Phạm Hữu Phú Vinh</v>
      </c>
      <c r="M169" t="s">
        <v>20</v>
      </c>
      <c r="N169" t="str">
        <f>IFERROR(VLOOKUP(Bang_doanh_[[#This Row],[Mã sản phẩm]],dim_Ma_san_pham[#All],2,0),0)</f>
        <v>Sandwich lạp xưởng + chà bông</v>
      </c>
      <c r="O169" s="2">
        <f>IFERROR(VLOOKUP(Bang_doanh_[[#This Row],[Mã sản phẩm]],dim_Ma_san_pham[#All],3,0),0)</f>
        <v>20</v>
      </c>
      <c r="P169" s="5">
        <v>5</v>
      </c>
      <c r="Q169" s="2">
        <f>Bang_doanh_[[#This Row],[Số lượng]]*Bang_doanh_[[#This Row],[đơn giá]]</f>
        <v>100</v>
      </c>
      <c r="R169" s="18">
        <f>Bang_doanh_[[#This Row],[đơn giá]]*1000</f>
        <v>20000</v>
      </c>
      <c r="S169" s="18">
        <f>Bang_doanh_[[#This Row],[Giá tiền]]*1000</f>
        <v>100000</v>
      </c>
    </row>
    <row r="170" spans="8:19" x14ac:dyDescent="0.3">
      <c r="H170" s="1">
        <v>45496</v>
      </c>
      <c r="I170" t="str">
        <f>IFERROR(VLOOKUP(Bang_doanh_[[#This Row],[Mã sản phẩm]],dim_Ma_san_pham[#All],5,0),0)</f>
        <v>Junior</v>
      </c>
      <c r="J170" t="s">
        <v>164</v>
      </c>
      <c r="K170">
        <v>2</v>
      </c>
      <c r="L170" t="str">
        <f>IFERROR(VLOOKUP(Bang_doanh_[[#This Row],[ID nhân viên]],dim_manhanvien[],2,0),0)</f>
        <v>Phạm Hữu Phú Vinh</v>
      </c>
      <c r="M170" t="s">
        <v>20</v>
      </c>
      <c r="N170" t="str">
        <f>IFERROR(VLOOKUP(Bang_doanh_[[#This Row],[Mã sản phẩm]],dim_Ma_san_pham[#All],2,0),0)</f>
        <v>Sandwich lạp xưởng + trứng</v>
      </c>
      <c r="O170" s="2">
        <f>IFERROR(VLOOKUP(Bang_doanh_[[#This Row],[Mã sản phẩm]],dim_Ma_san_pham[#All],3,0),0)</f>
        <v>20</v>
      </c>
      <c r="P170" s="5">
        <v>4</v>
      </c>
      <c r="Q170" s="2">
        <f>Bang_doanh_[[#This Row],[Số lượng]]*Bang_doanh_[[#This Row],[đơn giá]]</f>
        <v>80</v>
      </c>
      <c r="R170" s="18">
        <f>Bang_doanh_[[#This Row],[đơn giá]]*1000</f>
        <v>20000</v>
      </c>
      <c r="S170" s="18">
        <f>Bang_doanh_[[#This Row],[Giá tiền]]*1000</f>
        <v>80000</v>
      </c>
    </row>
    <row r="171" spans="8:19" x14ac:dyDescent="0.3">
      <c r="H171" s="1">
        <v>45496</v>
      </c>
      <c r="I171" t="str">
        <f>IFERROR(VLOOKUP(Bang_doanh_[[#This Row],[Mã sản phẩm]],dim_Ma_san_pham[#All],5,0),0)</f>
        <v>Junior</v>
      </c>
      <c r="J171" t="s">
        <v>21</v>
      </c>
      <c r="K171">
        <v>2</v>
      </c>
      <c r="L171" t="str">
        <f>IFERROR(VLOOKUP(Bang_doanh_[[#This Row],[ID nhân viên]],dim_manhanvien[],2,0),0)</f>
        <v>Phạm Hữu Phú Vinh</v>
      </c>
      <c r="M171" t="s">
        <v>20</v>
      </c>
      <c r="N171" t="str">
        <f>IFERROR(VLOOKUP(Bang_doanh_[[#This Row],[Mã sản phẩm]],dim_Ma_san_pham[#All],2,0),0)</f>
        <v>Sandwich xúc xích trứng chà bông không rau</v>
      </c>
      <c r="O171" s="2">
        <f>IFERROR(VLOOKUP(Bang_doanh_[[#This Row],[Mã sản phẩm]],dim_Ma_san_pham[#All],3,0),0)</f>
        <v>20</v>
      </c>
      <c r="P171" s="5">
        <v>4</v>
      </c>
      <c r="Q171" s="2">
        <f>Bang_doanh_[[#This Row],[Số lượng]]*Bang_doanh_[[#This Row],[đơn giá]]</f>
        <v>80</v>
      </c>
      <c r="R171" s="18">
        <f>Bang_doanh_[[#This Row],[đơn giá]]*1000</f>
        <v>20000</v>
      </c>
      <c r="S171" s="18">
        <f>Bang_doanh_[[#This Row],[Giá tiền]]*1000</f>
        <v>80000</v>
      </c>
    </row>
    <row r="172" spans="8:19" x14ac:dyDescent="0.3">
      <c r="H172" s="1">
        <v>45496</v>
      </c>
      <c r="I172" t="str">
        <f>IFERROR(VLOOKUP(Bang_doanh_[[#This Row],[Mã sản phẩm]],dim_Ma_san_pham[#All],5,0),0)</f>
        <v>Junior</v>
      </c>
      <c r="J172" t="s">
        <v>163</v>
      </c>
      <c r="K172">
        <v>4</v>
      </c>
      <c r="L172" t="str">
        <f>IFERROR(VLOOKUP(Bang_doanh_[[#This Row],[ID nhân viên]],dim_manhanvien[],2,0),0)</f>
        <v>Đỗ Minh Thành</v>
      </c>
      <c r="M172" t="s">
        <v>22</v>
      </c>
      <c r="N172" t="str">
        <f>IFERROR(VLOOKUP(Bang_doanh_[[#This Row],[Mã sản phẩm]],dim_Ma_san_pham[#All],2,0),0)</f>
        <v>Sandwich xúc xích + trứng</v>
      </c>
      <c r="O172" s="2">
        <f>IFERROR(VLOOKUP(Bang_doanh_[[#This Row],[Mã sản phẩm]],dim_Ma_san_pham[#All],3,0),0)</f>
        <v>20</v>
      </c>
      <c r="P172" s="5">
        <v>13</v>
      </c>
      <c r="Q172" s="2">
        <f>Bang_doanh_[[#This Row],[Số lượng]]*Bang_doanh_[[#This Row],[đơn giá]]</f>
        <v>260</v>
      </c>
      <c r="R172" s="18">
        <f>Bang_doanh_[[#This Row],[đơn giá]]*1000</f>
        <v>20000</v>
      </c>
      <c r="S172" s="18">
        <f>Bang_doanh_[[#This Row],[Giá tiền]]*1000</f>
        <v>260000</v>
      </c>
    </row>
    <row r="173" spans="8:19" x14ac:dyDescent="0.3">
      <c r="H173" s="1">
        <v>45496</v>
      </c>
      <c r="I173" t="str">
        <f>IFERROR(VLOOKUP(Bang_doanh_[[#This Row],[Mã sản phẩm]],dim_Ma_san_pham[#All],5,0),0)</f>
        <v>Junior</v>
      </c>
      <c r="J173" t="s">
        <v>163</v>
      </c>
      <c r="K173">
        <v>69</v>
      </c>
      <c r="L173" t="str">
        <f>IFERROR(VLOOKUP(Bang_doanh_[[#This Row],[ID nhân viên]],dim_manhanvien[],2,0),0)</f>
        <v>Trung Trực</v>
      </c>
      <c r="M173" t="s">
        <v>22</v>
      </c>
      <c r="N173" t="str">
        <f>IFERROR(VLOOKUP(Bang_doanh_[[#This Row],[Mã sản phẩm]],dim_Ma_san_pham[#All],2,0),0)</f>
        <v>Sandwich xúc xích + trứng</v>
      </c>
      <c r="O173" s="2">
        <f>IFERROR(VLOOKUP(Bang_doanh_[[#This Row],[Mã sản phẩm]],dim_Ma_san_pham[#All],3,0),0)</f>
        <v>20</v>
      </c>
      <c r="P173" s="5">
        <v>1</v>
      </c>
      <c r="Q173" s="2">
        <f>Bang_doanh_[[#This Row],[Số lượng]]*Bang_doanh_[[#This Row],[đơn giá]]</f>
        <v>20</v>
      </c>
      <c r="R173" s="18">
        <f>Bang_doanh_[[#This Row],[đơn giá]]*1000</f>
        <v>20000</v>
      </c>
      <c r="S173" s="18">
        <f>Bang_doanh_[[#This Row],[Giá tiền]]*1000</f>
        <v>20000</v>
      </c>
    </row>
    <row r="174" spans="8:19" x14ac:dyDescent="0.3">
      <c r="H174" s="1">
        <v>45496</v>
      </c>
      <c r="I174" t="str">
        <f>IFERROR(VLOOKUP(Bang_doanh_[[#This Row],[Mã sản phẩm]],dim_Ma_san_pham[#All],5,0),0)</f>
        <v>The Champ</v>
      </c>
      <c r="J174" t="s">
        <v>18</v>
      </c>
      <c r="K174">
        <v>69</v>
      </c>
      <c r="L174" t="str">
        <f>IFERROR(VLOOKUP(Bang_doanh_[[#This Row],[ID nhân viên]],dim_manhanvien[],2,0),0)</f>
        <v>Trung Trực</v>
      </c>
      <c r="M174" t="s">
        <v>22</v>
      </c>
      <c r="N174" t="str">
        <f>IFERROR(VLOOKUP(Bang_doanh_[[#This Row],[Mã sản phẩm]],dim_Ma_san_pham[#All],2,0),0)</f>
        <v>Sandwich Xá Xíu</v>
      </c>
      <c r="O174" s="2">
        <f>IFERROR(VLOOKUP(Bang_doanh_[[#This Row],[Mã sản phẩm]],dim_Ma_san_pham[#All],3,0),0)</f>
        <v>25</v>
      </c>
      <c r="P174" s="5">
        <v>3</v>
      </c>
      <c r="Q174" s="2">
        <f>Bang_doanh_[[#This Row],[Số lượng]]*Bang_doanh_[[#This Row],[đơn giá]]</f>
        <v>75</v>
      </c>
      <c r="R174" s="18">
        <f>Bang_doanh_[[#This Row],[đơn giá]]*1000</f>
        <v>25000</v>
      </c>
      <c r="S174" s="18">
        <f>Bang_doanh_[[#This Row],[Giá tiền]]*1000</f>
        <v>75000</v>
      </c>
    </row>
    <row r="175" spans="8:19" x14ac:dyDescent="0.3">
      <c r="H175" s="1">
        <v>45497</v>
      </c>
      <c r="I175" t="str">
        <f>IFERROR(VLOOKUP(Bang_doanh_[[#This Row],[Mã sản phẩm]],dim_Ma_san_pham[#All],5,0),0)</f>
        <v>The Champ</v>
      </c>
      <c r="J175" t="s">
        <v>18</v>
      </c>
      <c r="K175">
        <v>69</v>
      </c>
      <c r="L175" t="str">
        <f>IFERROR(VLOOKUP(Bang_doanh_[[#This Row],[ID nhân viên]],dim_manhanvien[],2,0),0)</f>
        <v>Trung Trực</v>
      </c>
      <c r="M175" t="s">
        <v>22</v>
      </c>
      <c r="N175" t="str">
        <f>IFERROR(VLOOKUP(Bang_doanh_[[#This Row],[Mã sản phẩm]],dim_Ma_san_pham[#All],2,0),0)</f>
        <v>Sandwich Xá Xíu</v>
      </c>
      <c r="O175" s="2">
        <f>IFERROR(VLOOKUP(Bang_doanh_[[#This Row],[Mã sản phẩm]],dim_Ma_san_pham[#All],3,0),0)</f>
        <v>25</v>
      </c>
      <c r="P175" s="5">
        <v>4</v>
      </c>
      <c r="Q175" s="2">
        <f>Bang_doanh_[[#This Row],[Số lượng]]*Bang_doanh_[[#This Row],[đơn giá]]</f>
        <v>100</v>
      </c>
      <c r="R175" s="18">
        <f>Bang_doanh_[[#This Row],[đơn giá]]*1000</f>
        <v>25000</v>
      </c>
      <c r="S175" s="18">
        <f>Bang_doanh_[[#This Row],[Giá tiền]]*1000</f>
        <v>100000</v>
      </c>
    </row>
    <row r="176" spans="8:19" x14ac:dyDescent="0.3">
      <c r="H176" s="1">
        <v>45497</v>
      </c>
      <c r="I176" t="str">
        <f>IFERROR(VLOOKUP(Bang_doanh_[[#This Row],[Mã sản phẩm]],dim_Ma_san_pham[#All],5,0),0)</f>
        <v>Junior</v>
      </c>
      <c r="J176" t="s">
        <v>19</v>
      </c>
      <c r="K176">
        <v>69</v>
      </c>
      <c r="L176" t="str">
        <f>IFERROR(VLOOKUP(Bang_doanh_[[#This Row],[ID nhân viên]],dim_manhanvien[],2,0),0)</f>
        <v>Trung Trực</v>
      </c>
      <c r="M176" t="s">
        <v>22</v>
      </c>
      <c r="N176" t="str">
        <f>IFERROR(VLOOKUP(Bang_doanh_[[#This Row],[Mã sản phẩm]],dim_Ma_san_pham[#All],2,0),0)</f>
        <v>Sandwich xúc xích + chà bông</v>
      </c>
      <c r="O176" s="2">
        <f>IFERROR(VLOOKUP(Bang_doanh_[[#This Row],[Mã sản phẩm]],dim_Ma_san_pham[#All],3,0),0)</f>
        <v>20</v>
      </c>
      <c r="P176" s="5">
        <v>3</v>
      </c>
      <c r="Q176" s="2">
        <f>Bang_doanh_[[#This Row],[Số lượng]]*Bang_doanh_[[#This Row],[đơn giá]]</f>
        <v>60</v>
      </c>
      <c r="R176" s="18">
        <f>Bang_doanh_[[#This Row],[đơn giá]]*1000</f>
        <v>20000</v>
      </c>
      <c r="S176" s="18">
        <f>Bang_doanh_[[#This Row],[Giá tiền]]*1000</f>
        <v>60000</v>
      </c>
    </row>
    <row r="177" spans="8:19" x14ac:dyDescent="0.3">
      <c r="H177" s="1">
        <v>45497</v>
      </c>
      <c r="I177" t="str">
        <f>IFERROR(VLOOKUP(Bang_doanh_[[#This Row],[Mã sản phẩm]],dim_Ma_san_pham[#All],5,0),0)</f>
        <v>The Champ</v>
      </c>
      <c r="J177" t="s">
        <v>18</v>
      </c>
      <c r="K177">
        <v>2</v>
      </c>
      <c r="L177" t="str">
        <f>IFERROR(VLOOKUP(Bang_doanh_[[#This Row],[ID nhân viên]],dim_manhanvien[],2,0),0)</f>
        <v>Phạm Hữu Phú Vinh</v>
      </c>
      <c r="M177" t="s">
        <v>20</v>
      </c>
      <c r="N177" t="str">
        <f>IFERROR(VLOOKUP(Bang_doanh_[[#This Row],[Mã sản phẩm]],dim_Ma_san_pham[#All],2,0),0)</f>
        <v>Sandwich Xá Xíu</v>
      </c>
      <c r="O177" s="2">
        <f>IFERROR(VLOOKUP(Bang_doanh_[[#This Row],[Mã sản phẩm]],dim_Ma_san_pham[#All],3,0),0)</f>
        <v>25</v>
      </c>
      <c r="P177" s="5">
        <v>3</v>
      </c>
      <c r="Q177" s="2">
        <f>Bang_doanh_[[#This Row],[Số lượng]]*Bang_doanh_[[#This Row],[đơn giá]]</f>
        <v>75</v>
      </c>
      <c r="R177" s="18">
        <f>Bang_doanh_[[#This Row],[đơn giá]]*1000</f>
        <v>25000</v>
      </c>
      <c r="S177" s="18">
        <f>Bang_doanh_[[#This Row],[Giá tiền]]*1000</f>
        <v>75000</v>
      </c>
    </row>
    <row r="178" spans="8:19" x14ac:dyDescent="0.3">
      <c r="H178" s="1">
        <v>45497</v>
      </c>
      <c r="I178" t="str">
        <f>IFERROR(VLOOKUP(Bang_doanh_[[#This Row],[Mã sản phẩm]],dim_Ma_san_pham[#All],5,0),0)</f>
        <v>Junior</v>
      </c>
      <c r="J178" t="s">
        <v>19</v>
      </c>
      <c r="K178">
        <v>2</v>
      </c>
      <c r="L178" t="str">
        <f>IFERROR(VLOOKUP(Bang_doanh_[[#This Row],[ID nhân viên]],dim_manhanvien[],2,0),0)</f>
        <v>Phạm Hữu Phú Vinh</v>
      </c>
      <c r="M178" t="s">
        <v>20</v>
      </c>
      <c r="N178" t="str">
        <f>IFERROR(VLOOKUP(Bang_doanh_[[#This Row],[Mã sản phẩm]],dim_Ma_san_pham[#All],2,0),0)</f>
        <v>Sandwich xúc xích + chà bông</v>
      </c>
      <c r="O178" s="2">
        <f>IFERROR(VLOOKUP(Bang_doanh_[[#This Row],[Mã sản phẩm]],dim_Ma_san_pham[#All],3,0),0)</f>
        <v>20</v>
      </c>
      <c r="P178" s="5">
        <v>2</v>
      </c>
      <c r="Q178" s="2">
        <f>Bang_doanh_[[#This Row],[Số lượng]]*Bang_doanh_[[#This Row],[đơn giá]]</f>
        <v>40</v>
      </c>
      <c r="R178" s="18">
        <f>Bang_doanh_[[#This Row],[đơn giá]]*1000</f>
        <v>20000</v>
      </c>
      <c r="S178" s="18">
        <f>Bang_doanh_[[#This Row],[Giá tiền]]*1000</f>
        <v>40000</v>
      </c>
    </row>
    <row r="179" spans="8:19" x14ac:dyDescent="0.3">
      <c r="H179" s="1">
        <v>45497</v>
      </c>
      <c r="I179" t="str">
        <f>IFERROR(VLOOKUP(Bang_doanh_[[#This Row],[Mã sản phẩm]],dim_Ma_san_pham[#All],5,0),0)</f>
        <v>Junior</v>
      </c>
      <c r="J179" t="s">
        <v>163</v>
      </c>
      <c r="K179">
        <v>4</v>
      </c>
      <c r="L179" t="str">
        <f>IFERROR(VLOOKUP(Bang_doanh_[[#This Row],[ID nhân viên]],dim_manhanvien[],2,0),0)</f>
        <v>Đỗ Minh Thành</v>
      </c>
      <c r="M179" t="s">
        <v>20</v>
      </c>
      <c r="N179" t="str">
        <f>IFERROR(VLOOKUP(Bang_doanh_[[#This Row],[Mã sản phẩm]],dim_Ma_san_pham[#All],2,0),0)</f>
        <v>Sandwich xúc xích + trứng</v>
      </c>
      <c r="O179" s="2">
        <f>IFERROR(VLOOKUP(Bang_doanh_[[#This Row],[Mã sản phẩm]],dim_Ma_san_pham[#All],3,0),0)</f>
        <v>20</v>
      </c>
      <c r="P179" s="5">
        <v>4</v>
      </c>
      <c r="Q179" s="2">
        <f>Bang_doanh_[[#This Row],[Số lượng]]*Bang_doanh_[[#This Row],[đơn giá]]</f>
        <v>80</v>
      </c>
      <c r="R179" s="18">
        <f>Bang_doanh_[[#This Row],[đơn giá]]*1000</f>
        <v>20000</v>
      </c>
      <c r="S179" s="18">
        <f>Bang_doanh_[[#This Row],[Giá tiền]]*1000</f>
        <v>80000</v>
      </c>
    </row>
    <row r="180" spans="8:19" x14ac:dyDescent="0.3">
      <c r="H180" s="1">
        <v>45497</v>
      </c>
      <c r="I180" t="str">
        <f>IFERROR(VLOOKUP(Bang_doanh_[[#This Row],[Mã sản phẩm]],dim_Ma_san_pham[#All],5,0),0)</f>
        <v>Junior</v>
      </c>
      <c r="J180" t="s">
        <v>166</v>
      </c>
      <c r="K180">
        <v>4</v>
      </c>
      <c r="L180" t="str">
        <f>IFERROR(VLOOKUP(Bang_doanh_[[#This Row],[ID nhân viên]],dim_manhanvien[],2,0),0)</f>
        <v>Đỗ Minh Thành</v>
      </c>
      <c r="M180" t="s">
        <v>20</v>
      </c>
      <c r="N180" t="str">
        <f>IFERROR(VLOOKUP(Bang_doanh_[[#This Row],[Mã sản phẩm]],dim_Ma_san_pham[#All],2,0),0)</f>
        <v>Sandwich lạp xưởng + chà bông</v>
      </c>
      <c r="O180" s="2">
        <f>IFERROR(VLOOKUP(Bang_doanh_[[#This Row],[Mã sản phẩm]],dim_Ma_san_pham[#All],3,0),0)</f>
        <v>20</v>
      </c>
      <c r="P180" s="5">
        <v>1</v>
      </c>
      <c r="Q180" s="2">
        <f>Bang_doanh_[[#This Row],[Số lượng]]*Bang_doanh_[[#This Row],[đơn giá]]</f>
        <v>20</v>
      </c>
      <c r="R180" s="18">
        <f>Bang_doanh_[[#This Row],[đơn giá]]*1000</f>
        <v>20000</v>
      </c>
      <c r="S180" s="18">
        <f>Bang_doanh_[[#This Row],[Giá tiền]]*1000</f>
        <v>20000</v>
      </c>
    </row>
    <row r="181" spans="8:19" x14ac:dyDescent="0.3">
      <c r="H181" s="1">
        <v>45497</v>
      </c>
      <c r="I181" t="str">
        <f>IFERROR(VLOOKUP(Bang_doanh_[[#This Row],[Mã sản phẩm]],dim_Ma_san_pham[#All],5,0),0)</f>
        <v>Junior</v>
      </c>
      <c r="J181" t="s">
        <v>164</v>
      </c>
      <c r="K181">
        <v>4</v>
      </c>
      <c r="L181" t="str">
        <f>IFERROR(VLOOKUP(Bang_doanh_[[#This Row],[ID nhân viên]],dim_manhanvien[],2,0),0)</f>
        <v>Đỗ Minh Thành</v>
      </c>
      <c r="M181" t="s">
        <v>20</v>
      </c>
      <c r="N181" t="str">
        <f>IFERROR(VLOOKUP(Bang_doanh_[[#This Row],[Mã sản phẩm]],dim_Ma_san_pham[#All],2,0),0)</f>
        <v>Sandwich lạp xưởng + trứng</v>
      </c>
      <c r="O181" s="2">
        <f>IFERROR(VLOOKUP(Bang_doanh_[[#This Row],[Mã sản phẩm]],dim_Ma_san_pham[#All],3,0),0)</f>
        <v>20</v>
      </c>
      <c r="P181" s="5">
        <v>2</v>
      </c>
      <c r="Q181" s="2">
        <f>Bang_doanh_[[#This Row],[Số lượng]]*Bang_doanh_[[#This Row],[đơn giá]]</f>
        <v>40</v>
      </c>
      <c r="R181" s="18">
        <f>Bang_doanh_[[#This Row],[đơn giá]]*1000</f>
        <v>20000</v>
      </c>
      <c r="S181" s="18">
        <f>Bang_doanh_[[#This Row],[Giá tiền]]*1000</f>
        <v>40000</v>
      </c>
    </row>
    <row r="182" spans="8:19" x14ac:dyDescent="0.3">
      <c r="H182" s="1">
        <v>45497</v>
      </c>
      <c r="I182" t="str">
        <f>IFERROR(VLOOKUP(Bang_doanh_[[#This Row],[Mã sản phẩm]],dim_Ma_san_pham[#All],5,0),0)</f>
        <v>Junior</v>
      </c>
      <c r="J182" t="s">
        <v>21</v>
      </c>
      <c r="K182">
        <v>4</v>
      </c>
      <c r="L182" t="str">
        <f>IFERROR(VLOOKUP(Bang_doanh_[[#This Row],[ID nhân viên]],dim_manhanvien[],2,0),0)</f>
        <v>Đỗ Minh Thành</v>
      </c>
      <c r="M182" t="s">
        <v>20</v>
      </c>
      <c r="N182" t="str">
        <f>IFERROR(VLOOKUP(Bang_doanh_[[#This Row],[Mã sản phẩm]],dim_Ma_san_pham[#All],2,0),0)</f>
        <v>Sandwich xúc xích trứng chà bông không rau</v>
      </c>
      <c r="O182" s="2">
        <f>IFERROR(VLOOKUP(Bang_doanh_[[#This Row],[Mã sản phẩm]],dim_Ma_san_pham[#All],3,0),0)</f>
        <v>20</v>
      </c>
      <c r="P182" s="5">
        <v>8</v>
      </c>
      <c r="Q182" s="2">
        <f>Bang_doanh_[[#This Row],[Số lượng]]*Bang_doanh_[[#This Row],[đơn giá]]</f>
        <v>160</v>
      </c>
      <c r="R182" s="18">
        <f>Bang_doanh_[[#This Row],[đơn giá]]*1000</f>
        <v>20000</v>
      </c>
      <c r="S182" s="18">
        <f>Bang_doanh_[[#This Row],[Giá tiền]]*1000</f>
        <v>160000</v>
      </c>
    </row>
    <row r="183" spans="8:19" x14ac:dyDescent="0.3">
      <c r="H183" s="1">
        <v>45498</v>
      </c>
      <c r="I183" t="str">
        <f>IFERROR(VLOOKUP(Bang_doanh_[[#This Row],[Mã sản phẩm]],dim_Ma_san_pham[#All],5,0),0)</f>
        <v>The Champ</v>
      </c>
      <c r="J183" t="s">
        <v>18</v>
      </c>
      <c r="K183">
        <v>69</v>
      </c>
      <c r="L183" t="str">
        <f>IFERROR(VLOOKUP(Bang_doanh_[[#This Row],[ID nhân viên]],dim_manhanvien[],2,0),0)</f>
        <v>Trung Trực</v>
      </c>
      <c r="M183" t="s">
        <v>22</v>
      </c>
      <c r="N183" t="str">
        <f>IFERROR(VLOOKUP(Bang_doanh_[[#This Row],[Mã sản phẩm]],dim_Ma_san_pham[#All],2,0),0)</f>
        <v>Sandwich Xá Xíu</v>
      </c>
      <c r="O183" s="2">
        <f>IFERROR(VLOOKUP(Bang_doanh_[[#This Row],[Mã sản phẩm]],dim_Ma_san_pham[#All],3,0),0)</f>
        <v>25</v>
      </c>
      <c r="P183" s="5">
        <v>4</v>
      </c>
      <c r="Q183" s="2">
        <f>Bang_doanh_[[#This Row],[Số lượng]]*Bang_doanh_[[#This Row],[đơn giá]]</f>
        <v>100</v>
      </c>
      <c r="R183" s="18">
        <f>Bang_doanh_[[#This Row],[đơn giá]]*1000</f>
        <v>25000</v>
      </c>
      <c r="S183" s="18">
        <f>Bang_doanh_[[#This Row],[Giá tiền]]*1000</f>
        <v>100000</v>
      </c>
    </row>
    <row r="184" spans="8:19" x14ac:dyDescent="0.3">
      <c r="H184" s="1">
        <v>45498</v>
      </c>
      <c r="I184" t="str">
        <f>IFERROR(VLOOKUP(Bang_doanh_[[#This Row],[Mã sản phẩm]],dim_Ma_san_pham[#All],5,0),0)</f>
        <v>Junior</v>
      </c>
      <c r="J184" t="s">
        <v>19</v>
      </c>
      <c r="K184">
        <v>69</v>
      </c>
      <c r="L184" t="str">
        <f>IFERROR(VLOOKUP(Bang_doanh_[[#This Row],[ID nhân viên]],dim_manhanvien[],2,0),0)</f>
        <v>Trung Trực</v>
      </c>
      <c r="M184" t="s">
        <v>22</v>
      </c>
      <c r="N184" t="str">
        <f>IFERROR(VLOOKUP(Bang_doanh_[[#This Row],[Mã sản phẩm]],dim_Ma_san_pham[#All],2,0),0)</f>
        <v>Sandwich xúc xích + chà bông</v>
      </c>
      <c r="O184" s="2">
        <f>IFERROR(VLOOKUP(Bang_doanh_[[#This Row],[Mã sản phẩm]],dim_Ma_san_pham[#All],3,0),0)</f>
        <v>20</v>
      </c>
      <c r="P184" s="5">
        <v>2</v>
      </c>
      <c r="Q184" s="2">
        <f>Bang_doanh_[[#This Row],[Số lượng]]*Bang_doanh_[[#This Row],[đơn giá]]</f>
        <v>40</v>
      </c>
      <c r="R184" s="18">
        <f>Bang_doanh_[[#This Row],[đơn giá]]*1000</f>
        <v>20000</v>
      </c>
      <c r="S184" s="18">
        <f>Bang_doanh_[[#This Row],[Giá tiền]]*1000</f>
        <v>40000</v>
      </c>
    </row>
    <row r="185" spans="8:19" x14ac:dyDescent="0.3">
      <c r="H185" s="1">
        <v>45498</v>
      </c>
      <c r="I185" t="str">
        <f>IFERROR(VLOOKUP(Bang_doanh_[[#This Row],[Mã sản phẩm]],dim_Ma_san_pham[#All],5,0),0)</f>
        <v>The Champ</v>
      </c>
      <c r="J185" t="s">
        <v>18</v>
      </c>
      <c r="K185">
        <v>2</v>
      </c>
      <c r="L185" t="str">
        <f>IFERROR(VLOOKUP(Bang_doanh_[[#This Row],[ID nhân viên]],dim_manhanvien[],2,0),0)</f>
        <v>Phạm Hữu Phú Vinh</v>
      </c>
      <c r="M185" t="s">
        <v>20</v>
      </c>
      <c r="N185" t="str">
        <f>IFERROR(VLOOKUP(Bang_doanh_[[#This Row],[Mã sản phẩm]],dim_Ma_san_pham[#All],2,0),0)</f>
        <v>Sandwich Xá Xíu</v>
      </c>
      <c r="O185" s="2">
        <f>IFERROR(VLOOKUP(Bang_doanh_[[#This Row],[Mã sản phẩm]],dim_Ma_san_pham[#All],3,0),0)</f>
        <v>25</v>
      </c>
      <c r="P185" s="5">
        <v>18</v>
      </c>
      <c r="Q185" s="2">
        <f>Bang_doanh_[[#This Row],[Số lượng]]*Bang_doanh_[[#This Row],[đơn giá]]</f>
        <v>450</v>
      </c>
      <c r="R185" s="18">
        <f>Bang_doanh_[[#This Row],[đơn giá]]*1000</f>
        <v>25000</v>
      </c>
      <c r="S185" s="18">
        <f>Bang_doanh_[[#This Row],[Giá tiền]]*1000</f>
        <v>450000</v>
      </c>
    </row>
    <row r="186" spans="8:19" x14ac:dyDescent="0.3">
      <c r="H186" s="1">
        <v>45498</v>
      </c>
      <c r="I186" t="str">
        <f>IFERROR(VLOOKUP(Bang_doanh_[[#This Row],[Mã sản phẩm]],dim_Ma_san_pham[#All],5,0),0)</f>
        <v>Junior</v>
      </c>
      <c r="J186" t="s">
        <v>19</v>
      </c>
      <c r="K186">
        <v>2</v>
      </c>
      <c r="L186" t="str">
        <f>IFERROR(VLOOKUP(Bang_doanh_[[#This Row],[ID nhân viên]],dim_manhanvien[],2,0),0)</f>
        <v>Phạm Hữu Phú Vinh</v>
      </c>
      <c r="M186" t="s">
        <v>20</v>
      </c>
      <c r="N186" t="str">
        <f>IFERROR(VLOOKUP(Bang_doanh_[[#This Row],[Mã sản phẩm]],dim_Ma_san_pham[#All],2,0),0)</f>
        <v>Sandwich xúc xích + chà bông</v>
      </c>
      <c r="O186" s="2">
        <f>IFERROR(VLOOKUP(Bang_doanh_[[#This Row],[Mã sản phẩm]],dim_Ma_san_pham[#All],3,0),0)</f>
        <v>20</v>
      </c>
      <c r="P186" s="5">
        <v>2</v>
      </c>
      <c r="Q186" s="2">
        <f>Bang_doanh_[[#This Row],[Số lượng]]*Bang_doanh_[[#This Row],[đơn giá]]</f>
        <v>40</v>
      </c>
      <c r="R186" s="18">
        <f>Bang_doanh_[[#This Row],[đơn giá]]*1000</f>
        <v>20000</v>
      </c>
      <c r="S186" s="18">
        <f>Bang_doanh_[[#This Row],[Giá tiền]]*1000</f>
        <v>40000</v>
      </c>
    </row>
    <row r="187" spans="8:19" x14ac:dyDescent="0.3">
      <c r="H187" s="1">
        <v>45498</v>
      </c>
      <c r="I187" t="str">
        <f>IFERROR(VLOOKUP(Bang_doanh_[[#This Row],[Mã sản phẩm]],dim_Ma_san_pham[#All],5,0),0)</f>
        <v>Junior</v>
      </c>
      <c r="J187" t="s">
        <v>163</v>
      </c>
      <c r="K187">
        <v>2</v>
      </c>
      <c r="L187" t="str">
        <f>IFERROR(VLOOKUP(Bang_doanh_[[#This Row],[ID nhân viên]],dim_manhanvien[],2,0),0)</f>
        <v>Phạm Hữu Phú Vinh</v>
      </c>
      <c r="M187" t="s">
        <v>20</v>
      </c>
      <c r="N187" t="str">
        <f>IFERROR(VLOOKUP(Bang_doanh_[[#This Row],[Mã sản phẩm]],dim_Ma_san_pham[#All],2,0),0)</f>
        <v>Sandwich xúc xích + trứng</v>
      </c>
      <c r="O187" s="2">
        <f>IFERROR(VLOOKUP(Bang_doanh_[[#This Row],[Mã sản phẩm]],dim_Ma_san_pham[#All],3,0),0)</f>
        <v>20</v>
      </c>
      <c r="P187" s="5">
        <v>10</v>
      </c>
      <c r="Q187" s="2">
        <f>Bang_doanh_[[#This Row],[Số lượng]]*Bang_doanh_[[#This Row],[đơn giá]]</f>
        <v>200</v>
      </c>
      <c r="R187" s="18">
        <f>Bang_doanh_[[#This Row],[đơn giá]]*1000</f>
        <v>20000</v>
      </c>
      <c r="S187" s="18">
        <f>Bang_doanh_[[#This Row],[Giá tiền]]*1000</f>
        <v>200000</v>
      </c>
    </row>
    <row r="188" spans="8:19" x14ac:dyDescent="0.3">
      <c r="H188" s="1">
        <v>45498</v>
      </c>
      <c r="I188" t="str">
        <f>IFERROR(VLOOKUP(Bang_doanh_[[#This Row],[Mã sản phẩm]],dim_Ma_san_pham[#All],5,0),0)</f>
        <v>Junior</v>
      </c>
      <c r="J188" t="s">
        <v>166</v>
      </c>
      <c r="K188">
        <v>2</v>
      </c>
      <c r="L188" t="str">
        <f>IFERROR(VLOOKUP(Bang_doanh_[[#This Row],[ID nhân viên]],dim_manhanvien[],2,0),0)</f>
        <v>Phạm Hữu Phú Vinh</v>
      </c>
      <c r="M188" t="s">
        <v>20</v>
      </c>
      <c r="N188" t="str">
        <f>IFERROR(VLOOKUP(Bang_doanh_[[#This Row],[Mã sản phẩm]],dim_Ma_san_pham[#All],2,0),0)</f>
        <v>Sandwich lạp xưởng + chà bông</v>
      </c>
      <c r="O188" s="2">
        <f>IFERROR(VLOOKUP(Bang_doanh_[[#This Row],[Mã sản phẩm]],dim_Ma_san_pham[#All],3,0),0)</f>
        <v>20</v>
      </c>
      <c r="P188" s="5">
        <v>4</v>
      </c>
      <c r="Q188" s="2">
        <f>Bang_doanh_[[#This Row],[Số lượng]]*Bang_doanh_[[#This Row],[đơn giá]]</f>
        <v>80</v>
      </c>
      <c r="R188" s="18">
        <f>Bang_doanh_[[#This Row],[đơn giá]]*1000</f>
        <v>20000</v>
      </c>
      <c r="S188" s="18">
        <f>Bang_doanh_[[#This Row],[Giá tiền]]*1000</f>
        <v>80000</v>
      </c>
    </row>
    <row r="189" spans="8:19" x14ac:dyDescent="0.3">
      <c r="H189" s="1">
        <v>45498</v>
      </c>
      <c r="I189" t="str">
        <f>IFERROR(VLOOKUP(Bang_doanh_[[#This Row],[Mã sản phẩm]],dim_Ma_san_pham[#All],5,0),0)</f>
        <v>Junior</v>
      </c>
      <c r="J189" t="s">
        <v>164</v>
      </c>
      <c r="K189">
        <v>2</v>
      </c>
      <c r="L189" t="str">
        <f>IFERROR(VLOOKUP(Bang_doanh_[[#This Row],[ID nhân viên]],dim_manhanvien[],2,0),0)</f>
        <v>Phạm Hữu Phú Vinh</v>
      </c>
      <c r="M189" t="s">
        <v>20</v>
      </c>
      <c r="N189" t="str">
        <f>IFERROR(VLOOKUP(Bang_doanh_[[#This Row],[Mã sản phẩm]],dim_Ma_san_pham[#All],2,0),0)</f>
        <v>Sandwich lạp xưởng + trứng</v>
      </c>
      <c r="O189" s="2">
        <f>IFERROR(VLOOKUP(Bang_doanh_[[#This Row],[Mã sản phẩm]],dim_Ma_san_pham[#All],3,0),0)</f>
        <v>20</v>
      </c>
      <c r="P189" s="5">
        <v>2</v>
      </c>
      <c r="Q189" s="2">
        <f>Bang_doanh_[[#This Row],[Số lượng]]*Bang_doanh_[[#This Row],[đơn giá]]</f>
        <v>40</v>
      </c>
      <c r="R189" s="18">
        <f>Bang_doanh_[[#This Row],[đơn giá]]*1000</f>
        <v>20000</v>
      </c>
      <c r="S189" s="18">
        <f>Bang_doanh_[[#This Row],[Giá tiền]]*1000</f>
        <v>40000</v>
      </c>
    </row>
    <row r="190" spans="8:19" x14ac:dyDescent="0.3">
      <c r="H190" s="1">
        <v>45498</v>
      </c>
      <c r="I190" t="str">
        <f>IFERROR(VLOOKUP(Bang_doanh_[[#This Row],[Mã sản phẩm]],dim_Ma_san_pham[#All],5,0),0)</f>
        <v>Junior</v>
      </c>
      <c r="J190" t="s">
        <v>21</v>
      </c>
      <c r="K190">
        <v>2</v>
      </c>
      <c r="L190" t="str">
        <f>IFERROR(VLOOKUP(Bang_doanh_[[#This Row],[ID nhân viên]],dim_manhanvien[],2,0),0)</f>
        <v>Phạm Hữu Phú Vinh</v>
      </c>
      <c r="M190" t="s">
        <v>20</v>
      </c>
      <c r="N190" t="str">
        <f>IFERROR(VLOOKUP(Bang_doanh_[[#This Row],[Mã sản phẩm]],dim_Ma_san_pham[#All],2,0),0)</f>
        <v>Sandwich xúc xích trứng chà bông không rau</v>
      </c>
      <c r="O190" s="2">
        <f>IFERROR(VLOOKUP(Bang_doanh_[[#This Row],[Mã sản phẩm]],dim_Ma_san_pham[#All],3,0),0)</f>
        <v>20</v>
      </c>
      <c r="P190" s="5">
        <v>1</v>
      </c>
      <c r="Q190" s="2">
        <f>Bang_doanh_[[#This Row],[Số lượng]]*Bang_doanh_[[#This Row],[đơn giá]]</f>
        <v>20</v>
      </c>
      <c r="R190" s="18">
        <f>Bang_doanh_[[#This Row],[đơn giá]]*1000</f>
        <v>20000</v>
      </c>
      <c r="S190" s="18">
        <f>Bang_doanh_[[#This Row],[Giá tiền]]*1000</f>
        <v>20000</v>
      </c>
    </row>
    <row r="191" spans="8:19" x14ac:dyDescent="0.3">
      <c r="H191" s="1">
        <v>45500</v>
      </c>
      <c r="I191" t="str">
        <f>IFERROR(VLOOKUP(Bang_doanh_[[#This Row],[Mã sản phẩm]],dim_Ma_san_pham[#All],5,0),0)</f>
        <v>Junior</v>
      </c>
      <c r="J191" t="s">
        <v>163</v>
      </c>
      <c r="K191">
        <v>2</v>
      </c>
      <c r="L191" t="str">
        <f>IFERROR(VLOOKUP(Bang_doanh_[[#This Row],[ID nhân viên]],dim_manhanvien[],2,0),0)</f>
        <v>Phạm Hữu Phú Vinh</v>
      </c>
      <c r="M191" t="s">
        <v>20</v>
      </c>
      <c r="N191" t="str">
        <f>IFERROR(VLOOKUP(Bang_doanh_[[#This Row],[Mã sản phẩm]],dim_Ma_san_pham[#All],2,0),0)</f>
        <v>Sandwich xúc xích + trứng</v>
      </c>
      <c r="O191" s="2">
        <f>IFERROR(VLOOKUP(Bang_doanh_[[#This Row],[Mã sản phẩm]],dim_Ma_san_pham[#All],3,0),0)</f>
        <v>20</v>
      </c>
      <c r="P191" s="5">
        <v>2</v>
      </c>
      <c r="Q191" s="2">
        <f>Bang_doanh_[[#This Row],[Số lượng]]*Bang_doanh_[[#This Row],[đơn giá]]</f>
        <v>40</v>
      </c>
      <c r="R191" s="18">
        <f>Bang_doanh_[[#This Row],[đơn giá]]*1000</f>
        <v>20000</v>
      </c>
      <c r="S191" s="18">
        <f>Bang_doanh_[[#This Row],[Giá tiền]]*1000</f>
        <v>40000</v>
      </c>
    </row>
    <row r="192" spans="8:19" x14ac:dyDescent="0.3">
      <c r="H192" s="1">
        <v>45500</v>
      </c>
      <c r="I192" t="str">
        <f>IFERROR(VLOOKUP(Bang_doanh_[[#This Row],[Mã sản phẩm]],dim_Ma_san_pham[#All],5,0),0)</f>
        <v>Junior</v>
      </c>
      <c r="J192" t="s">
        <v>166</v>
      </c>
      <c r="K192">
        <v>2</v>
      </c>
      <c r="L192" t="str">
        <f>IFERROR(VLOOKUP(Bang_doanh_[[#This Row],[ID nhân viên]],dim_manhanvien[],2,0),0)</f>
        <v>Phạm Hữu Phú Vinh</v>
      </c>
      <c r="M192" t="s">
        <v>20</v>
      </c>
      <c r="N192" t="str">
        <f>IFERROR(VLOOKUP(Bang_doanh_[[#This Row],[Mã sản phẩm]],dim_Ma_san_pham[#All],2,0),0)</f>
        <v>Sandwich lạp xưởng + chà bông</v>
      </c>
      <c r="O192" s="2">
        <f>IFERROR(VLOOKUP(Bang_doanh_[[#This Row],[Mã sản phẩm]],dim_Ma_san_pham[#All],3,0),0)</f>
        <v>20</v>
      </c>
      <c r="P192" s="5">
        <v>6</v>
      </c>
      <c r="Q192" s="2">
        <f>Bang_doanh_[[#This Row],[Số lượng]]*Bang_doanh_[[#This Row],[đơn giá]]</f>
        <v>120</v>
      </c>
      <c r="R192" s="18">
        <f>Bang_doanh_[[#This Row],[đơn giá]]*1000</f>
        <v>20000</v>
      </c>
      <c r="S192" s="18">
        <f>Bang_doanh_[[#This Row],[Giá tiền]]*1000</f>
        <v>120000</v>
      </c>
    </row>
    <row r="193" spans="8:19" x14ac:dyDescent="0.3">
      <c r="H193" s="1">
        <v>45500</v>
      </c>
      <c r="I193" t="str">
        <f>IFERROR(VLOOKUP(Bang_doanh_[[#This Row],[Mã sản phẩm]],dim_Ma_san_pham[#All],5,0),0)</f>
        <v>Junior</v>
      </c>
      <c r="J193" t="s">
        <v>164</v>
      </c>
      <c r="K193">
        <v>2</v>
      </c>
      <c r="L193" t="str">
        <f>IFERROR(VLOOKUP(Bang_doanh_[[#This Row],[ID nhân viên]],dim_manhanvien[],2,0),0)</f>
        <v>Phạm Hữu Phú Vinh</v>
      </c>
      <c r="M193" t="s">
        <v>20</v>
      </c>
      <c r="N193" t="str">
        <f>IFERROR(VLOOKUP(Bang_doanh_[[#This Row],[Mã sản phẩm]],dim_Ma_san_pham[#All],2,0),0)</f>
        <v>Sandwich lạp xưởng + trứng</v>
      </c>
      <c r="O193" s="2">
        <f>IFERROR(VLOOKUP(Bang_doanh_[[#This Row],[Mã sản phẩm]],dim_Ma_san_pham[#All],3,0),0)</f>
        <v>20</v>
      </c>
      <c r="P193" s="5">
        <v>5</v>
      </c>
      <c r="Q193" s="2">
        <f>Bang_doanh_[[#This Row],[Số lượng]]*Bang_doanh_[[#This Row],[đơn giá]]</f>
        <v>100</v>
      </c>
      <c r="R193" s="18">
        <f>Bang_doanh_[[#This Row],[đơn giá]]*1000</f>
        <v>20000</v>
      </c>
      <c r="S193" s="18">
        <f>Bang_doanh_[[#This Row],[Giá tiền]]*1000</f>
        <v>100000</v>
      </c>
    </row>
    <row r="194" spans="8:19" x14ac:dyDescent="0.3">
      <c r="H194" s="1">
        <v>45500</v>
      </c>
      <c r="I194" t="str">
        <f>IFERROR(VLOOKUP(Bang_doanh_[[#This Row],[Mã sản phẩm]],dim_Ma_san_pham[#All],5,0),0)</f>
        <v>Junior</v>
      </c>
      <c r="J194" t="s">
        <v>21</v>
      </c>
      <c r="K194">
        <v>2</v>
      </c>
      <c r="L194" t="str">
        <f>IFERROR(VLOOKUP(Bang_doanh_[[#This Row],[ID nhân viên]],dim_manhanvien[],2,0),0)</f>
        <v>Phạm Hữu Phú Vinh</v>
      </c>
      <c r="M194" t="s">
        <v>20</v>
      </c>
      <c r="N194" t="str">
        <f>IFERROR(VLOOKUP(Bang_doanh_[[#This Row],[Mã sản phẩm]],dim_Ma_san_pham[#All],2,0),0)</f>
        <v>Sandwich xúc xích trứng chà bông không rau</v>
      </c>
      <c r="O194" s="2">
        <f>IFERROR(VLOOKUP(Bang_doanh_[[#This Row],[Mã sản phẩm]],dim_Ma_san_pham[#All],3,0),0)</f>
        <v>20</v>
      </c>
      <c r="P194" s="5">
        <v>6</v>
      </c>
      <c r="Q194" s="2">
        <f>Bang_doanh_[[#This Row],[Số lượng]]*Bang_doanh_[[#This Row],[đơn giá]]</f>
        <v>120</v>
      </c>
      <c r="R194" s="18">
        <f>Bang_doanh_[[#This Row],[đơn giá]]*1000</f>
        <v>20000</v>
      </c>
      <c r="S194" s="18">
        <f>Bang_doanh_[[#This Row],[Giá tiền]]*1000</f>
        <v>120000</v>
      </c>
    </row>
    <row r="195" spans="8:19" x14ac:dyDescent="0.3">
      <c r="H195" s="1">
        <v>45500</v>
      </c>
      <c r="I195" t="str">
        <f>IFERROR(VLOOKUP(Bang_doanh_[[#This Row],[Mã sản phẩm]],dim_Ma_san_pham[#All],5,0),0)</f>
        <v>The Champ</v>
      </c>
      <c r="J195" t="s">
        <v>18</v>
      </c>
      <c r="K195">
        <v>2</v>
      </c>
      <c r="L195" t="str">
        <f>IFERROR(VLOOKUP(Bang_doanh_[[#This Row],[ID nhân viên]],dim_manhanvien[],2,0),0)</f>
        <v>Phạm Hữu Phú Vinh</v>
      </c>
      <c r="M195" t="s">
        <v>20</v>
      </c>
      <c r="N195" t="str">
        <f>IFERROR(VLOOKUP(Bang_doanh_[[#This Row],[Mã sản phẩm]],dim_Ma_san_pham[#All],2,0),0)</f>
        <v>Sandwich Xá Xíu</v>
      </c>
      <c r="O195" s="2">
        <f>IFERROR(VLOOKUP(Bang_doanh_[[#This Row],[Mã sản phẩm]],dim_Ma_san_pham[#All],3,0),0)</f>
        <v>25</v>
      </c>
      <c r="P195" s="5">
        <v>6</v>
      </c>
      <c r="Q195" s="2">
        <f>Bang_doanh_[[#This Row],[Số lượng]]*Bang_doanh_[[#This Row],[đơn giá]]</f>
        <v>150</v>
      </c>
      <c r="R195" s="18">
        <f>Bang_doanh_[[#This Row],[đơn giá]]*1000</f>
        <v>25000</v>
      </c>
      <c r="S195" s="18">
        <f>Bang_doanh_[[#This Row],[Giá tiền]]*1000</f>
        <v>150000</v>
      </c>
    </row>
    <row r="196" spans="8:19" x14ac:dyDescent="0.3">
      <c r="H196" s="1">
        <v>45500</v>
      </c>
      <c r="I196" t="str">
        <f>IFERROR(VLOOKUP(Bang_doanh_[[#This Row],[Mã sản phẩm]],dim_Ma_san_pham[#All],5,0),0)</f>
        <v>The Champ</v>
      </c>
      <c r="J196" t="s">
        <v>18</v>
      </c>
      <c r="K196">
        <v>16</v>
      </c>
      <c r="L196" t="str">
        <f>IFERROR(VLOOKUP(Bang_doanh_[[#This Row],[ID nhân viên]],dim_manhanvien[],2,0),0)</f>
        <v>Phạm Hữu Xuân Hải</v>
      </c>
      <c r="M196" t="s">
        <v>17</v>
      </c>
      <c r="N196" t="str">
        <f>IFERROR(VLOOKUP(Bang_doanh_[[#This Row],[Mã sản phẩm]],dim_Ma_san_pham[#All],2,0),0)</f>
        <v>Sandwich Xá Xíu</v>
      </c>
      <c r="O196" s="2">
        <f>IFERROR(VLOOKUP(Bang_doanh_[[#This Row],[Mã sản phẩm]],dim_Ma_san_pham[#All],3,0),0)</f>
        <v>25</v>
      </c>
      <c r="P196" s="5">
        <v>6</v>
      </c>
      <c r="Q196" s="2">
        <f>Bang_doanh_[[#This Row],[Số lượng]]*Bang_doanh_[[#This Row],[đơn giá]]</f>
        <v>150</v>
      </c>
      <c r="R196" s="18">
        <f>Bang_doanh_[[#This Row],[đơn giá]]*1000</f>
        <v>25000</v>
      </c>
      <c r="S196" s="18">
        <f>Bang_doanh_[[#This Row],[Giá tiền]]*1000</f>
        <v>150000</v>
      </c>
    </row>
    <row r="197" spans="8:19" x14ac:dyDescent="0.3">
      <c r="H197" s="1">
        <v>45500</v>
      </c>
      <c r="I197" t="str">
        <f>IFERROR(VLOOKUP(Bang_doanh_[[#This Row],[Mã sản phẩm]],dim_Ma_san_pham[#All],5,0),0)</f>
        <v>Junior</v>
      </c>
      <c r="J197" t="s">
        <v>166</v>
      </c>
      <c r="K197">
        <v>16</v>
      </c>
      <c r="L197" t="str">
        <f>IFERROR(VLOOKUP(Bang_doanh_[[#This Row],[ID nhân viên]],dim_manhanvien[],2,0),0)</f>
        <v>Phạm Hữu Xuân Hải</v>
      </c>
      <c r="M197" t="s">
        <v>17</v>
      </c>
      <c r="N197" t="str">
        <f>IFERROR(VLOOKUP(Bang_doanh_[[#This Row],[Mã sản phẩm]],dim_Ma_san_pham[#All],2,0),0)</f>
        <v>Sandwich lạp xưởng + chà bông</v>
      </c>
      <c r="O197" s="2">
        <f>IFERROR(VLOOKUP(Bang_doanh_[[#This Row],[Mã sản phẩm]],dim_Ma_san_pham[#All],3,0),0)</f>
        <v>20</v>
      </c>
      <c r="P197" s="5">
        <v>4</v>
      </c>
      <c r="Q197" s="2">
        <f>Bang_doanh_[[#This Row],[Số lượng]]*Bang_doanh_[[#This Row],[đơn giá]]</f>
        <v>80</v>
      </c>
      <c r="R197" s="18">
        <f>Bang_doanh_[[#This Row],[đơn giá]]*1000</f>
        <v>20000</v>
      </c>
      <c r="S197" s="18">
        <f>Bang_doanh_[[#This Row],[Giá tiền]]*1000</f>
        <v>80000</v>
      </c>
    </row>
    <row r="198" spans="8:19" x14ac:dyDescent="0.3">
      <c r="H198" s="1">
        <v>45500</v>
      </c>
      <c r="I198" t="str">
        <f>IFERROR(VLOOKUP(Bang_doanh_[[#This Row],[Mã sản phẩm]],dim_Ma_san_pham[#All],5,0),0)</f>
        <v>Junior</v>
      </c>
      <c r="J198" t="s">
        <v>163</v>
      </c>
      <c r="K198">
        <v>69</v>
      </c>
      <c r="L198" t="str">
        <f>IFERROR(VLOOKUP(Bang_doanh_[[#This Row],[ID nhân viên]],dim_manhanvien[],2,0),0)</f>
        <v>Trung Trực</v>
      </c>
      <c r="M198" t="s">
        <v>22</v>
      </c>
      <c r="N198" t="str">
        <f>IFERROR(VLOOKUP(Bang_doanh_[[#This Row],[Mã sản phẩm]],dim_Ma_san_pham[#All],2,0),0)</f>
        <v>Sandwich xúc xích + trứng</v>
      </c>
      <c r="O198" s="2">
        <f>IFERROR(VLOOKUP(Bang_doanh_[[#This Row],[Mã sản phẩm]],dim_Ma_san_pham[#All],3,0),0)</f>
        <v>20</v>
      </c>
      <c r="P198" s="5">
        <v>4</v>
      </c>
      <c r="Q198" s="2">
        <f>Bang_doanh_[[#This Row],[Số lượng]]*Bang_doanh_[[#This Row],[đơn giá]]</f>
        <v>80</v>
      </c>
      <c r="R198" s="18">
        <f>Bang_doanh_[[#This Row],[đơn giá]]*1000</f>
        <v>20000</v>
      </c>
      <c r="S198" s="18">
        <f>Bang_doanh_[[#This Row],[Giá tiền]]*1000</f>
        <v>80000</v>
      </c>
    </row>
    <row r="199" spans="8:19" x14ac:dyDescent="0.3">
      <c r="H199" s="1">
        <v>45500</v>
      </c>
      <c r="I199" t="str">
        <f>IFERROR(VLOOKUP(Bang_doanh_[[#This Row],[Mã sản phẩm]],dim_Ma_san_pham[#All],5,0),0)</f>
        <v>Junior</v>
      </c>
      <c r="J199" t="s">
        <v>166</v>
      </c>
      <c r="K199">
        <v>69</v>
      </c>
      <c r="L199" t="str">
        <f>IFERROR(VLOOKUP(Bang_doanh_[[#This Row],[ID nhân viên]],dim_manhanvien[],2,0),0)</f>
        <v>Trung Trực</v>
      </c>
      <c r="M199" t="s">
        <v>22</v>
      </c>
      <c r="N199" t="str">
        <f>IFERROR(VLOOKUP(Bang_doanh_[[#This Row],[Mã sản phẩm]],dim_Ma_san_pham[#All],2,0),0)</f>
        <v>Sandwich lạp xưởng + chà bông</v>
      </c>
      <c r="O199" s="2">
        <f>IFERROR(VLOOKUP(Bang_doanh_[[#This Row],[Mã sản phẩm]],dim_Ma_san_pham[#All],3,0),0)</f>
        <v>20</v>
      </c>
      <c r="P199" s="5">
        <v>1</v>
      </c>
      <c r="Q199" s="2">
        <f>Bang_doanh_[[#This Row],[Số lượng]]*Bang_doanh_[[#This Row],[đơn giá]]</f>
        <v>20</v>
      </c>
      <c r="R199" s="18">
        <f>Bang_doanh_[[#This Row],[đơn giá]]*1000</f>
        <v>20000</v>
      </c>
      <c r="S199" s="18">
        <f>Bang_doanh_[[#This Row],[Giá tiền]]*1000</f>
        <v>20000</v>
      </c>
    </row>
    <row r="200" spans="8:19" x14ac:dyDescent="0.3">
      <c r="H200" s="1">
        <v>45502</v>
      </c>
      <c r="I200" t="str">
        <f>IFERROR(VLOOKUP(Bang_doanh_[[#This Row],[Mã sản phẩm]],dim_Ma_san_pham[#All],5,0),0)</f>
        <v>The Champ</v>
      </c>
      <c r="J200" t="s">
        <v>18</v>
      </c>
      <c r="K200">
        <v>2</v>
      </c>
      <c r="L200" t="str">
        <f>IFERROR(VLOOKUP(Bang_doanh_[[#This Row],[ID nhân viên]],dim_manhanvien[],2,0),0)</f>
        <v>Phạm Hữu Phú Vinh</v>
      </c>
      <c r="M200" t="s">
        <v>20</v>
      </c>
      <c r="N200" t="str">
        <f>IFERROR(VLOOKUP(Bang_doanh_[[#This Row],[Mã sản phẩm]],dim_Ma_san_pham[#All],2,0),0)</f>
        <v>Sandwich Xá Xíu</v>
      </c>
      <c r="O200" s="2">
        <f>IFERROR(VLOOKUP(Bang_doanh_[[#This Row],[Mã sản phẩm]],dim_Ma_san_pham[#All],3,0),0)</f>
        <v>25</v>
      </c>
      <c r="P200" s="5">
        <v>3</v>
      </c>
      <c r="Q200" s="2">
        <f>Bang_doanh_[[#This Row],[Số lượng]]*Bang_doanh_[[#This Row],[đơn giá]]</f>
        <v>75</v>
      </c>
      <c r="R200" s="18">
        <f>Bang_doanh_[[#This Row],[đơn giá]]*1000</f>
        <v>25000</v>
      </c>
      <c r="S200" s="18">
        <f>Bang_doanh_[[#This Row],[Giá tiền]]*1000</f>
        <v>75000</v>
      </c>
    </row>
    <row r="201" spans="8:19" x14ac:dyDescent="0.3">
      <c r="H201" s="1">
        <v>45502</v>
      </c>
      <c r="I201" t="str">
        <f>IFERROR(VLOOKUP(Bang_doanh_[[#This Row],[Mã sản phẩm]],dim_Ma_san_pham[#All],5,0),0)</f>
        <v>Junior</v>
      </c>
      <c r="J201" t="s">
        <v>163</v>
      </c>
      <c r="K201">
        <v>2</v>
      </c>
      <c r="L201" t="str">
        <f>IFERROR(VLOOKUP(Bang_doanh_[[#This Row],[ID nhân viên]],dim_manhanvien[],2,0),0)</f>
        <v>Phạm Hữu Phú Vinh</v>
      </c>
      <c r="M201" t="s">
        <v>20</v>
      </c>
      <c r="N201" t="str">
        <f>IFERROR(VLOOKUP(Bang_doanh_[[#This Row],[Mã sản phẩm]],dim_Ma_san_pham[#All],2,0),0)</f>
        <v>Sandwich xúc xích + trứng</v>
      </c>
      <c r="O201" s="2">
        <f>IFERROR(VLOOKUP(Bang_doanh_[[#This Row],[Mã sản phẩm]],dim_Ma_san_pham[#All],3,0),0)</f>
        <v>20</v>
      </c>
      <c r="P201" s="5">
        <v>4</v>
      </c>
      <c r="Q201" s="2">
        <f>Bang_doanh_[[#This Row],[Số lượng]]*Bang_doanh_[[#This Row],[đơn giá]]</f>
        <v>80</v>
      </c>
      <c r="R201" s="18">
        <f>Bang_doanh_[[#This Row],[đơn giá]]*1000</f>
        <v>20000</v>
      </c>
      <c r="S201" s="18">
        <f>Bang_doanh_[[#This Row],[Giá tiền]]*1000</f>
        <v>80000</v>
      </c>
    </row>
    <row r="202" spans="8:19" x14ac:dyDescent="0.3">
      <c r="H202" s="1">
        <v>45502</v>
      </c>
      <c r="I202" t="str">
        <f>IFERROR(VLOOKUP(Bang_doanh_[[#This Row],[Mã sản phẩm]],dim_Ma_san_pham[#All],5,0),0)</f>
        <v>Junior</v>
      </c>
      <c r="J202" t="s">
        <v>19</v>
      </c>
      <c r="K202">
        <v>2</v>
      </c>
      <c r="L202" t="str">
        <f>IFERROR(VLOOKUP(Bang_doanh_[[#This Row],[ID nhân viên]],dim_manhanvien[],2,0),0)</f>
        <v>Phạm Hữu Phú Vinh</v>
      </c>
      <c r="M202" t="s">
        <v>20</v>
      </c>
      <c r="N202" t="str">
        <f>IFERROR(VLOOKUP(Bang_doanh_[[#This Row],[Mã sản phẩm]],dim_Ma_san_pham[#All],2,0),0)</f>
        <v>Sandwich xúc xích + chà bông</v>
      </c>
      <c r="O202" s="2">
        <f>IFERROR(VLOOKUP(Bang_doanh_[[#This Row],[Mã sản phẩm]],dim_Ma_san_pham[#All],3,0),0)</f>
        <v>20</v>
      </c>
      <c r="P202" s="5">
        <v>7</v>
      </c>
      <c r="Q202" s="2">
        <f>Bang_doanh_[[#This Row],[Số lượng]]*Bang_doanh_[[#This Row],[đơn giá]]</f>
        <v>140</v>
      </c>
      <c r="R202" s="18">
        <f>Bang_doanh_[[#This Row],[đơn giá]]*1000</f>
        <v>20000</v>
      </c>
      <c r="S202" s="18">
        <f>Bang_doanh_[[#This Row],[Giá tiền]]*1000</f>
        <v>140000</v>
      </c>
    </row>
    <row r="203" spans="8:19" x14ac:dyDescent="0.3">
      <c r="H203" s="1">
        <v>45502</v>
      </c>
      <c r="I203" t="str">
        <f>IFERROR(VLOOKUP(Bang_doanh_[[#This Row],[Mã sản phẩm]],dim_Ma_san_pham[#All],5,0),0)</f>
        <v>Junior</v>
      </c>
      <c r="J203" t="s">
        <v>21</v>
      </c>
      <c r="K203">
        <v>2</v>
      </c>
      <c r="L203" t="str">
        <f>IFERROR(VLOOKUP(Bang_doanh_[[#This Row],[ID nhân viên]],dim_manhanvien[],2,0),0)</f>
        <v>Phạm Hữu Phú Vinh</v>
      </c>
      <c r="M203" t="s">
        <v>20</v>
      </c>
      <c r="N203" t="str">
        <f>IFERROR(VLOOKUP(Bang_doanh_[[#This Row],[Mã sản phẩm]],dim_Ma_san_pham[#All],2,0),0)</f>
        <v>Sandwich xúc xích trứng chà bông không rau</v>
      </c>
      <c r="O203" s="2">
        <f>IFERROR(VLOOKUP(Bang_doanh_[[#This Row],[Mã sản phẩm]],dim_Ma_san_pham[#All],3,0),0)</f>
        <v>20</v>
      </c>
      <c r="P203" s="5">
        <v>4</v>
      </c>
      <c r="Q203" s="2">
        <f>Bang_doanh_[[#This Row],[Số lượng]]*Bang_doanh_[[#This Row],[đơn giá]]</f>
        <v>80</v>
      </c>
      <c r="R203" s="18">
        <f>Bang_doanh_[[#This Row],[đơn giá]]*1000</f>
        <v>20000</v>
      </c>
      <c r="S203" s="18">
        <f>Bang_doanh_[[#This Row],[Giá tiền]]*1000</f>
        <v>80000</v>
      </c>
    </row>
    <row r="204" spans="8:19" x14ac:dyDescent="0.3">
      <c r="H204" s="1">
        <v>45502</v>
      </c>
      <c r="I204" t="str">
        <f>IFERROR(VLOOKUP(Bang_doanh_[[#This Row],[Mã sản phẩm]],dim_Ma_san_pham[#All],5,0),0)</f>
        <v>Junior</v>
      </c>
      <c r="J204" t="s">
        <v>166</v>
      </c>
      <c r="K204">
        <v>2</v>
      </c>
      <c r="L204" t="str">
        <f>IFERROR(VLOOKUP(Bang_doanh_[[#This Row],[ID nhân viên]],dim_manhanvien[],2,0),0)</f>
        <v>Phạm Hữu Phú Vinh</v>
      </c>
      <c r="M204" t="s">
        <v>20</v>
      </c>
      <c r="N204" t="str">
        <f>IFERROR(VLOOKUP(Bang_doanh_[[#This Row],[Mã sản phẩm]],dim_Ma_san_pham[#All],2,0),0)</f>
        <v>Sandwich lạp xưởng + chà bông</v>
      </c>
      <c r="O204" s="2">
        <f>IFERROR(VLOOKUP(Bang_doanh_[[#This Row],[Mã sản phẩm]],dim_Ma_san_pham[#All],3,0),0)</f>
        <v>20</v>
      </c>
      <c r="P204" s="5">
        <v>1</v>
      </c>
      <c r="Q204" s="2">
        <f>Bang_doanh_[[#This Row],[Số lượng]]*Bang_doanh_[[#This Row],[đơn giá]]</f>
        <v>20</v>
      </c>
      <c r="R204" s="18">
        <f>Bang_doanh_[[#This Row],[đơn giá]]*1000</f>
        <v>20000</v>
      </c>
      <c r="S204" s="18">
        <f>Bang_doanh_[[#This Row],[Giá tiền]]*1000</f>
        <v>20000</v>
      </c>
    </row>
    <row r="205" spans="8:19" x14ac:dyDescent="0.3">
      <c r="H205" s="1">
        <v>45502</v>
      </c>
      <c r="I205" t="str">
        <f>IFERROR(VLOOKUP(Bang_doanh_[[#This Row],[Mã sản phẩm]],dim_Ma_san_pham[#All],5,0),0)</f>
        <v>The Champ</v>
      </c>
      <c r="J205" t="s">
        <v>18</v>
      </c>
      <c r="K205">
        <v>16</v>
      </c>
      <c r="L205" t="str">
        <f>IFERROR(VLOOKUP(Bang_doanh_[[#This Row],[ID nhân viên]],dim_manhanvien[],2,0),0)</f>
        <v>Phạm Hữu Xuân Hải</v>
      </c>
      <c r="M205" t="s">
        <v>17</v>
      </c>
      <c r="N205" t="str">
        <f>IFERROR(VLOOKUP(Bang_doanh_[[#This Row],[Mã sản phẩm]],dim_Ma_san_pham[#All],2,0),0)</f>
        <v>Sandwich Xá Xíu</v>
      </c>
      <c r="O205" s="2">
        <f>IFERROR(VLOOKUP(Bang_doanh_[[#This Row],[Mã sản phẩm]],dim_Ma_san_pham[#All],3,0),0)</f>
        <v>25</v>
      </c>
      <c r="P205" s="5">
        <v>10</v>
      </c>
      <c r="Q205" s="2">
        <f>Bang_doanh_[[#This Row],[Số lượng]]*Bang_doanh_[[#This Row],[đơn giá]]</f>
        <v>250</v>
      </c>
      <c r="R205" s="18">
        <f>Bang_doanh_[[#This Row],[đơn giá]]*1000</f>
        <v>25000</v>
      </c>
      <c r="S205" s="18">
        <f>Bang_doanh_[[#This Row],[Giá tiền]]*1000</f>
        <v>250000</v>
      </c>
    </row>
    <row r="206" spans="8:19" x14ac:dyDescent="0.3">
      <c r="H206" s="1">
        <v>45502</v>
      </c>
      <c r="I206" t="str">
        <f>IFERROR(VLOOKUP(Bang_doanh_[[#This Row],[Mã sản phẩm]],dim_Ma_san_pham[#All],5,0),0)</f>
        <v>Junior</v>
      </c>
      <c r="J206" t="s">
        <v>163</v>
      </c>
      <c r="K206">
        <v>16</v>
      </c>
      <c r="L206" t="str">
        <f>IFERROR(VLOOKUP(Bang_doanh_[[#This Row],[ID nhân viên]],dim_manhanvien[],2,0),0)</f>
        <v>Phạm Hữu Xuân Hải</v>
      </c>
      <c r="M206" t="s">
        <v>17</v>
      </c>
      <c r="N206" t="str">
        <f>IFERROR(VLOOKUP(Bang_doanh_[[#This Row],[Mã sản phẩm]],dim_Ma_san_pham[#All],2,0),0)</f>
        <v>Sandwich xúc xích + trứng</v>
      </c>
      <c r="O206" s="2">
        <f>IFERROR(VLOOKUP(Bang_doanh_[[#This Row],[Mã sản phẩm]],dim_Ma_san_pham[#All],3,0),0)</f>
        <v>20</v>
      </c>
      <c r="P206" s="5">
        <v>4</v>
      </c>
      <c r="Q206" s="2">
        <f>Bang_doanh_[[#This Row],[Số lượng]]*Bang_doanh_[[#This Row],[đơn giá]]</f>
        <v>80</v>
      </c>
      <c r="R206" s="18">
        <f>Bang_doanh_[[#This Row],[đơn giá]]*1000</f>
        <v>20000</v>
      </c>
      <c r="S206" s="18">
        <f>Bang_doanh_[[#This Row],[Giá tiền]]*1000</f>
        <v>80000</v>
      </c>
    </row>
    <row r="207" spans="8:19" x14ac:dyDescent="0.3">
      <c r="H207" s="1">
        <v>45502</v>
      </c>
      <c r="I207" t="str">
        <f>IFERROR(VLOOKUP(Bang_doanh_[[#This Row],[Mã sản phẩm]],dim_Ma_san_pham[#All],5,0),0)</f>
        <v>Junior</v>
      </c>
      <c r="J207" t="s">
        <v>19</v>
      </c>
      <c r="K207">
        <v>16</v>
      </c>
      <c r="L207" t="str">
        <f>IFERROR(VLOOKUP(Bang_doanh_[[#This Row],[ID nhân viên]],dim_manhanvien[],2,0),0)</f>
        <v>Phạm Hữu Xuân Hải</v>
      </c>
      <c r="M207" t="s">
        <v>17</v>
      </c>
      <c r="N207" t="str">
        <f>IFERROR(VLOOKUP(Bang_doanh_[[#This Row],[Mã sản phẩm]],dim_Ma_san_pham[#All],2,0),0)</f>
        <v>Sandwich xúc xích + chà bông</v>
      </c>
      <c r="O207" s="2">
        <f>IFERROR(VLOOKUP(Bang_doanh_[[#This Row],[Mã sản phẩm]],dim_Ma_san_pham[#All],3,0),0)</f>
        <v>20</v>
      </c>
      <c r="P207" s="5">
        <v>6</v>
      </c>
      <c r="Q207" s="2">
        <f>Bang_doanh_[[#This Row],[Số lượng]]*Bang_doanh_[[#This Row],[đơn giá]]</f>
        <v>120</v>
      </c>
      <c r="R207" s="18">
        <f>Bang_doanh_[[#This Row],[đơn giá]]*1000</f>
        <v>20000</v>
      </c>
      <c r="S207" s="18">
        <f>Bang_doanh_[[#This Row],[Giá tiền]]*1000</f>
        <v>120000</v>
      </c>
    </row>
    <row r="208" spans="8:19" x14ac:dyDescent="0.3">
      <c r="H208" s="1">
        <v>45503</v>
      </c>
      <c r="I208" t="str">
        <f>IFERROR(VLOOKUP(Bang_doanh_[[#This Row],[Mã sản phẩm]],dim_Ma_san_pham[#All],5,0),0)</f>
        <v>The Champ</v>
      </c>
      <c r="J208" t="s">
        <v>18</v>
      </c>
      <c r="K208">
        <v>16</v>
      </c>
      <c r="L208" t="str">
        <f>IFERROR(VLOOKUP(Bang_doanh_[[#This Row],[ID nhân viên]],dim_manhanvien[],2,0),0)</f>
        <v>Phạm Hữu Xuân Hải</v>
      </c>
      <c r="M208" t="s">
        <v>17</v>
      </c>
      <c r="N208" t="str">
        <f>IFERROR(VLOOKUP(Bang_doanh_[[#This Row],[Mã sản phẩm]],dim_Ma_san_pham[#All],2,0),0)</f>
        <v>Sandwich Xá Xíu</v>
      </c>
      <c r="O208" s="2">
        <f>IFERROR(VLOOKUP(Bang_doanh_[[#This Row],[Mã sản phẩm]],dim_Ma_san_pham[#All],3,0),0)</f>
        <v>25</v>
      </c>
      <c r="P208" s="5">
        <v>12</v>
      </c>
      <c r="Q208" s="2">
        <f>Bang_doanh_[[#This Row],[Số lượng]]*Bang_doanh_[[#This Row],[đơn giá]]</f>
        <v>300</v>
      </c>
      <c r="R208" s="18">
        <f>Bang_doanh_[[#This Row],[đơn giá]]*1000</f>
        <v>25000</v>
      </c>
      <c r="S208" s="18">
        <f>Bang_doanh_[[#This Row],[Giá tiền]]*1000</f>
        <v>300000</v>
      </c>
    </row>
    <row r="209" spans="8:19" x14ac:dyDescent="0.3">
      <c r="H209" s="1">
        <v>45503</v>
      </c>
      <c r="I209" t="str">
        <f>IFERROR(VLOOKUP(Bang_doanh_[[#This Row],[Mã sản phẩm]],dim_Ma_san_pham[#All],5,0),0)</f>
        <v>Junior</v>
      </c>
      <c r="J209" t="s">
        <v>163</v>
      </c>
      <c r="K209">
        <v>16</v>
      </c>
      <c r="L209" t="str">
        <f>IFERROR(VLOOKUP(Bang_doanh_[[#This Row],[ID nhân viên]],dim_manhanvien[],2,0),0)</f>
        <v>Phạm Hữu Xuân Hải</v>
      </c>
      <c r="M209" t="s">
        <v>17</v>
      </c>
      <c r="N209" t="str">
        <f>IFERROR(VLOOKUP(Bang_doanh_[[#This Row],[Mã sản phẩm]],dim_Ma_san_pham[#All],2,0),0)</f>
        <v>Sandwich xúc xích + trứng</v>
      </c>
      <c r="O209" s="2">
        <f>IFERROR(VLOOKUP(Bang_doanh_[[#This Row],[Mã sản phẩm]],dim_Ma_san_pham[#All],3,0),0)</f>
        <v>20</v>
      </c>
      <c r="P209" s="5">
        <v>3</v>
      </c>
      <c r="Q209" s="2">
        <f>Bang_doanh_[[#This Row],[Số lượng]]*Bang_doanh_[[#This Row],[đơn giá]]</f>
        <v>60</v>
      </c>
      <c r="R209" s="18">
        <f>Bang_doanh_[[#This Row],[đơn giá]]*1000</f>
        <v>20000</v>
      </c>
      <c r="S209" s="18">
        <f>Bang_doanh_[[#This Row],[Giá tiền]]*1000</f>
        <v>60000</v>
      </c>
    </row>
    <row r="210" spans="8:19" x14ac:dyDescent="0.3">
      <c r="H210" s="1">
        <v>45503</v>
      </c>
      <c r="I210" t="str">
        <f>IFERROR(VLOOKUP(Bang_doanh_[[#This Row],[Mã sản phẩm]],dim_Ma_san_pham[#All],5,0),0)</f>
        <v>Junior</v>
      </c>
      <c r="J210" t="s">
        <v>19</v>
      </c>
      <c r="K210">
        <v>16</v>
      </c>
      <c r="L210" t="str">
        <f>IFERROR(VLOOKUP(Bang_doanh_[[#This Row],[ID nhân viên]],dim_manhanvien[],2,0),0)</f>
        <v>Phạm Hữu Xuân Hải</v>
      </c>
      <c r="M210" t="s">
        <v>17</v>
      </c>
      <c r="N210" t="str">
        <f>IFERROR(VLOOKUP(Bang_doanh_[[#This Row],[Mã sản phẩm]],dim_Ma_san_pham[#All],2,0),0)</f>
        <v>Sandwich xúc xích + chà bông</v>
      </c>
      <c r="O210" s="2">
        <f>IFERROR(VLOOKUP(Bang_doanh_[[#This Row],[Mã sản phẩm]],dim_Ma_san_pham[#All],3,0),0)</f>
        <v>20</v>
      </c>
      <c r="P210" s="5">
        <v>1</v>
      </c>
      <c r="Q210" s="2">
        <f>Bang_doanh_[[#This Row],[Số lượng]]*Bang_doanh_[[#This Row],[đơn giá]]</f>
        <v>20</v>
      </c>
      <c r="R210" s="18">
        <f>Bang_doanh_[[#This Row],[đơn giá]]*1000</f>
        <v>20000</v>
      </c>
      <c r="S210" s="18">
        <f>Bang_doanh_[[#This Row],[Giá tiền]]*1000</f>
        <v>20000</v>
      </c>
    </row>
    <row r="211" spans="8:19" x14ac:dyDescent="0.3">
      <c r="H211" s="1">
        <v>45503</v>
      </c>
      <c r="I211" t="str">
        <f>IFERROR(VLOOKUP(Bang_doanh_[[#This Row],[Mã sản phẩm]],dim_Ma_san_pham[#All],5,0),0)</f>
        <v>The Champ</v>
      </c>
      <c r="J211" t="s">
        <v>18</v>
      </c>
      <c r="K211">
        <v>2</v>
      </c>
      <c r="L211" t="str">
        <f>IFERROR(VLOOKUP(Bang_doanh_[[#This Row],[ID nhân viên]],dim_manhanvien[],2,0),0)</f>
        <v>Phạm Hữu Phú Vinh</v>
      </c>
      <c r="M211" t="s">
        <v>20</v>
      </c>
      <c r="N211" t="str">
        <f>IFERROR(VLOOKUP(Bang_doanh_[[#This Row],[Mã sản phẩm]],dim_Ma_san_pham[#All],2,0),0)</f>
        <v>Sandwich Xá Xíu</v>
      </c>
      <c r="O211" s="2">
        <f>IFERROR(VLOOKUP(Bang_doanh_[[#This Row],[Mã sản phẩm]],dim_Ma_san_pham[#All],3,0),0)</f>
        <v>25</v>
      </c>
      <c r="P211" s="5">
        <v>4</v>
      </c>
      <c r="Q211" s="2">
        <f>Bang_doanh_[[#This Row],[Số lượng]]*Bang_doanh_[[#This Row],[đơn giá]]</f>
        <v>100</v>
      </c>
      <c r="R211" s="18">
        <f>Bang_doanh_[[#This Row],[đơn giá]]*1000</f>
        <v>25000</v>
      </c>
      <c r="S211" s="18">
        <f>Bang_doanh_[[#This Row],[Giá tiền]]*1000</f>
        <v>100000</v>
      </c>
    </row>
    <row r="212" spans="8:19" x14ac:dyDescent="0.3">
      <c r="H212" s="1">
        <v>45503</v>
      </c>
      <c r="I212" t="str">
        <f>IFERROR(VLOOKUP(Bang_doanh_[[#This Row],[Mã sản phẩm]],dim_Ma_san_pham[#All],5,0),0)</f>
        <v>Junior</v>
      </c>
      <c r="J212" t="s">
        <v>163</v>
      </c>
      <c r="K212">
        <v>2</v>
      </c>
      <c r="L212" t="str">
        <f>IFERROR(VLOOKUP(Bang_doanh_[[#This Row],[ID nhân viên]],dim_manhanvien[],2,0),0)</f>
        <v>Phạm Hữu Phú Vinh</v>
      </c>
      <c r="M212" t="s">
        <v>20</v>
      </c>
      <c r="N212" t="str">
        <f>IFERROR(VLOOKUP(Bang_doanh_[[#This Row],[Mã sản phẩm]],dim_Ma_san_pham[#All],2,0),0)</f>
        <v>Sandwich xúc xích + trứng</v>
      </c>
      <c r="O212" s="2">
        <f>IFERROR(VLOOKUP(Bang_doanh_[[#This Row],[Mã sản phẩm]],dim_Ma_san_pham[#All],3,0),0)</f>
        <v>20</v>
      </c>
      <c r="P212" s="5">
        <v>7</v>
      </c>
      <c r="Q212" s="2">
        <f>Bang_doanh_[[#This Row],[Số lượng]]*Bang_doanh_[[#This Row],[đơn giá]]</f>
        <v>140</v>
      </c>
      <c r="R212" s="18">
        <f>Bang_doanh_[[#This Row],[đơn giá]]*1000</f>
        <v>20000</v>
      </c>
      <c r="S212" s="18">
        <f>Bang_doanh_[[#This Row],[Giá tiền]]*1000</f>
        <v>140000</v>
      </c>
    </row>
    <row r="213" spans="8:19" x14ac:dyDescent="0.3">
      <c r="H213" s="1">
        <v>45503</v>
      </c>
      <c r="I213" t="str">
        <f>IFERROR(VLOOKUP(Bang_doanh_[[#This Row],[Mã sản phẩm]],dim_Ma_san_pham[#All],5,0),0)</f>
        <v>Junior</v>
      </c>
      <c r="J213" t="s">
        <v>21</v>
      </c>
      <c r="K213">
        <v>2</v>
      </c>
      <c r="L213" t="str">
        <f>IFERROR(VLOOKUP(Bang_doanh_[[#This Row],[ID nhân viên]],dim_manhanvien[],2,0),0)</f>
        <v>Phạm Hữu Phú Vinh</v>
      </c>
      <c r="M213" t="s">
        <v>20</v>
      </c>
      <c r="N213" t="str">
        <f>IFERROR(VLOOKUP(Bang_doanh_[[#This Row],[Mã sản phẩm]],dim_Ma_san_pham[#All],2,0),0)</f>
        <v>Sandwich xúc xích trứng chà bông không rau</v>
      </c>
      <c r="O213" s="2">
        <f>IFERROR(VLOOKUP(Bang_doanh_[[#This Row],[Mã sản phẩm]],dim_Ma_san_pham[#All],3,0),0)</f>
        <v>20</v>
      </c>
      <c r="P213" s="5">
        <v>4</v>
      </c>
      <c r="Q213" s="2">
        <f>Bang_doanh_[[#This Row],[Số lượng]]*Bang_doanh_[[#This Row],[đơn giá]]</f>
        <v>80</v>
      </c>
      <c r="R213" s="18">
        <f>Bang_doanh_[[#This Row],[đơn giá]]*1000</f>
        <v>20000</v>
      </c>
      <c r="S213" s="18">
        <f>Bang_doanh_[[#This Row],[Giá tiền]]*1000</f>
        <v>80000</v>
      </c>
    </row>
    <row r="214" spans="8:19" x14ac:dyDescent="0.3">
      <c r="H214" s="1">
        <v>45503</v>
      </c>
      <c r="I214" t="str">
        <f>IFERROR(VLOOKUP(Bang_doanh_[[#This Row],[Mã sản phẩm]],dim_Ma_san_pham[#All],5,0),0)</f>
        <v>Junior</v>
      </c>
      <c r="J214" t="s">
        <v>164</v>
      </c>
      <c r="K214">
        <v>16</v>
      </c>
      <c r="L214" t="str">
        <f>IFERROR(VLOOKUP(Bang_doanh_[[#This Row],[ID nhân viên]],dim_manhanvien[],2,0),0)</f>
        <v>Phạm Hữu Xuân Hải</v>
      </c>
      <c r="M214" t="s">
        <v>17</v>
      </c>
      <c r="N214" t="str">
        <f>IFERROR(VLOOKUP(Bang_doanh_[[#This Row],[Mã sản phẩm]],dim_Ma_san_pham[#All],2,0),0)</f>
        <v>Sandwich lạp xưởng + trứng</v>
      </c>
      <c r="O214" s="2">
        <f>IFERROR(VLOOKUP(Bang_doanh_[[#This Row],[Mã sản phẩm]],dim_Ma_san_pham[#All],3,0),0)</f>
        <v>20</v>
      </c>
      <c r="P214" s="5">
        <v>2</v>
      </c>
      <c r="Q214" s="2">
        <f>Bang_doanh_[[#This Row],[Số lượng]]*Bang_doanh_[[#This Row],[đơn giá]]</f>
        <v>40</v>
      </c>
      <c r="R214" s="18">
        <f>Bang_doanh_[[#This Row],[đơn giá]]*1000</f>
        <v>20000</v>
      </c>
      <c r="S214" s="18">
        <f>Bang_doanh_[[#This Row],[Giá tiền]]*1000</f>
        <v>40000</v>
      </c>
    </row>
    <row r="215" spans="8:19" x14ac:dyDescent="0.3">
      <c r="H215" s="1">
        <v>45503</v>
      </c>
      <c r="I215" t="str">
        <f>IFERROR(VLOOKUP(Bang_doanh_[[#This Row],[Mã sản phẩm]],dim_Ma_san_pham[#All],5,0),0)</f>
        <v>The Champ</v>
      </c>
      <c r="J215" t="s">
        <v>18</v>
      </c>
      <c r="K215">
        <v>69</v>
      </c>
      <c r="L215" t="str">
        <f>IFERROR(VLOOKUP(Bang_doanh_[[#This Row],[ID nhân viên]],dim_manhanvien[],2,0),0)</f>
        <v>Trung Trực</v>
      </c>
      <c r="M215" t="s">
        <v>22</v>
      </c>
      <c r="N215" t="str">
        <f>IFERROR(VLOOKUP(Bang_doanh_[[#This Row],[Mã sản phẩm]],dim_Ma_san_pham[#All],2,0),0)</f>
        <v>Sandwich Xá Xíu</v>
      </c>
      <c r="O215" s="2">
        <f>IFERROR(VLOOKUP(Bang_doanh_[[#This Row],[Mã sản phẩm]],dim_Ma_san_pham[#All],3,0),0)</f>
        <v>25</v>
      </c>
      <c r="P215" s="5">
        <v>2</v>
      </c>
      <c r="Q215" s="2">
        <f>Bang_doanh_[[#This Row],[Số lượng]]*Bang_doanh_[[#This Row],[đơn giá]]</f>
        <v>50</v>
      </c>
      <c r="R215" s="18">
        <f>Bang_doanh_[[#This Row],[đơn giá]]*1000</f>
        <v>25000</v>
      </c>
      <c r="S215" s="18">
        <f>Bang_doanh_[[#This Row],[Giá tiền]]*1000</f>
        <v>50000</v>
      </c>
    </row>
    <row r="216" spans="8:19" x14ac:dyDescent="0.3">
      <c r="H216" s="1">
        <v>45504</v>
      </c>
      <c r="I216" t="str">
        <f>IFERROR(VLOOKUP(Bang_doanh_[[#This Row],[Mã sản phẩm]],dim_Ma_san_pham[#All],5,0),0)</f>
        <v>The Champ</v>
      </c>
      <c r="J216" t="s">
        <v>18</v>
      </c>
      <c r="K216">
        <v>2</v>
      </c>
      <c r="L216" t="str">
        <f>IFERROR(VLOOKUP(Bang_doanh_[[#This Row],[ID nhân viên]],dim_manhanvien[],2,0),0)</f>
        <v>Phạm Hữu Phú Vinh</v>
      </c>
      <c r="M216" t="s">
        <v>20</v>
      </c>
      <c r="N216" t="str">
        <f>IFERROR(VLOOKUP(Bang_doanh_[[#This Row],[Mã sản phẩm]],dim_Ma_san_pham[#All],2,0),0)</f>
        <v>Sandwich Xá Xíu</v>
      </c>
      <c r="O216" s="2">
        <f>IFERROR(VLOOKUP(Bang_doanh_[[#This Row],[Mã sản phẩm]],dim_Ma_san_pham[#All],3,0),0)</f>
        <v>25</v>
      </c>
      <c r="P216" s="5">
        <v>7</v>
      </c>
      <c r="Q216" s="2">
        <f>Bang_doanh_[[#This Row],[Số lượng]]*Bang_doanh_[[#This Row],[đơn giá]]</f>
        <v>175</v>
      </c>
      <c r="R216" s="18">
        <f>Bang_doanh_[[#This Row],[đơn giá]]*1000</f>
        <v>25000</v>
      </c>
      <c r="S216" s="18">
        <f>Bang_doanh_[[#This Row],[Giá tiền]]*1000</f>
        <v>175000</v>
      </c>
    </row>
    <row r="217" spans="8:19" x14ac:dyDescent="0.3">
      <c r="H217" s="1">
        <v>45504</v>
      </c>
      <c r="I217" t="str">
        <f>IFERROR(VLOOKUP(Bang_doanh_[[#This Row],[Mã sản phẩm]],dim_Ma_san_pham[#All],5,0),0)</f>
        <v>Junior</v>
      </c>
      <c r="J217" t="s">
        <v>163</v>
      </c>
      <c r="K217">
        <v>2</v>
      </c>
      <c r="L217" t="str">
        <f>IFERROR(VLOOKUP(Bang_doanh_[[#This Row],[ID nhân viên]],dim_manhanvien[],2,0),0)</f>
        <v>Phạm Hữu Phú Vinh</v>
      </c>
      <c r="M217" t="s">
        <v>20</v>
      </c>
      <c r="N217" t="str">
        <f>IFERROR(VLOOKUP(Bang_doanh_[[#This Row],[Mã sản phẩm]],dim_Ma_san_pham[#All],2,0),0)</f>
        <v>Sandwich xúc xích + trứng</v>
      </c>
      <c r="O217" s="2">
        <f>IFERROR(VLOOKUP(Bang_doanh_[[#This Row],[Mã sản phẩm]],dim_Ma_san_pham[#All],3,0),0)</f>
        <v>20</v>
      </c>
      <c r="P217" s="5">
        <v>6</v>
      </c>
      <c r="Q217" s="2">
        <f>Bang_doanh_[[#This Row],[Số lượng]]*Bang_doanh_[[#This Row],[đơn giá]]</f>
        <v>120</v>
      </c>
      <c r="R217" s="18">
        <f>Bang_doanh_[[#This Row],[đơn giá]]*1000</f>
        <v>20000</v>
      </c>
      <c r="S217" s="18">
        <f>Bang_doanh_[[#This Row],[Giá tiền]]*1000</f>
        <v>120000</v>
      </c>
    </row>
    <row r="218" spans="8:19" x14ac:dyDescent="0.3">
      <c r="H218" s="1">
        <v>45504</v>
      </c>
      <c r="I218" t="str">
        <f>IFERROR(VLOOKUP(Bang_doanh_[[#This Row],[Mã sản phẩm]],dim_Ma_san_pham[#All],5,0),0)</f>
        <v>Junior</v>
      </c>
      <c r="J218" t="s">
        <v>19</v>
      </c>
      <c r="K218">
        <v>2</v>
      </c>
      <c r="L218" t="str">
        <f>IFERROR(VLOOKUP(Bang_doanh_[[#This Row],[ID nhân viên]],dim_manhanvien[],2,0),0)</f>
        <v>Phạm Hữu Phú Vinh</v>
      </c>
      <c r="M218" t="s">
        <v>20</v>
      </c>
      <c r="N218" t="str">
        <f>IFERROR(VLOOKUP(Bang_doanh_[[#This Row],[Mã sản phẩm]],dim_Ma_san_pham[#All],2,0),0)</f>
        <v>Sandwich xúc xích + chà bông</v>
      </c>
      <c r="O218" s="2">
        <f>IFERROR(VLOOKUP(Bang_doanh_[[#This Row],[Mã sản phẩm]],dim_Ma_san_pham[#All],3,0),0)</f>
        <v>20</v>
      </c>
      <c r="P218" s="5">
        <v>4</v>
      </c>
      <c r="Q218" s="2">
        <f>Bang_doanh_[[#This Row],[Số lượng]]*Bang_doanh_[[#This Row],[đơn giá]]</f>
        <v>80</v>
      </c>
      <c r="R218" s="18">
        <f>Bang_doanh_[[#This Row],[đơn giá]]*1000</f>
        <v>20000</v>
      </c>
      <c r="S218" s="18">
        <f>Bang_doanh_[[#This Row],[Giá tiền]]*1000</f>
        <v>80000</v>
      </c>
    </row>
    <row r="219" spans="8:19" x14ac:dyDescent="0.3">
      <c r="H219" s="1">
        <v>45504</v>
      </c>
      <c r="I219" t="str">
        <f>IFERROR(VLOOKUP(Bang_doanh_[[#This Row],[Mã sản phẩm]],dim_Ma_san_pham[#All],5,0),0)</f>
        <v>Junior</v>
      </c>
      <c r="J219" t="s">
        <v>21</v>
      </c>
      <c r="K219">
        <v>2</v>
      </c>
      <c r="L219" t="str">
        <f>IFERROR(VLOOKUP(Bang_doanh_[[#This Row],[ID nhân viên]],dim_manhanvien[],2,0),0)</f>
        <v>Phạm Hữu Phú Vinh</v>
      </c>
      <c r="M219" t="s">
        <v>20</v>
      </c>
      <c r="N219" t="str">
        <f>IFERROR(VLOOKUP(Bang_doanh_[[#This Row],[Mã sản phẩm]],dim_Ma_san_pham[#All],2,0),0)</f>
        <v>Sandwich xúc xích trứng chà bông không rau</v>
      </c>
      <c r="O219" s="2">
        <f>IFERROR(VLOOKUP(Bang_doanh_[[#This Row],[Mã sản phẩm]],dim_Ma_san_pham[#All],3,0),0)</f>
        <v>20</v>
      </c>
      <c r="P219" s="5">
        <v>4</v>
      </c>
      <c r="Q219" s="2">
        <f>Bang_doanh_[[#This Row],[Số lượng]]*Bang_doanh_[[#This Row],[đơn giá]]</f>
        <v>80</v>
      </c>
      <c r="R219" s="18">
        <f>Bang_doanh_[[#This Row],[đơn giá]]*1000</f>
        <v>20000</v>
      </c>
      <c r="S219" s="18">
        <f>Bang_doanh_[[#This Row],[Giá tiền]]*1000</f>
        <v>80000</v>
      </c>
    </row>
    <row r="220" spans="8:19" x14ac:dyDescent="0.3">
      <c r="H220" s="1">
        <v>45504</v>
      </c>
      <c r="I220" t="str">
        <f>IFERROR(VLOOKUP(Bang_doanh_[[#This Row],[Mã sản phẩm]],dim_Ma_san_pham[#All],5,0),0)</f>
        <v>Junior</v>
      </c>
      <c r="J220" t="s">
        <v>166</v>
      </c>
      <c r="K220">
        <v>2</v>
      </c>
      <c r="L220" t="str">
        <f>IFERROR(VLOOKUP(Bang_doanh_[[#This Row],[ID nhân viên]],dim_manhanvien[],2,0),0)</f>
        <v>Phạm Hữu Phú Vinh</v>
      </c>
      <c r="M220" t="s">
        <v>20</v>
      </c>
      <c r="N220" t="str">
        <f>IFERROR(VLOOKUP(Bang_doanh_[[#This Row],[Mã sản phẩm]],dim_Ma_san_pham[#All],2,0),0)</f>
        <v>Sandwich lạp xưởng + chà bông</v>
      </c>
      <c r="O220" s="2">
        <f>IFERROR(VLOOKUP(Bang_doanh_[[#This Row],[Mã sản phẩm]],dim_Ma_san_pham[#All],3,0),0)</f>
        <v>20</v>
      </c>
      <c r="P220" s="5">
        <v>5</v>
      </c>
      <c r="Q220" s="2">
        <f>Bang_doanh_[[#This Row],[Số lượng]]*Bang_doanh_[[#This Row],[đơn giá]]</f>
        <v>100</v>
      </c>
      <c r="R220" s="18">
        <f>Bang_doanh_[[#This Row],[đơn giá]]*1000</f>
        <v>20000</v>
      </c>
      <c r="S220" s="18">
        <f>Bang_doanh_[[#This Row],[Giá tiền]]*1000</f>
        <v>100000</v>
      </c>
    </row>
    <row r="221" spans="8:19" x14ac:dyDescent="0.3">
      <c r="H221" s="1">
        <v>45504</v>
      </c>
      <c r="I221" t="str">
        <f>IFERROR(VLOOKUP(Bang_doanh_[[#This Row],[Mã sản phẩm]],dim_Ma_san_pham[#All],5,0),0)</f>
        <v>The Champ</v>
      </c>
      <c r="J221" t="s">
        <v>18</v>
      </c>
      <c r="K221">
        <v>16</v>
      </c>
      <c r="L221" t="str">
        <f>IFERROR(VLOOKUP(Bang_doanh_[[#This Row],[ID nhân viên]],dim_manhanvien[],2,0),0)</f>
        <v>Phạm Hữu Xuân Hải</v>
      </c>
      <c r="M221" t="s">
        <v>17</v>
      </c>
      <c r="N221" t="str">
        <f>IFERROR(VLOOKUP(Bang_doanh_[[#This Row],[Mã sản phẩm]],dim_Ma_san_pham[#All],2,0),0)</f>
        <v>Sandwich Xá Xíu</v>
      </c>
      <c r="O221" s="2">
        <f>IFERROR(VLOOKUP(Bang_doanh_[[#This Row],[Mã sản phẩm]],dim_Ma_san_pham[#All],3,0),0)</f>
        <v>25</v>
      </c>
      <c r="P221" s="5">
        <v>3</v>
      </c>
      <c r="Q221" s="2">
        <f>Bang_doanh_[[#This Row],[Số lượng]]*Bang_doanh_[[#This Row],[đơn giá]]</f>
        <v>75</v>
      </c>
      <c r="R221" s="18">
        <f>Bang_doanh_[[#This Row],[đơn giá]]*1000</f>
        <v>25000</v>
      </c>
      <c r="S221" s="18">
        <f>Bang_doanh_[[#This Row],[Giá tiền]]*1000</f>
        <v>75000</v>
      </c>
    </row>
    <row r="222" spans="8:19" x14ac:dyDescent="0.3">
      <c r="H222" s="1">
        <v>45504</v>
      </c>
      <c r="I222" s="96" t="str">
        <f>IFERROR(VLOOKUP(Bang_doanh_[[#This Row],[Mã sản phẩm]],dim_Ma_san_pham[#All],5,0),0)</f>
        <v>Junior</v>
      </c>
      <c r="J222" t="s">
        <v>163</v>
      </c>
      <c r="K222">
        <v>16</v>
      </c>
      <c r="L222" s="96" t="str">
        <f>IFERROR(VLOOKUP(Bang_doanh_[[#This Row],[ID nhân viên]],dim_manhanvien[],2,0),0)</f>
        <v>Phạm Hữu Xuân Hải</v>
      </c>
      <c r="M222" t="s">
        <v>17</v>
      </c>
      <c r="N222" s="96" t="str">
        <f>IFERROR(VLOOKUP(Bang_doanh_[[#This Row],[Mã sản phẩm]],dim_Ma_san_pham[#All],2,0),0)</f>
        <v>Sandwich xúc xích + trứng</v>
      </c>
      <c r="O222" s="2">
        <f>IFERROR(VLOOKUP(Bang_doanh_[[#This Row],[Mã sản phẩm]],dim_Ma_san_pham[#All],3,0),0)</f>
        <v>20</v>
      </c>
      <c r="P222" s="5">
        <v>6</v>
      </c>
      <c r="Q222" s="2">
        <f>Bang_doanh_[[#This Row],[Số lượng]]*Bang_doanh_[[#This Row],[đơn giá]]</f>
        <v>120</v>
      </c>
      <c r="R222" s="18">
        <f>Bang_doanh_[[#This Row],[đơn giá]]*1000</f>
        <v>20000</v>
      </c>
      <c r="S222" s="18">
        <f>Bang_doanh_[[#This Row],[Giá tiền]]*1000</f>
        <v>120000</v>
      </c>
    </row>
    <row r="223" spans="8:19" x14ac:dyDescent="0.3">
      <c r="H223" s="1">
        <v>45504</v>
      </c>
      <c r="I223" s="96" t="str">
        <f>IFERROR(VLOOKUP(Bang_doanh_[[#This Row],[Mã sản phẩm]],dim_Ma_san_pham[#All],5,0),0)</f>
        <v>Junior</v>
      </c>
      <c r="J223" t="s">
        <v>19</v>
      </c>
      <c r="K223">
        <v>16</v>
      </c>
      <c r="L223" s="96" t="str">
        <f>IFERROR(VLOOKUP(Bang_doanh_[[#This Row],[ID nhân viên]],dim_manhanvien[],2,0),0)</f>
        <v>Phạm Hữu Xuân Hải</v>
      </c>
      <c r="M223" t="s">
        <v>17</v>
      </c>
      <c r="N223" s="96" t="str">
        <f>IFERROR(VLOOKUP(Bang_doanh_[[#This Row],[Mã sản phẩm]],dim_Ma_san_pham[#All],2,0),0)</f>
        <v>Sandwich xúc xích + chà bông</v>
      </c>
      <c r="O223" s="2">
        <f>IFERROR(VLOOKUP(Bang_doanh_[[#This Row],[Mã sản phẩm]],dim_Ma_san_pham[#All],3,0),0)</f>
        <v>20</v>
      </c>
      <c r="P223" s="5">
        <v>3</v>
      </c>
      <c r="Q223" s="2">
        <f>Bang_doanh_[[#This Row],[Số lượng]]*Bang_doanh_[[#This Row],[đơn giá]]</f>
        <v>60</v>
      </c>
      <c r="R223" s="18">
        <f>Bang_doanh_[[#This Row],[đơn giá]]*1000</f>
        <v>20000</v>
      </c>
      <c r="S223" s="18">
        <f>Bang_doanh_[[#This Row],[Giá tiền]]*1000</f>
        <v>60000</v>
      </c>
    </row>
    <row r="224" spans="8:19" x14ac:dyDescent="0.3">
      <c r="I224" s="96"/>
      <c r="L224" s="96"/>
      <c r="N224" s="96"/>
      <c r="Q224" s="2"/>
      <c r="R224" s="18"/>
    </row>
    <row r="225" spans="9:18" x14ac:dyDescent="0.3">
      <c r="I225" s="96"/>
      <c r="L225" s="96"/>
      <c r="N225" s="96"/>
      <c r="Q225" s="2"/>
      <c r="R225" s="18"/>
    </row>
    <row r="226" spans="9:18" x14ac:dyDescent="0.3">
      <c r="I226" s="96"/>
      <c r="L226" s="96"/>
      <c r="N226" s="96"/>
      <c r="Q226" s="2"/>
      <c r="R226" s="18"/>
    </row>
    <row r="227" spans="9:18" x14ac:dyDescent="0.3">
      <c r="I227" s="96"/>
      <c r="L227" s="96"/>
      <c r="N227" s="96"/>
      <c r="Q227" s="2"/>
      <c r="R227" s="18"/>
    </row>
    <row r="228" spans="9:18" x14ac:dyDescent="0.3">
      <c r="I228" s="96"/>
      <c r="L228" s="96"/>
      <c r="N228" s="96"/>
      <c r="Q228" s="2"/>
      <c r="R228" s="18"/>
    </row>
  </sheetData>
  <mergeCells count="1">
    <mergeCell ref="H1:Q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66F8-3103-4A65-8DAF-F47F9B728B39}">
  <sheetPr>
    <tabColor rgb="FFC00000"/>
  </sheetPr>
  <dimension ref="A1:J199"/>
  <sheetViews>
    <sheetView topLeftCell="A179" zoomScaleNormal="100" workbookViewId="0">
      <selection activeCell="H201" sqref="H196:H201"/>
    </sheetView>
  </sheetViews>
  <sheetFormatPr defaultRowHeight="14.4" x14ac:dyDescent="0.3"/>
  <cols>
    <col min="1" max="1" width="10.5546875" bestFit="1" customWidth="1"/>
    <col min="2" max="2" width="25" bestFit="1" customWidth="1"/>
    <col min="3" max="3" width="16.6640625" bestFit="1" customWidth="1"/>
    <col min="4" max="4" width="12.109375" bestFit="1" customWidth="1"/>
    <col min="5" max="5" width="21.88671875" bestFit="1" customWidth="1"/>
    <col min="6" max="6" width="32.33203125" bestFit="1" customWidth="1"/>
    <col min="7" max="7" width="10.33203125" bestFit="1" customWidth="1"/>
    <col min="8" max="8" width="13.6640625" style="5" bestFit="1" customWidth="1"/>
    <col min="9" max="9" width="9.6640625" bestFit="1" customWidth="1"/>
  </cols>
  <sheetData>
    <row r="1" spans="1:8" ht="33.6" x14ac:dyDescent="0.65">
      <c r="A1" s="95" t="s">
        <v>46</v>
      </c>
      <c r="B1" s="95"/>
      <c r="C1" s="95"/>
      <c r="D1" s="95"/>
      <c r="E1" s="95"/>
      <c r="F1" s="95"/>
    </row>
    <row r="2" spans="1:8" x14ac:dyDescent="0.3">
      <c r="A2" t="s">
        <v>0</v>
      </c>
      <c r="B2" t="s">
        <v>28</v>
      </c>
      <c r="C2" t="s">
        <v>44</v>
      </c>
      <c r="D2" t="s">
        <v>130</v>
      </c>
      <c r="E2" t="s">
        <v>25</v>
      </c>
      <c r="F2" t="s">
        <v>43</v>
      </c>
      <c r="G2" t="s">
        <v>129</v>
      </c>
      <c r="H2" s="5" t="s">
        <v>153</v>
      </c>
    </row>
    <row r="3" spans="1:8" x14ac:dyDescent="0.3">
      <c r="A3" s="1">
        <v>45474</v>
      </c>
      <c r="B3" t="s">
        <v>54</v>
      </c>
      <c r="C3">
        <v>4</v>
      </c>
      <c r="D3" t="s">
        <v>48</v>
      </c>
      <c r="E3" s="2">
        <v>312</v>
      </c>
      <c r="F3" s="2" t="s">
        <v>52</v>
      </c>
      <c r="G3" t="s">
        <v>46</v>
      </c>
      <c r="H3" s="18">
        <f>Bang_chi_phi[[#This Row],[Giá tiền]]*1000</f>
        <v>312000</v>
      </c>
    </row>
    <row r="4" spans="1:8" x14ac:dyDescent="0.3">
      <c r="A4" s="1">
        <v>45474</v>
      </c>
      <c r="B4" t="s">
        <v>128</v>
      </c>
      <c r="C4">
        <v>1</v>
      </c>
      <c r="D4" t="s">
        <v>48</v>
      </c>
      <c r="E4" s="2">
        <v>20</v>
      </c>
      <c r="F4" s="2" t="s">
        <v>86</v>
      </c>
      <c r="G4" t="s">
        <v>46</v>
      </c>
      <c r="H4" s="18">
        <f>Bang_chi_phi[[#This Row],[Giá tiền]]*1000</f>
        <v>20000</v>
      </c>
    </row>
    <row r="5" spans="1:8" x14ac:dyDescent="0.3">
      <c r="A5" s="1">
        <v>45474</v>
      </c>
      <c r="B5" t="s">
        <v>123</v>
      </c>
      <c r="C5">
        <v>1</v>
      </c>
      <c r="D5" t="s">
        <v>48</v>
      </c>
      <c r="E5" s="2">
        <v>35</v>
      </c>
      <c r="F5" s="2" t="s">
        <v>86</v>
      </c>
      <c r="G5" t="s">
        <v>46</v>
      </c>
      <c r="H5" s="18">
        <f>Bang_chi_phi[[#This Row],[Giá tiền]]*1000</f>
        <v>35000</v>
      </c>
    </row>
    <row r="6" spans="1:8" x14ac:dyDescent="0.3">
      <c r="A6" s="1">
        <v>45474</v>
      </c>
      <c r="B6" t="s">
        <v>87</v>
      </c>
      <c r="C6">
        <v>1</v>
      </c>
      <c r="D6" t="s">
        <v>48</v>
      </c>
      <c r="E6" s="2">
        <v>16</v>
      </c>
      <c r="F6" s="2" t="s">
        <v>86</v>
      </c>
      <c r="G6" t="s">
        <v>46</v>
      </c>
      <c r="H6" s="18">
        <f>Bang_chi_phi[[#This Row],[Giá tiền]]*1000</f>
        <v>16000</v>
      </c>
    </row>
    <row r="7" spans="1:8" x14ac:dyDescent="0.3">
      <c r="A7" s="1">
        <v>45474</v>
      </c>
      <c r="B7" t="s">
        <v>127</v>
      </c>
      <c r="C7">
        <v>1</v>
      </c>
      <c r="D7" t="s">
        <v>48</v>
      </c>
      <c r="E7" s="2">
        <v>35</v>
      </c>
      <c r="F7" s="2" t="s">
        <v>86</v>
      </c>
      <c r="G7" t="s">
        <v>46</v>
      </c>
      <c r="H7" s="18">
        <f>Bang_chi_phi[[#This Row],[Giá tiền]]*1000</f>
        <v>35000</v>
      </c>
    </row>
    <row r="8" spans="1:8" x14ac:dyDescent="0.3">
      <c r="A8" s="1">
        <v>45474</v>
      </c>
      <c r="B8" t="s">
        <v>79</v>
      </c>
      <c r="C8">
        <v>5</v>
      </c>
      <c r="D8" t="s">
        <v>63</v>
      </c>
      <c r="E8" s="2">
        <v>145</v>
      </c>
      <c r="F8" s="2" t="s">
        <v>55</v>
      </c>
      <c r="G8" t="s">
        <v>46</v>
      </c>
      <c r="H8" s="18">
        <f>Bang_chi_phi[[#This Row],[Giá tiền]]*1000</f>
        <v>145000</v>
      </c>
    </row>
    <row r="9" spans="1:8" x14ac:dyDescent="0.3">
      <c r="A9" s="1">
        <v>45474</v>
      </c>
      <c r="B9" t="s">
        <v>75</v>
      </c>
      <c r="C9">
        <v>2</v>
      </c>
      <c r="D9" t="s">
        <v>125</v>
      </c>
      <c r="E9" s="2">
        <v>54</v>
      </c>
      <c r="F9" s="2" t="s">
        <v>62</v>
      </c>
      <c r="G9" t="s">
        <v>46</v>
      </c>
      <c r="H9" s="18">
        <f>Bang_chi_phi[[#This Row],[Giá tiền]]*1000</f>
        <v>54000</v>
      </c>
    </row>
    <row r="10" spans="1:8" x14ac:dyDescent="0.3">
      <c r="A10" s="1">
        <v>45474</v>
      </c>
      <c r="B10" t="s">
        <v>126</v>
      </c>
      <c r="C10">
        <v>1</v>
      </c>
      <c r="D10" t="s">
        <v>59</v>
      </c>
      <c r="E10" s="2">
        <v>61</v>
      </c>
      <c r="F10" s="2" t="s">
        <v>55</v>
      </c>
      <c r="G10" t="s">
        <v>46</v>
      </c>
      <c r="H10" s="18">
        <f>Bang_chi_phi[[#This Row],[Giá tiền]]*1000</f>
        <v>61000</v>
      </c>
    </row>
    <row r="11" spans="1:8" x14ac:dyDescent="0.3">
      <c r="A11" s="1">
        <v>45474</v>
      </c>
      <c r="B11" t="s">
        <v>51</v>
      </c>
      <c r="C11">
        <v>1</v>
      </c>
      <c r="D11" t="s">
        <v>48</v>
      </c>
      <c r="E11" s="2">
        <v>180</v>
      </c>
      <c r="F11" s="2" t="s">
        <v>99</v>
      </c>
      <c r="G11" t="s">
        <v>46</v>
      </c>
      <c r="H11" s="18">
        <f>Bang_chi_phi[[#This Row],[Giá tiền]]*1000</f>
        <v>180000</v>
      </c>
    </row>
    <row r="12" spans="1:8" x14ac:dyDescent="0.3">
      <c r="A12" s="1">
        <v>45475</v>
      </c>
      <c r="B12" t="s">
        <v>107</v>
      </c>
      <c r="C12">
        <v>5</v>
      </c>
      <c r="D12" t="s">
        <v>63</v>
      </c>
      <c r="E12" s="2">
        <f>17.5*5</f>
        <v>87.5</v>
      </c>
      <c r="F12" s="2" t="s">
        <v>55</v>
      </c>
      <c r="G12" t="s">
        <v>46</v>
      </c>
      <c r="H12" s="18">
        <f>Bang_chi_phi[[#This Row],[Giá tiền]]*1000</f>
        <v>87500</v>
      </c>
    </row>
    <row r="13" spans="1:8" x14ac:dyDescent="0.3">
      <c r="A13" s="1">
        <v>45475</v>
      </c>
      <c r="B13" t="s">
        <v>87</v>
      </c>
      <c r="C13">
        <v>1</v>
      </c>
      <c r="D13" t="s">
        <v>48</v>
      </c>
      <c r="E13" s="2">
        <v>14</v>
      </c>
      <c r="F13" s="2" t="s">
        <v>55</v>
      </c>
      <c r="G13" t="s">
        <v>46</v>
      </c>
      <c r="H13" s="18">
        <f>Bang_chi_phi[[#This Row],[Giá tiền]]*1000</f>
        <v>14000</v>
      </c>
    </row>
    <row r="14" spans="1:8" x14ac:dyDescent="0.3">
      <c r="A14" s="1">
        <v>45475</v>
      </c>
      <c r="B14" t="s">
        <v>54</v>
      </c>
      <c r="C14">
        <v>0.5</v>
      </c>
      <c r="D14" t="s">
        <v>48</v>
      </c>
      <c r="E14" s="2">
        <v>39</v>
      </c>
      <c r="F14" t="s">
        <v>52</v>
      </c>
      <c r="G14" t="s">
        <v>46</v>
      </c>
      <c r="H14" s="18">
        <f>Bang_chi_phi[[#This Row],[Giá tiền]]*1000</f>
        <v>39000</v>
      </c>
    </row>
    <row r="15" spans="1:8" x14ac:dyDescent="0.3">
      <c r="A15" s="1">
        <v>45475</v>
      </c>
      <c r="B15" t="s">
        <v>75</v>
      </c>
      <c r="C15">
        <v>1</v>
      </c>
      <c r="D15" t="s">
        <v>125</v>
      </c>
      <c r="E15" s="2">
        <v>30</v>
      </c>
      <c r="F15" t="s">
        <v>62</v>
      </c>
      <c r="G15" t="s">
        <v>46</v>
      </c>
      <c r="H15" s="18">
        <f>Bang_chi_phi[[#This Row],[Giá tiền]]*1000</f>
        <v>30000</v>
      </c>
    </row>
    <row r="16" spans="1:8" x14ac:dyDescent="0.3">
      <c r="A16" s="1">
        <v>45476</v>
      </c>
      <c r="B16" t="s">
        <v>124</v>
      </c>
      <c r="C16">
        <v>1</v>
      </c>
      <c r="D16" t="s">
        <v>48</v>
      </c>
      <c r="E16" s="2">
        <v>15</v>
      </c>
      <c r="F16" s="2" t="s">
        <v>86</v>
      </c>
      <c r="G16" t="s">
        <v>46</v>
      </c>
      <c r="H16" s="18">
        <f>Bang_chi_phi[[#This Row],[Giá tiền]]*1000</f>
        <v>15000</v>
      </c>
    </row>
    <row r="17" spans="1:8" x14ac:dyDescent="0.3">
      <c r="A17" s="1">
        <v>45476</v>
      </c>
      <c r="B17" t="s">
        <v>123</v>
      </c>
      <c r="C17">
        <v>1</v>
      </c>
      <c r="D17" t="s">
        <v>48</v>
      </c>
      <c r="E17" s="2">
        <v>35</v>
      </c>
      <c r="F17" s="2" t="s">
        <v>86</v>
      </c>
      <c r="G17" t="s">
        <v>46</v>
      </c>
      <c r="H17" s="18">
        <f>Bang_chi_phi[[#This Row],[Giá tiền]]*1000</f>
        <v>35000</v>
      </c>
    </row>
    <row r="18" spans="1:8" x14ac:dyDescent="0.3">
      <c r="A18" s="1">
        <v>45476</v>
      </c>
      <c r="B18" t="s">
        <v>113</v>
      </c>
      <c r="C18">
        <v>1</v>
      </c>
      <c r="D18" t="s">
        <v>48</v>
      </c>
      <c r="E18" s="2">
        <v>25</v>
      </c>
      <c r="F18" s="2" t="s">
        <v>86</v>
      </c>
      <c r="G18" t="s">
        <v>46</v>
      </c>
      <c r="H18" s="18">
        <f>Bang_chi_phi[[#This Row],[Giá tiền]]*1000</f>
        <v>25000</v>
      </c>
    </row>
    <row r="19" spans="1:8" x14ac:dyDescent="0.3">
      <c r="A19" s="1">
        <v>45476</v>
      </c>
      <c r="B19" t="s">
        <v>71</v>
      </c>
      <c r="C19">
        <v>1</v>
      </c>
      <c r="D19" t="s">
        <v>48</v>
      </c>
      <c r="E19" s="2">
        <v>25</v>
      </c>
      <c r="F19" s="2" t="s">
        <v>86</v>
      </c>
      <c r="G19" t="s">
        <v>46</v>
      </c>
      <c r="H19" s="18">
        <f>Bang_chi_phi[[#This Row],[Giá tiền]]*1000</f>
        <v>25000</v>
      </c>
    </row>
    <row r="20" spans="1:8" x14ac:dyDescent="0.3">
      <c r="A20" s="1">
        <v>45476</v>
      </c>
      <c r="B20" t="s">
        <v>75</v>
      </c>
      <c r="C20">
        <v>30</v>
      </c>
      <c r="D20" t="s">
        <v>74</v>
      </c>
      <c r="E20" s="2">
        <v>70</v>
      </c>
      <c r="F20" s="2" t="s">
        <v>62</v>
      </c>
      <c r="G20" t="s">
        <v>46</v>
      </c>
      <c r="H20" s="18">
        <f>Bang_chi_phi[[#This Row],[Giá tiền]]*1000</f>
        <v>70000</v>
      </c>
    </row>
    <row r="21" spans="1:8" x14ac:dyDescent="0.3">
      <c r="A21" s="1">
        <v>45476</v>
      </c>
      <c r="B21" t="s">
        <v>79</v>
      </c>
      <c r="C21">
        <v>4</v>
      </c>
      <c r="D21" t="s">
        <v>63</v>
      </c>
      <c r="E21" s="2">
        <v>116</v>
      </c>
      <c r="F21" s="2" t="s">
        <v>55</v>
      </c>
      <c r="G21" t="s">
        <v>46</v>
      </c>
      <c r="H21" s="18">
        <f>Bang_chi_phi[[#This Row],[Giá tiền]]*1000</f>
        <v>116000</v>
      </c>
    </row>
    <row r="22" spans="1:8" x14ac:dyDescent="0.3">
      <c r="A22" s="1">
        <v>45476</v>
      </c>
      <c r="B22" t="s">
        <v>122</v>
      </c>
      <c r="C22">
        <v>1.5</v>
      </c>
      <c r="D22" t="s">
        <v>48</v>
      </c>
      <c r="E22" s="2">
        <v>102</v>
      </c>
      <c r="F22" s="2" t="s">
        <v>62</v>
      </c>
      <c r="G22" t="s">
        <v>46</v>
      </c>
      <c r="H22" s="18">
        <f>Bang_chi_phi[[#This Row],[Giá tiền]]*1000</f>
        <v>102000</v>
      </c>
    </row>
    <row r="23" spans="1:8" x14ac:dyDescent="0.3">
      <c r="A23" s="1">
        <v>45476</v>
      </c>
      <c r="B23" t="s">
        <v>121</v>
      </c>
      <c r="C23">
        <v>500</v>
      </c>
      <c r="D23" t="s">
        <v>83</v>
      </c>
      <c r="E23" s="2">
        <v>375</v>
      </c>
      <c r="F23" t="s">
        <v>118</v>
      </c>
      <c r="G23" t="s">
        <v>46</v>
      </c>
      <c r="H23" s="18">
        <f>Bang_chi_phi[[#This Row],[Giá tiền]]*1000</f>
        <v>375000</v>
      </c>
    </row>
    <row r="24" spans="1:8" x14ac:dyDescent="0.3">
      <c r="A24" s="1">
        <v>45477</v>
      </c>
      <c r="B24" t="s">
        <v>120</v>
      </c>
      <c r="C24">
        <v>2</v>
      </c>
      <c r="D24" t="s">
        <v>119</v>
      </c>
      <c r="E24" s="2">
        <v>280</v>
      </c>
      <c r="F24" t="s">
        <v>118</v>
      </c>
      <c r="G24" t="s">
        <v>46</v>
      </c>
      <c r="H24" s="18">
        <f>Bang_chi_phi[[#This Row],[Giá tiền]]*1000</f>
        <v>280000</v>
      </c>
    </row>
    <row r="25" spans="1:8" x14ac:dyDescent="0.3">
      <c r="A25" s="1">
        <v>45477</v>
      </c>
      <c r="B25" t="s">
        <v>117</v>
      </c>
      <c r="C25">
        <v>3</v>
      </c>
      <c r="D25" t="s">
        <v>48</v>
      </c>
      <c r="E25" s="2">
        <f>234</f>
        <v>234</v>
      </c>
      <c r="F25" t="s">
        <v>52</v>
      </c>
      <c r="G25" t="s">
        <v>46</v>
      </c>
      <c r="H25" s="18">
        <f>Bang_chi_phi[[#This Row],[Giá tiền]]*1000</f>
        <v>234000</v>
      </c>
    </row>
    <row r="26" spans="1:8" x14ac:dyDescent="0.3">
      <c r="A26" s="1">
        <v>45477</v>
      </c>
      <c r="B26" t="s">
        <v>79</v>
      </c>
      <c r="C26">
        <v>3</v>
      </c>
      <c r="D26" t="s">
        <v>63</v>
      </c>
      <c r="E26" s="2">
        <v>87</v>
      </c>
      <c r="F26" t="s">
        <v>55</v>
      </c>
      <c r="G26" t="s">
        <v>46</v>
      </c>
      <c r="H26" s="18">
        <f>Bang_chi_phi[[#This Row],[Giá tiền]]*1000</f>
        <v>87000</v>
      </c>
    </row>
    <row r="27" spans="1:8" x14ac:dyDescent="0.3">
      <c r="A27" s="1">
        <v>45477</v>
      </c>
      <c r="B27" t="s">
        <v>107</v>
      </c>
      <c r="C27">
        <v>1</v>
      </c>
      <c r="D27" t="s">
        <v>63</v>
      </c>
      <c r="E27" s="2">
        <v>17</v>
      </c>
      <c r="F27" t="s">
        <v>55</v>
      </c>
      <c r="G27" t="s">
        <v>46</v>
      </c>
      <c r="H27" s="18">
        <f>Bang_chi_phi[[#This Row],[Giá tiền]]*1000</f>
        <v>17000</v>
      </c>
    </row>
    <row r="28" spans="1:8" x14ac:dyDescent="0.3">
      <c r="A28" s="1">
        <v>45477</v>
      </c>
      <c r="B28" t="s">
        <v>76</v>
      </c>
      <c r="C28">
        <v>0.58499999999999996</v>
      </c>
      <c r="D28" t="s">
        <v>48</v>
      </c>
      <c r="E28" s="2">
        <v>20</v>
      </c>
      <c r="F28" t="s">
        <v>55</v>
      </c>
      <c r="G28" t="s">
        <v>46</v>
      </c>
      <c r="H28" s="18">
        <f>Bang_chi_phi[[#This Row],[Giá tiền]]*1000</f>
        <v>20000</v>
      </c>
    </row>
    <row r="29" spans="1:8" x14ac:dyDescent="0.3">
      <c r="A29" s="1">
        <v>45477</v>
      </c>
      <c r="B29" t="s">
        <v>69</v>
      </c>
      <c r="E29" s="2">
        <v>22</v>
      </c>
      <c r="F29" t="s">
        <v>14</v>
      </c>
      <c r="G29" t="s">
        <v>46</v>
      </c>
      <c r="H29" s="18">
        <f>Bang_chi_phi[[#This Row],[Giá tiền]]*1000</f>
        <v>22000</v>
      </c>
    </row>
    <row r="30" spans="1:8" x14ac:dyDescent="0.3">
      <c r="A30" s="1">
        <v>45478</v>
      </c>
      <c r="B30" t="s">
        <v>116</v>
      </c>
      <c r="C30">
        <v>4</v>
      </c>
      <c r="D30" t="s">
        <v>115</v>
      </c>
      <c r="E30" s="2">
        <v>40</v>
      </c>
      <c r="F30" t="s">
        <v>114</v>
      </c>
      <c r="G30" t="s">
        <v>46</v>
      </c>
      <c r="H30" s="18">
        <f>Bang_chi_phi[[#This Row],[Giá tiền]]*1000</f>
        <v>40000</v>
      </c>
    </row>
    <row r="31" spans="1:8" x14ac:dyDescent="0.3">
      <c r="A31" s="1">
        <v>45478</v>
      </c>
      <c r="B31" t="s">
        <v>106</v>
      </c>
      <c r="C31">
        <v>1</v>
      </c>
      <c r="D31" t="s">
        <v>48</v>
      </c>
      <c r="E31" s="2">
        <v>15</v>
      </c>
      <c r="F31" s="2" t="s">
        <v>86</v>
      </c>
      <c r="G31" t="s">
        <v>46</v>
      </c>
      <c r="H31" s="18">
        <f>Bang_chi_phi[[#This Row],[Giá tiền]]*1000</f>
        <v>15000</v>
      </c>
    </row>
    <row r="32" spans="1:8" x14ac:dyDescent="0.3">
      <c r="A32" s="1">
        <v>45478</v>
      </c>
      <c r="B32" t="s">
        <v>113</v>
      </c>
      <c r="C32">
        <v>1</v>
      </c>
      <c r="D32" t="s">
        <v>48</v>
      </c>
      <c r="E32" s="2">
        <v>10</v>
      </c>
      <c r="F32" s="2" t="s">
        <v>86</v>
      </c>
      <c r="G32" t="s">
        <v>46</v>
      </c>
      <c r="H32" s="18">
        <f>Bang_chi_phi[[#This Row],[Giá tiền]]*1000</f>
        <v>10000</v>
      </c>
    </row>
    <row r="33" spans="1:9" x14ac:dyDescent="0.3">
      <c r="A33" s="1">
        <v>45478</v>
      </c>
      <c r="B33" t="s">
        <v>71</v>
      </c>
      <c r="C33">
        <v>1</v>
      </c>
      <c r="D33" t="s">
        <v>48</v>
      </c>
      <c r="E33" s="2">
        <v>30</v>
      </c>
      <c r="F33" s="2" t="s">
        <v>86</v>
      </c>
      <c r="G33" t="s">
        <v>46</v>
      </c>
      <c r="H33" s="18">
        <f>Bang_chi_phi[[#This Row],[Giá tiền]]*1000</f>
        <v>30000</v>
      </c>
    </row>
    <row r="34" spans="1:9" x14ac:dyDescent="0.3">
      <c r="A34" s="1">
        <v>45478</v>
      </c>
      <c r="B34" t="s">
        <v>112</v>
      </c>
      <c r="C34">
        <v>1</v>
      </c>
      <c r="D34" t="s">
        <v>48</v>
      </c>
      <c r="E34" s="2">
        <v>35</v>
      </c>
      <c r="F34" s="2" t="s">
        <v>86</v>
      </c>
      <c r="G34" t="s">
        <v>46</v>
      </c>
      <c r="H34" s="18">
        <f>Bang_chi_phi[[#This Row],[Giá tiền]]*1000</f>
        <v>35000</v>
      </c>
    </row>
    <row r="35" spans="1:9" x14ac:dyDescent="0.3">
      <c r="A35" s="1">
        <v>45478</v>
      </c>
      <c r="B35" t="s">
        <v>111</v>
      </c>
      <c r="C35">
        <v>1</v>
      </c>
      <c r="D35" t="s">
        <v>48</v>
      </c>
      <c r="E35" s="2">
        <v>150</v>
      </c>
      <c r="F35" t="s">
        <v>99</v>
      </c>
      <c r="G35" t="s">
        <v>46</v>
      </c>
      <c r="H35" s="18">
        <f>Bang_chi_phi[[#This Row],[Giá tiền]]*1000</f>
        <v>150000</v>
      </c>
    </row>
    <row r="36" spans="1:9" x14ac:dyDescent="0.3">
      <c r="A36" s="1">
        <v>45478</v>
      </c>
      <c r="B36" t="s">
        <v>107</v>
      </c>
      <c r="C36">
        <v>6</v>
      </c>
      <c r="D36" t="s">
        <v>110</v>
      </c>
      <c r="E36" s="2">
        <v>102</v>
      </c>
      <c r="F36" t="s">
        <v>55</v>
      </c>
      <c r="G36" t="s">
        <v>46</v>
      </c>
      <c r="H36" s="18">
        <f>Bang_chi_phi[[#This Row],[Giá tiền]]*1000</f>
        <v>102000</v>
      </c>
    </row>
    <row r="37" spans="1:9" x14ac:dyDescent="0.3">
      <c r="A37" s="1">
        <v>45478</v>
      </c>
      <c r="B37" t="s">
        <v>75</v>
      </c>
      <c r="C37">
        <v>30</v>
      </c>
      <c r="D37" t="s">
        <v>74</v>
      </c>
      <c r="E37" s="2">
        <v>65</v>
      </c>
      <c r="F37" t="s">
        <v>55</v>
      </c>
      <c r="G37" t="s">
        <v>46</v>
      </c>
      <c r="H37" s="18">
        <f>Bang_chi_phi[[#This Row],[Giá tiền]]*1000</f>
        <v>65000</v>
      </c>
    </row>
    <row r="38" spans="1:9" x14ac:dyDescent="0.3">
      <c r="A38" s="1">
        <v>45478</v>
      </c>
      <c r="B38" t="s">
        <v>109</v>
      </c>
      <c r="C38">
        <v>3</v>
      </c>
      <c r="D38" t="s">
        <v>48</v>
      </c>
      <c r="E38" s="2">
        <v>176</v>
      </c>
      <c r="F38" t="s">
        <v>55</v>
      </c>
      <c r="G38" t="s">
        <v>46</v>
      </c>
      <c r="H38" s="18">
        <f>Bang_chi_phi[[#This Row],[Giá tiền]]*1000</f>
        <v>176000</v>
      </c>
    </row>
    <row r="39" spans="1:9" x14ac:dyDescent="0.3">
      <c r="A39" s="1">
        <v>45478</v>
      </c>
      <c r="B39" t="s">
        <v>108</v>
      </c>
      <c r="C39">
        <v>3</v>
      </c>
      <c r="D39" t="s">
        <v>48</v>
      </c>
      <c r="E39" s="2">
        <v>107</v>
      </c>
      <c r="F39" t="s">
        <v>55</v>
      </c>
      <c r="G39" t="s">
        <v>46</v>
      </c>
      <c r="H39" s="18">
        <f>Bang_chi_phi[[#This Row],[Giá tiền]]*1000</f>
        <v>107000</v>
      </c>
    </row>
    <row r="40" spans="1:9" x14ac:dyDescent="0.3">
      <c r="A40" s="1">
        <v>45479</v>
      </c>
      <c r="B40" t="s">
        <v>79</v>
      </c>
      <c r="C40">
        <v>3</v>
      </c>
      <c r="D40" t="s">
        <v>63</v>
      </c>
      <c r="E40" s="2">
        <v>87</v>
      </c>
      <c r="F40" t="s">
        <v>55</v>
      </c>
      <c r="G40" t="s">
        <v>46</v>
      </c>
      <c r="H40" s="18">
        <f>Bang_chi_phi[[#This Row],[Giá tiền]]*1000</f>
        <v>87000</v>
      </c>
    </row>
    <row r="41" spans="1:9" x14ac:dyDescent="0.3">
      <c r="A41" s="1">
        <v>45479</v>
      </c>
      <c r="B41" t="s">
        <v>107</v>
      </c>
      <c r="C41">
        <v>1</v>
      </c>
      <c r="D41" t="s">
        <v>63</v>
      </c>
      <c r="E41" s="2">
        <v>17</v>
      </c>
      <c r="F41" t="s">
        <v>55</v>
      </c>
      <c r="G41" t="s">
        <v>46</v>
      </c>
      <c r="H41" s="18">
        <f>Bang_chi_phi[[#This Row],[Giá tiền]]*1000</f>
        <v>17000</v>
      </c>
      <c r="I41" s="6"/>
    </row>
    <row r="42" spans="1:9" x14ac:dyDescent="0.3">
      <c r="A42" s="1">
        <v>45479</v>
      </c>
      <c r="B42" t="s">
        <v>71</v>
      </c>
      <c r="C42">
        <v>0.43</v>
      </c>
      <c r="D42" t="s">
        <v>48</v>
      </c>
      <c r="E42" s="2">
        <v>17.5</v>
      </c>
      <c r="F42" t="s">
        <v>55</v>
      </c>
      <c r="G42" t="s">
        <v>46</v>
      </c>
      <c r="H42" s="18">
        <f>Bang_chi_phi[[#This Row],[Giá tiền]]*1000</f>
        <v>17500</v>
      </c>
    </row>
    <row r="43" spans="1:9" x14ac:dyDescent="0.3">
      <c r="A43" s="1">
        <v>45479</v>
      </c>
      <c r="B43" t="s">
        <v>106</v>
      </c>
      <c r="C43">
        <v>0.64</v>
      </c>
      <c r="D43" t="s">
        <v>48</v>
      </c>
      <c r="E43" s="2">
        <v>12.9</v>
      </c>
      <c r="F43" t="s">
        <v>55</v>
      </c>
      <c r="G43" t="s">
        <v>46</v>
      </c>
      <c r="H43" s="18">
        <f>Bang_chi_phi[[#This Row],[Giá tiền]]*1000</f>
        <v>12900</v>
      </c>
    </row>
    <row r="44" spans="1:9" x14ac:dyDescent="0.3">
      <c r="A44" s="1">
        <v>45479</v>
      </c>
      <c r="B44" t="s">
        <v>69</v>
      </c>
      <c r="E44" s="2">
        <v>16</v>
      </c>
      <c r="F44" t="s">
        <v>14</v>
      </c>
      <c r="G44" t="s">
        <v>46</v>
      </c>
      <c r="H44" s="18">
        <f>Bang_chi_phi[[#This Row],[Giá tiền]]*1000</f>
        <v>16000</v>
      </c>
    </row>
    <row r="45" spans="1:9" x14ac:dyDescent="0.3">
      <c r="A45" s="1">
        <v>45479</v>
      </c>
      <c r="B45" t="s">
        <v>105</v>
      </c>
      <c r="C45">
        <v>1</v>
      </c>
      <c r="D45" t="s">
        <v>48</v>
      </c>
      <c r="E45" s="2">
        <v>78</v>
      </c>
      <c r="F45" t="s">
        <v>52</v>
      </c>
      <c r="G45" t="s">
        <v>46</v>
      </c>
      <c r="H45" s="18">
        <f>Bang_chi_phi[[#This Row],[Giá tiền]]*1000</f>
        <v>78000</v>
      </c>
    </row>
    <row r="46" spans="1:9" x14ac:dyDescent="0.3">
      <c r="A46" s="1">
        <v>45480</v>
      </c>
      <c r="B46" t="s">
        <v>71</v>
      </c>
      <c r="C46">
        <v>0.56000000000000005</v>
      </c>
      <c r="D46" t="s">
        <v>48</v>
      </c>
      <c r="E46" s="2">
        <v>19.600000000000001</v>
      </c>
      <c r="F46" t="s">
        <v>55</v>
      </c>
      <c r="G46" t="s">
        <v>46</v>
      </c>
      <c r="H46" s="18">
        <f>Bang_chi_phi[[#This Row],[Giá tiền]]*1000</f>
        <v>19600</v>
      </c>
    </row>
    <row r="47" spans="1:9" x14ac:dyDescent="0.3">
      <c r="A47" s="1">
        <v>45480</v>
      </c>
      <c r="B47" t="s">
        <v>79</v>
      </c>
      <c r="C47">
        <v>3</v>
      </c>
      <c r="D47" t="s">
        <v>63</v>
      </c>
      <c r="E47" s="2">
        <v>67</v>
      </c>
      <c r="F47" t="s">
        <v>55</v>
      </c>
      <c r="G47" t="s">
        <v>46</v>
      </c>
      <c r="H47" s="18">
        <f>Bang_chi_phi[[#This Row],[Giá tiền]]*1000</f>
        <v>67000</v>
      </c>
    </row>
    <row r="48" spans="1:9" x14ac:dyDescent="0.3">
      <c r="A48" s="1">
        <v>45480</v>
      </c>
      <c r="B48" t="s">
        <v>104</v>
      </c>
      <c r="C48">
        <v>0.23400000000000001</v>
      </c>
      <c r="D48" t="s">
        <v>53</v>
      </c>
      <c r="E48" s="2">
        <v>7.3</v>
      </c>
      <c r="F48" s="2" t="s">
        <v>62</v>
      </c>
      <c r="G48" t="s">
        <v>46</v>
      </c>
      <c r="H48" s="18">
        <f>Bang_chi_phi[[#This Row],[Giá tiền]]*1000</f>
        <v>7300</v>
      </c>
    </row>
    <row r="49" spans="1:10" x14ac:dyDescent="0.3">
      <c r="A49" s="1">
        <v>45480</v>
      </c>
      <c r="B49" t="s">
        <v>70</v>
      </c>
      <c r="C49">
        <v>0.05</v>
      </c>
      <c r="D49" t="s">
        <v>48</v>
      </c>
      <c r="E49" s="2">
        <v>5.8</v>
      </c>
      <c r="F49" s="2" t="s">
        <v>62</v>
      </c>
      <c r="G49" t="s">
        <v>46</v>
      </c>
      <c r="H49" s="18">
        <f>Bang_chi_phi[[#This Row],[Giá tiền]]*1000</f>
        <v>5800</v>
      </c>
      <c r="J49" s="6"/>
    </row>
    <row r="50" spans="1:10" x14ac:dyDescent="0.3">
      <c r="A50" s="1">
        <v>45480</v>
      </c>
      <c r="B50" t="s">
        <v>103</v>
      </c>
      <c r="C50">
        <v>0.17</v>
      </c>
      <c r="D50" t="s">
        <v>48</v>
      </c>
      <c r="E50" s="2">
        <v>39</v>
      </c>
      <c r="F50" s="2" t="s">
        <v>62</v>
      </c>
      <c r="G50" t="s">
        <v>46</v>
      </c>
      <c r="H50" s="18">
        <f>Bang_chi_phi[[#This Row],[Giá tiền]]*1000</f>
        <v>39000</v>
      </c>
    </row>
    <row r="51" spans="1:10" x14ac:dyDescent="0.3">
      <c r="A51" s="1">
        <v>45480</v>
      </c>
      <c r="B51" t="s">
        <v>102</v>
      </c>
      <c r="C51">
        <v>1</v>
      </c>
      <c r="D51" t="s">
        <v>48</v>
      </c>
      <c r="E51" s="2">
        <v>86</v>
      </c>
      <c r="F51" s="2" t="s">
        <v>62</v>
      </c>
      <c r="G51" t="s">
        <v>46</v>
      </c>
      <c r="H51" s="18">
        <f>Bang_chi_phi[[#This Row],[Giá tiền]]*1000</f>
        <v>86000</v>
      </c>
    </row>
    <row r="52" spans="1:10" x14ac:dyDescent="0.3">
      <c r="A52" s="1">
        <v>45481</v>
      </c>
      <c r="B52" t="s">
        <v>54</v>
      </c>
      <c r="C52">
        <v>2</v>
      </c>
      <c r="D52" t="s">
        <v>48</v>
      </c>
      <c r="E52" s="2">
        <v>156</v>
      </c>
      <c r="F52" t="s">
        <v>52</v>
      </c>
      <c r="G52" t="s">
        <v>46</v>
      </c>
      <c r="H52" s="18">
        <f>Bang_chi_phi[[#This Row],[Giá tiền]]*1000</f>
        <v>156000</v>
      </c>
    </row>
    <row r="53" spans="1:10" x14ac:dyDescent="0.3">
      <c r="A53" s="1">
        <v>45481</v>
      </c>
      <c r="B53" t="s">
        <v>57</v>
      </c>
      <c r="C53">
        <v>1</v>
      </c>
      <c r="D53" t="s">
        <v>56</v>
      </c>
      <c r="E53" s="2">
        <v>114</v>
      </c>
      <c r="F53" t="s">
        <v>55</v>
      </c>
      <c r="G53" t="s">
        <v>46</v>
      </c>
      <c r="H53" s="18">
        <f>Bang_chi_phi[[#This Row],[Giá tiền]]*1000</f>
        <v>114000</v>
      </c>
    </row>
    <row r="54" spans="1:10" x14ac:dyDescent="0.3">
      <c r="A54" s="1">
        <v>45481</v>
      </c>
      <c r="B54" t="s">
        <v>79</v>
      </c>
      <c r="C54">
        <v>3</v>
      </c>
      <c r="D54" t="s">
        <v>63</v>
      </c>
      <c r="E54" s="2">
        <v>87</v>
      </c>
      <c r="F54" t="s">
        <v>55</v>
      </c>
      <c r="G54" t="s">
        <v>46</v>
      </c>
      <c r="H54" s="18">
        <f>Bang_chi_phi[[#This Row],[Giá tiền]]*1000</f>
        <v>87000</v>
      </c>
    </row>
    <row r="55" spans="1:10" x14ac:dyDescent="0.3">
      <c r="A55" s="1">
        <v>45481</v>
      </c>
      <c r="B55" t="s">
        <v>88</v>
      </c>
      <c r="C55">
        <v>1</v>
      </c>
      <c r="D55" t="s">
        <v>48</v>
      </c>
      <c r="E55" s="2">
        <v>35</v>
      </c>
      <c r="F55" s="2" t="s">
        <v>86</v>
      </c>
      <c r="G55" t="s">
        <v>46</v>
      </c>
      <c r="H55" s="18">
        <f>Bang_chi_phi[[#This Row],[Giá tiền]]*1000</f>
        <v>35000</v>
      </c>
    </row>
    <row r="56" spans="1:10" x14ac:dyDescent="0.3">
      <c r="A56" s="1">
        <v>45481</v>
      </c>
      <c r="B56" t="s">
        <v>101</v>
      </c>
      <c r="C56">
        <v>1</v>
      </c>
      <c r="D56" t="s">
        <v>48</v>
      </c>
      <c r="E56" s="2">
        <v>20</v>
      </c>
      <c r="F56" s="2" t="s">
        <v>86</v>
      </c>
      <c r="G56" t="s">
        <v>46</v>
      </c>
      <c r="H56" s="18">
        <f>Bang_chi_phi[[#This Row],[Giá tiền]]*1000</f>
        <v>20000</v>
      </c>
    </row>
    <row r="57" spans="1:10" x14ac:dyDescent="0.3">
      <c r="A57" s="1">
        <v>45481</v>
      </c>
      <c r="B57" t="s">
        <v>87</v>
      </c>
      <c r="C57">
        <v>1</v>
      </c>
      <c r="D57" t="s">
        <v>48</v>
      </c>
      <c r="E57" s="2">
        <v>16</v>
      </c>
      <c r="F57" s="2" t="s">
        <v>86</v>
      </c>
      <c r="G57" t="s">
        <v>46</v>
      </c>
      <c r="H57" s="18">
        <f>Bang_chi_phi[[#This Row],[Giá tiền]]*1000</f>
        <v>16000</v>
      </c>
    </row>
    <row r="58" spans="1:10" x14ac:dyDescent="0.3">
      <c r="A58" s="1">
        <v>45482</v>
      </c>
      <c r="B58" t="s">
        <v>76</v>
      </c>
      <c r="C58">
        <v>0.67500000000000004</v>
      </c>
      <c r="D58" t="s">
        <v>48</v>
      </c>
      <c r="E58" s="2">
        <v>23.52</v>
      </c>
      <c r="F58" t="s">
        <v>55</v>
      </c>
      <c r="G58" t="s">
        <v>46</v>
      </c>
      <c r="H58" s="18">
        <f>Bang_chi_phi[[#This Row],[Giá tiền]]*1000</f>
        <v>23520</v>
      </c>
    </row>
    <row r="59" spans="1:10" x14ac:dyDescent="0.3">
      <c r="A59" s="1">
        <v>45482</v>
      </c>
      <c r="B59" t="s">
        <v>75</v>
      </c>
      <c r="C59">
        <v>30</v>
      </c>
      <c r="D59" t="s">
        <v>74</v>
      </c>
      <c r="E59" s="2">
        <v>65</v>
      </c>
      <c r="F59" t="s">
        <v>55</v>
      </c>
      <c r="G59" t="s">
        <v>46</v>
      </c>
      <c r="H59" s="18">
        <f>Bang_chi_phi[[#This Row],[Giá tiền]]*1000</f>
        <v>65000</v>
      </c>
    </row>
    <row r="60" spans="1:10" x14ac:dyDescent="0.3">
      <c r="A60" s="1">
        <v>45482</v>
      </c>
      <c r="B60" t="s">
        <v>100</v>
      </c>
      <c r="C60">
        <v>0.37</v>
      </c>
      <c r="D60" t="s">
        <v>48</v>
      </c>
      <c r="E60" s="2">
        <v>14</v>
      </c>
      <c r="F60" t="s">
        <v>55</v>
      </c>
      <c r="G60" t="s">
        <v>46</v>
      </c>
      <c r="H60" s="18">
        <f>Bang_chi_phi[[#This Row],[Giá tiền]]*1000</f>
        <v>14000</v>
      </c>
    </row>
    <row r="61" spans="1:10" x14ac:dyDescent="0.3">
      <c r="A61" s="1">
        <v>45482</v>
      </c>
      <c r="B61" t="s">
        <v>79</v>
      </c>
      <c r="C61">
        <v>3</v>
      </c>
      <c r="D61" t="s">
        <v>63</v>
      </c>
      <c r="E61" s="2">
        <v>87</v>
      </c>
      <c r="F61" t="s">
        <v>55</v>
      </c>
      <c r="G61" t="s">
        <v>46</v>
      </c>
      <c r="H61" s="18">
        <f>Bang_chi_phi[[#This Row],[Giá tiền]]*1000</f>
        <v>87000</v>
      </c>
    </row>
    <row r="62" spans="1:10" x14ac:dyDescent="0.3">
      <c r="A62" s="1">
        <v>45482</v>
      </c>
      <c r="B62" t="s">
        <v>73</v>
      </c>
      <c r="C62">
        <v>1</v>
      </c>
      <c r="D62" t="s">
        <v>63</v>
      </c>
      <c r="E62" s="2">
        <v>17</v>
      </c>
      <c r="F62" t="s">
        <v>55</v>
      </c>
      <c r="G62" t="s">
        <v>46</v>
      </c>
      <c r="H62" s="18">
        <f>Bang_chi_phi[[#This Row],[Giá tiền]]*1000</f>
        <v>17000</v>
      </c>
    </row>
    <row r="63" spans="1:10" x14ac:dyDescent="0.3">
      <c r="A63" s="1">
        <v>45482</v>
      </c>
      <c r="B63" t="s">
        <v>54</v>
      </c>
      <c r="C63">
        <v>2</v>
      </c>
      <c r="D63" t="s">
        <v>48</v>
      </c>
      <c r="E63" s="2">
        <v>156</v>
      </c>
      <c r="F63" t="s">
        <v>52</v>
      </c>
      <c r="G63" t="s">
        <v>46</v>
      </c>
      <c r="H63" s="18">
        <f>Bang_chi_phi[[#This Row],[Giá tiền]]*1000</f>
        <v>156000</v>
      </c>
    </row>
    <row r="64" spans="1:10" x14ac:dyDescent="0.3">
      <c r="A64" s="1">
        <v>45482</v>
      </c>
      <c r="B64" t="s">
        <v>51</v>
      </c>
      <c r="C64">
        <v>1</v>
      </c>
      <c r="D64" t="s">
        <v>48</v>
      </c>
      <c r="E64" s="2">
        <v>150</v>
      </c>
      <c r="F64" t="s">
        <v>99</v>
      </c>
      <c r="G64" t="s">
        <v>46</v>
      </c>
      <c r="H64" s="18">
        <f>Bang_chi_phi[[#This Row],[Giá tiền]]*1000</f>
        <v>150000</v>
      </c>
    </row>
    <row r="65" spans="1:8" x14ac:dyDescent="0.3">
      <c r="A65" s="1">
        <v>45483</v>
      </c>
      <c r="B65" t="s">
        <v>98</v>
      </c>
      <c r="C65">
        <v>500</v>
      </c>
      <c r="D65" t="s">
        <v>83</v>
      </c>
      <c r="E65" s="2">
        <v>425</v>
      </c>
      <c r="F65" t="s">
        <v>95</v>
      </c>
      <c r="G65" t="s">
        <v>46</v>
      </c>
      <c r="H65" s="18">
        <f>Bang_chi_phi[[#This Row],[Giá tiền]]*1000</f>
        <v>425000</v>
      </c>
    </row>
    <row r="66" spans="1:8" x14ac:dyDescent="0.3">
      <c r="A66" s="1">
        <v>45483</v>
      </c>
      <c r="B66" t="s">
        <v>97</v>
      </c>
      <c r="C66">
        <v>30</v>
      </c>
      <c r="D66" t="s">
        <v>83</v>
      </c>
      <c r="E66" s="2">
        <v>105</v>
      </c>
      <c r="F66" t="s">
        <v>95</v>
      </c>
      <c r="G66" t="s">
        <v>46</v>
      </c>
      <c r="H66" s="18">
        <f>Bang_chi_phi[[#This Row],[Giá tiền]]*1000</f>
        <v>105000</v>
      </c>
    </row>
    <row r="67" spans="1:8" x14ac:dyDescent="0.3">
      <c r="A67" s="1">
        <v>45483</v>
      </c>
      <c r="B67" t="s">
        <v>96</v>
      </c>
      <c r="C67">
        <v>1</v>
      </c>
      <c r="D67" t="s">
        <v>83</v>
      </c>
      <c r="E67" s="2">
        <v>3</v>
      </c>
      <c r="F67" t="s">
        <v>95</v>
      </c>
      <c r="G67" t="s">
        <v>46</v>
      </c>
      <c r="H67" s="18">
        <f>Bang_chi_phi[[#This Row],[Giá tiền]]*1000</f>
        <v>3000</v>
      </c>
    </row>
    <row r="68" spans="1:8" x14ac:dyDescent="0.3">
      <c r="A68" s="1">
        <v>45483</v>
      </c>
      <c r="B68" t="s">
        <v>71</v>
      </c>
      <c r="C68">
        <v>0.87</v>
      </c>
      <c r="D68" t="s">
        <v>48</v>
      </c>
      <c r="E68" s="2">
        <v>30</v>
      </c>
      <c r="F68" t="s">
        <v>55</v>
      </c>
      <c r="G68" t="s">
        <v>46</v>
      </c>
      <c r="H68" s="18">
        <f>Bang_chi_phi[[#This Row],[Giá tiền]]*1000</f>
        <v>30000</v>
      </c>
    </row>
    <row r="69" spans="1:8" x14ac:dyDescent="0.3">
      <c r="A69" s="1">
        <v>45483</v>
      </c>
      <c r="B69" t="s">
        <v>79</v>
      </c>
      <c r="C69">
        <v>3</v>
      </c>
      <c r="D69" t="s">
        <v>63</v>
      </c>
      <c r="E69" s="2">
        <v>87</v>
      </c>
      <c r="F69" t="s">
        <v>55</v>
      </c>
      <c r="G69" t="s">
        <v>46</v>
      </c>
      <c r="H69" s="18">
        <f>Bang_chi_phi[[#This Row],[Giá tiền]]*1000</f>
        <v>87000</v>
      </c>
    </row>
    <row r="70" spans="1:8" x14ac:dyDescent="0.3">
      <c r="A70" s="1">
        <v>45483</v>
      </c>
      <c r="B70" t="s">
        <v>94</v>
      </c>
      <c r="C70">
        <v>6</v>
      </c>
      <c r="D70" t="s">
        <v>93</v>
      </c>
      <c r="E70" s="2">
        <v>40</v>
      </c>
      <c r="F70" s="2" t="s">
        <v>86</v>
      </c>
      <c r="G70" t="s">
        <v>46</v>
      </c>
      <c r="H70" s="18">
        <f>Bang_chi_phi[[#This Row],[Giá tiền]]*1000</f>
        <v>40000</v>
      </c>
    </row>
    <row r="71" spans="1:8" x14ac:dyDescent="0.3">
      <c r="A71" s="1">
        <v>45483</v>
      </c>
      <c r="B71" t="s">
        <v>69</v>
      </c>
      <c r="E71" s="2">
        <v>10</v>
      </c>
      <c r="F71" t="s">
        <v>14</v>
      </c>
      <c r="G71" t="s">
        <v>46</v>
      </c>
      <c r="H71" s="18">
        <f>Bang_chi_phi[[#This Row],[Giá tiền]]*1000</f>
        <v>10000</v>
      </c>
    </row>
    <row r="72" spans="1:8" x14ac:dyDescent="0.3">
      <c r="A72" s="1">
        <v>45483</v>
      </c>
      <c r="B72" t="s">
        <v>92</v>
      </c>
      <c r="C72">
        <v>2</v>
      </c>
      <c r="D72" t="s">
        <v>59</v>
      </c>
      <c r="E72" s="2">
        <v>76</v>
      </c>
      <c r="F72" t="s">
        <v>82</v>
      </c>
      <c r="G72" t="s">
        <v>4</v>
      </c>
      <c r="H72" s="18">
        <f>Bang_chi_phi[[#This Row],[Giá tiền]]*1000</f>
        <v>76000</v>
      </c>
    </row>
    <row r="73" spans="1:8" x14ac:dyDescent="0.3">
      <c r="A73" s="1">
        <v>45484</v>
      </c>
      <c r="B73" t="s">
        <v>73</v>
      </c>
      <c r="C73">
        <v>6</v>
      </c>
      <c r="D73" t="s">
        <v>63</v>
      </c>
      <c r="E73" s="2">
        <v>102</v>
      </c>
      <c r="F73" t="s">
        <v>55</v>
      </c>
      <c r="G73" t="s">
        <v>46</v>
      </c>
      <c r="H73" s="18">
        <f>Bang_chi_phi[[#This Row],[Giá tiền]]*1000</f>
        <v>102000</v>
      </c>
    </row>
    <row r="74" spans="1:8" x14ac:dyDescent="0.3">
      <c r="A74" s="1">
        <v>45484</v>
      </c>
      <c r="B74" t="s">
        <v>79</v>
      </c>
      <c r="C74">
        <v>1</v>
      </c>
      <c r="D74" t="s">
        <v>63</v>
      </c>
      <c r="E74" s="2">
        <v>29</v>
      </c>
      <c r="F74" t="s">
        <v>55</v>
      </c>
      <c r="G74" t="s">
        <v>46</v>
      </c>
      <c r="H74" s="18">
        <f>Bang_chi_phi[[#This Row],[Giá tiền]]*1000</f>
        <v>29000</v>
      </c>
    </row>
    <row r="75" spans="1:8" x14ac:dyDescent="0.3">
      <c r="A75" s="1">
        <v>45484</v>
      </c>
      <c r="B75" t="s">
        <v>69</v>
      </c>
      <c r="E75" s="2">
        <v>17</v>
      </c>
      <c r="F75" t="s">
        <v>14</v>
      </c>
      <c r="G75" t="s">
        <v>46</v>
      </c>
      <c r="H75" s="18">
        <f>Bang_chi_phi[[#This Row],[Giá tiền]]*1000</f>
        <v>17000</v>
      </c>
    </row>
    <row r="76" spans="1:8" x14ac:dyDescent="0.3">
      <c r="A76" s="1">
        <v>45484</v>
      </c>
      <c r="B76" t="s">
        <v>91</v>
      </c>
      <c r="C76">
        <v>2</v>
      </c>
      <c r="D76" t="s">
        <v>90</v>
      </c>
      <c r="E76" s="2">
        <v>100</v>
      </c>
      <c r="F76" t="s">
        <v>89</v>
      </c>
      <c r="G76" t="s">
        <v>46</v>
      </c>
      <c r="H76" s="18">
        <f>Bang_chi_phi[[#This Row],[Giá tiền]]*1000</f>
        <v>100000</v>
      </c>
    </row>
    <row r="77" spans="1:8" x14ac:dyDescent="0.3">
      <c r="A77" s="1">
        <v>45484</v>
      </c>
      <c r="B77" t="s">
        <v>88</v>
      </c>
      <c r="C77">
        <v>2</v>
      </c>
      <c r="D77" t="s">
        <v>48</v>
      </c>
      <c r="E77" s="2">
        <v>60</v>
      </c>
      <c r="F77" s="2" t="s">
        <v>86</v>
      </c>
      <c r="G77" t="s">
        <v>46</v>
      </c>
      <c r="H77" s="18">
        <f>Bang_chi_phi[[#This Row],[Giá tiền]]*1000</f>
        <v>60000</v>
      </c>
    </row>
    <row r="78" spans="1:8" x14ac:dyDescent="0.3">
      <c r="A78" s="1">
        <v>45484</v>
      </c>
      <c r="B78" t="s">
        <v>87</v>
      </c>
      <c r="C78">
        <v>1</v>
      </c>
      <c r="D78" t="s">
        <v>48</v>
      </c>
      <c r="E78" s="2">
        <v>17</v>
      </c>
      <c r="F78" s="2" t="s">
        <v>86</v>
      </c>
      <c r="G78" t="s">
        <v>46</v>
      </c>
      <c r="H78" s="18">
        <f>Bang_chi_phi[[#This Row],[Giá tiền]]*1000</f>
        <v>17000</v>
      </c>
    </row>
    <row r="79" spans="1:8" x14ac:dyDescent="0.3">
      <c r="A79" s="1">
        <v>45484</v>
      </c>
      <c r="B79" t="s">
        <v>85</v>
      </c>
      <c r="C79">
        <v>4</v>
      </c>
      <c r="D79" t="s">
        <v>83</v>
      </c>
      <c r="E79" s="2">
        <v>131</v>
      </c>
      <c r="F79" t="s">
        <v>82</v>
      </c>
      <c r="G79" t="s">
        <v>46</v>
      </c>
      <c r="H79" s="18">
        <f>Bang_chi_phi[[#This Row],[Giá tiền]]*1000</f>
        <v>131000</v>
      </c>
    </row>
    <row r="80" spans="1:8" x14ac:dyDescent="0.3">
      <c r="A80" s="1">
        <v>45484</v>
      </c>
      <c r="B80" t="s">
        <v>84</v>
      </c>
      <c r="C80">
        <v>1</v>
      </c>
      <c r="D80" t="s">
        <v>83</v>
      </c>
      <c r="E80" s="2">
        <v>145</v>
      </c>
      <c r="F80" t="s">
        <v>82</v>
      </c>
      <c r="G80" t="s">
        <v>46</v>
      </c>
      <c r="H80" s="18">
        <f>Bang_chi_phi[[#This Row],[Giá tiền]]*1000</f>
        <v>145000</v>
      </c>
    </row>
    <row r="81" spans="1:8" x14ac:dyDescent="0.3">
      <c r="A81" s="1">
        <v>45484</v>
      </c>
      <c r="B81" t="s">
        <v>76</v>
      </c>
      <c r="C81">
        <v>0.5</v>
      </c>
      <c r="D81" t="s">
        <v>48</v>
      </c>
      <c r="E81" s="2">
        <v>30</v>
      </c>
      <c r="F81" t="s">
        <v>81</v>
      </c>
      <c r="G81" t="s">
        <v>46</v>
      </c>
      <c r="H81" s="18">
        <f>Bang_chi_phi[[#This Row],[Giá tiền]]*1000</f>
        <v>30000</v>
      </c>
    </row>
    <row r="82" spans="1:8" x14ac:dyDescent="0.3">
      <c r="A82" s="1">
        <v>45484</v>
      </c>
      <c r="B82" t="s">
        <v>80</v>
      </c>
      <c r="C82">
        <v>2</v>
      </c>
      <c r="D82" t="s">
        <v>48</v>
      </c>
      <c r="E82" s="2">
        <v>156</v>
      </c>
      <c r="F82" t="s">
        <v>52</v>
      </c>
      <c r="G82" t="s">
        <v>46</v>
      </c>
      <c r="H82" s="18">
        <f>Bang_chi_phi[[#This Row],[Giá tiền]]*1000</f>
        <v>156000</v>
      </c>
    </row>
    <row r="83" spans="1:8" x14ac:dyDescent="0.3">
      <c r="A83" s="1">
        <v>45485</v>
      </c>
      <c r="B83" t="s">
        <v>79</v>
      </c>
      <c r="C83">
        <v>3</v>
      </c>
      <c r="D83" t="s">
        <v>63</v>
      </c>
      <c r="E83" s="2">
        <v>87</v>
      </c>
      <c r="F83" t="s">
        <v>55</v>
      </c>
      <c r="G83" t="s">
        <v>46</v>
      </c>
      <c r="H83" s="18">
        <f>Bang_chi_phi[[#This Row],[Giá tiền]]*1000</f>
        <v>87000</v>
      </c>
    </row>
    <row r="84" spans="1:8" x14ac:dyDescent="0.3">
      <c r="A84" s="1">
        <v>45485</v>
      </c>
      <c r="B84" t="s">
        <v>76</v>
      </c>
      <c r="C84">
        <v>1</v>
      </c>
      <c r="D84" t="s">
        <v>48</v>
      </c>
      <c r="E84" s="2">
        <v>43</v>
      </c>
      <c r="F84" t="s">
        <v>55</v>
      </c>
      <c r="G84" t="s">
        <v>46</v>
      </c>
      <c r="H84" s="18">
        <f>Bang_chi_phi[[#This Row],[Giá tiền]]*1000</f>
        <v>43000</v>
      </c>
    </row>
    <row r="85" spans="1:8" x14ac:dyDescent="0.3">
      <c r="A85" s="1">
        <v>45485</v>
      </c>
      <c r="B85" t="s">
        <v>75</v>
      </c>
      <c r="C85">
        <v>30</v>
      </c>
      <c r="D85" t="s">
        <v>78</v>
      </c>
      <c r="E85" s="2">
        <v>70</v>
      </c>
      <c r="F85" t="s">
        <v>62</v>
      </c>
      <c r="G85" t="s">
        <v>46</v>
      </c>
      <c r="H85" s="18">
        <f>Bang_chi_phi[[#This Row],[Giá tiền]]*1000</f>
        <v>70000</v>
      </c>
    </row>
    <row r="86" spans="1:8" x14ac:dyDescent="0.3">
      <c r="A86" s="1">
        <v>45485</v>
      </c>
      <c r="B86" t="s">
        <v>69</v>
      </c>
      <c r="C86">
        <v>1</v>
      </c>
      <c r="D86" t="s">
        <v>77</v>
      </c>
      <c r="E86" s="2">
        <v>20</v>
      </c>
      <c r="F86" t="s">
        <v>14</v>
      </c>
      <c r="G86" t="s">
        <v>46</v>
      </c>
      <c r="H86" s="18">
        <f>Bang_chi_phi[[#This Row],[Giá tiền]]*1000</f>
        <v>20000</v>
      </c>
    </row>
    <row r="87" spans="1:8" x14ac:dyDescent="0.3">
      <c r="A87" s="1">
        <v>45486</v>
      </c>
      <c r="B87" t="s">
        <v>67</v>
      </c>
      <c r="C87">
        <v>3</v>
      </c>
      <c r="D87" t="s">
        <v>63</v>
      </c>
      <c r="E87" s="2">
        <v>80</v>
      </c>
      <c r="F87" t="s">
        <v>55</v>
      </c>
      <c r="G87" t="s">
        <v>46</v>
      </c>
      <c r="H87" s="18">
        <f>Bang_chi_phi[[#This Row],[Giá tiền]]*1000</f>
        <v>80000</v>
      </c>
    </row>
    <row r="88" spans="1:8" x14ac:dyDescent="0.3">
      <c r="A88" s="1">
        <v>45486</v>
      </c>
      <c r="B88" t="s">
        <v>76</v>
      </c>
      <c r="C88">
        <v>0.2</v>
      </c>
      <c r="D88" t="s">
        <v>48</v>
      </c>
      <c r="E88" s="2">
        <v>10</v>
      </c>
      <c r="F88" t="s">
        <v>55</v>
      </c>
      <c r="G88" t="s">
        <v>46</v>
      </c>
      <c r="H88" s="18">
        <f>Bang_chi_phi[[#This Row],[Giá tiền]]*1000</f>
        <v>10000</v>
      </c>
    </row>
    <row r="89" spans="1:8" x14ac:dyDescent="0.3">
      <c r="A89" s="1">
        <v>45486</v>
      </c>
      <c r="B89" t="s">
        <v>70</v>
      </c>
      <c r="C89">
        <v>0.1</v>
      </c>
      <c r="D89" t="s">
        <v>48</v>
      </c>
      <c r="E89" s="2">
        <v>10</v>
      </c>
      <c r="F89" t="s">
        <v>55</v>
      </c>
      <c r="G89" t="s">
        <v>46</v>
      </c>
      <c r="H89" s="18">
        <f>Bang_chi_phi[[#This Row],[Giá tiền]]*1000</f>
        <v>10000</v>
      </c>
    </row>
    <row r="90" spans="1:8" x14ac:dyDescent="0.3">
      <c r="A90" s="1">
        <v>45486</v>
      </c>
      <c r="B90" t="s">
        <v>72</v>
      </c>
      <c r="C90">
        <v>0.1</v>
      </c>
      <c r="D90" t="s">
        <v>48</v>
      </c>
      <c r="E90" s="2">
        <v>10</v>
      </c>
      <c r="F90" t="s">
        <v>55</v>
      </c>
      <c r="G90" t="s">
        <v>46</v>
      </c>
      <c r="H90" s="18">
        <f>Bang_chi_phi[[#This Row],[Giá tiền]]*1000</f>
        <v>10000</v>
      </c>
    </row>
    <row r="91" spans="1:8" x14ac:dyDescent="0.3">
      <c r="A91" s="1">
        <v>45487</v>
      </c>
      <c r="B91" t="s">
        <v>75</v>
      </c>
      <c r="C91">
        <v>30</v>
      </c>
      <c r="D91" t="s">
        <v>74</v>
      </c>
      <c r="E91" s="2">
        <v>69</v>
      </c>
      <c r="F91" t="s">
        <v>62</v>
      </c>
      <c r="G91" t="s">
        <v>46</v>
      </c>
      <c r="H91" s="18">
        <f>Bang_chi_phi[[#This Row],[Giá tiền]]*1000</f>
        <v>69000</v>
      </c>
    </row>
    <row r="92" spans="1:8" x14ac:dyDescent="0.3">
      <c r="A92" s="1">
        <v>45487</v>
      </c>
      <c r="B92" t="s">
        <v>73</v>
      </c>
      <c r="C92">
        <v>3</v>
      </c>
      <c r="D92" t="s">
        <v>63</v>
      </c>
      <c r="E92" s="2">
        <v>51</v>
      </c>
      <c r="F92" t="s">
        <v>55</v>
      </c>
      <c r="G92" t="s">
        <v>46</v>
      </c>
      <c r="H92" s="18">
        <f>Bang_chi_phi[[#This Row],[Giá tiền]]*1000</f>
        <v>51000</v>
      </c>
    </row>
    <row r="93" spans="1:8" x14ac:dyDescent="0.3">
      <c r="A93" s="1">
        <v>45487</v>
      </c>
      <c r="B93" t="s">
        <v>72</v>
      </c>
      <c r="C93">
        <v>0.4</v>
      </c>
      <c r="D93" t="s">
        <v>48</v>
      </c>
      <c r="E93" s="2">
        <v>40</v>
      </c>
      <c r="F93" t="s">
        <v>55</v>
      </c>
      <c r="G93" t="s">
        <v>46</v>
      </c>
      <c r="H93" s="18">
        <f>Bang_chi_phi[[#This Row],[Giá tiền]]*1000</f>
        <v>40000</v>
      </c>
    </row>
    <row r="94" spans="1:8" x14ac:dyDescent="0.3">
      <c r="A94" s="1">
        <v>45487</v>
      </c>
      <c r="B94" t="s">
        <v>70</v>
      </c>
      <c r="C94">
        <v>0.3</v>
      </c>
      <c r="D94" t="s">
        <v>48</v>
      </c>
      <c r="E94" s="2">
        <v>30</v>
      </c>
      <c r="F94" t="s">
        <v>55</v>
      </c>
      <c r="G94" t="s">
        <v>46</v>
      </c>
      <c r="H94" s="18">
        <f>Bang_chi_phi[[#This Row],[Giá tiền]]*1000</f>
        <v>30000</v>
      </c>
    </row>
    <row r="95" spans="1:8" x14ac:dyDescent="0.3">
      <c r="A95" s="1">
        <v>45487</v>
      </c>
      <c r="B95" t="s">
        <v>71</v>
      </c>
      <c r="C95">
        <v>0.3</v>
      </c>
      <c r="D95" t="s">
        <v>48</v>
      </c>
      <c r="E95" s="2">
        <v>20</v>
      </c>
      <c r="F95" t="s">
        <v>55</v>
      </c>
      <c r="G95" t="s">
        <v>46</v>
      </c>
      <c r="H95" s="18">
        <f>Bang_chi_phi[[#This Row],[Giá tiền]]*1000</f>
        <v>20000</v>
      </c>
    </row>
    <row r="96" spans="1:8" x14ac:dyDescent="0.3">
      <c r="A96" s="1">
        <v>45488</v>
      </c>
      <c r="B96" t="s">
        <v>70</v>
      </c>
      <c r="C96">
        <v>0.2</v>
      </c>
      <c r="D96" t="s">
        <v>48</v>
      </c>
      <c r="E96" s="2">
        <v>17</v>
      </c>
      <c r="F96" t="s">
        <v>62</v>
      </c>
      <c r="G96" t="s">
        <v>46</v>
      </c>
      <c r="H96" s="18">
        <f>Bang_chi_phi[[#This Row],[Giá tiền]]*1000</f>
        <v>17000</v>
      </c>
    </row>
    <row r="97" spans="1:8" x14ac:dyDescent="0.3">
      <c r="A97" s="1">
        <v>45488</v>
      </c>
      <c r="B97" t="s">
        <v>69</v>
      </c>
      <c r="C97">
        <v>1</v>
      </c>
      <c r="D97" t="s">
        <v>68</v>
      </c>
      <c r="E97" s="2">
        <v>35</v>
      </c>
      <c r="F97" t="s">
        <v>14</v>
      </c>
      <c r="G97" t="s">
        <v>46</v>
      </c>
      <c r="H97" s="18">
        <f>Bang_chi_phi[[#This Row],[Giá tiền]]*1000</f>
        <v>35000</v>
      </c>
    </row>
    <row r="98" spans="1:8" x14ac:dyDescent="0.3">
      <c r="A98" s="1">
        <v>45488</v>
      </c>
      <c r="B98" t="s">
        <v>67</v>
      </c>
      <c r="C98">
        <v>2</v>
      </c>
      <c r="D98" t="s">
        <v>63</v>
      </c>
      <c r="E98" s="2">
        <v>52</v>
      </c>
      <c r="F98" t="s">
        <v>62</v>
      </c>
      <c r="G98" t="s">
        <v>46</v>
      </c>
      <c r="H98" s="18">
        <f>Bang_chi_phi[[#This Row],[Giá tiền]]*1000</f>
        <v>52000</v>
      </c>
    </row>
    <row r="99" spans="1:8" x14ac:dyDescent="0.3">
      <c r="A99" s="1">
        <v>45488</v>
      </c>
      <c r="B99" t="s">
        <v>66</v>
      </c>
      <c r="C99">
        <v>2</v>
      </c>
      <c r="D99" t="s">
        <v>63</v>
      </c>
      <c r="E99" s="2">
        <v>50</v>
      </c>
      <c r="F99" t="s">
        <v>65</v>
      </c>
      <c r="G99" t="s">
        <v>46</v>
      </c>
      <c r="H99" s="18">
        <f>Bang_chi_phi[[#This Row],[Giá tiền]]*1000</f>
        <v>50000</v>
      </c>
    </row>
    <row r="100" spans="1:8" x14ac:dyDescent="0.3">
      <c r="A100" s="1">
        <v>45488</v>
      </c>
      <c r="B100" t="s">
        <v>64</v>
      </c>
      <c r="C100">
        <v>1</v>
      </c>
      <c r="D100" t="s">
        <v>63</v>
      </c>
      <c r="E100" s="2">
        <v>26</v>
      </c>
      <c r="F100" t="s">
        <v>62</v>
      </c>
      <c r="G100" t="s">
        <v>46</v>
      </c>
      <c r="H100" s="18">
        <f>Bang_chi_phi[[#This Row],[Giá tiền]]*1000</f>
        <v>26000</v>
      </c>
    </row>
    <row r="101" spans="1:8" x14ac:dyDescent="0.3">
      <c r="A101" s="1">
        <v>45488</v>
      </c>
      <c r="B101" t="s">
        <v>61</v>
      </c>
      <c r="C101">
        <v>3</v>
      </c>
      <c r="D101" t="s">
        <v>48</v>
      </c>
      <c r="E101" s="2">
        <v>176</v>
      </c>
      <c r="F101" t="s">
        <v>55</v>
      </c>
      <c r="G101" t="s">
        <v>46</v>
      </c>
      <c r="H101" s="18">
        <f>Bang_chi_phi[[#This Row],[Giá tiền]]*1000</f>
        <v>176000</v>
      </c>
    </row>
    <row r="102" spans="1:8" x14ac:dyDescent="0.3">
      <c r="A102" s="1">
        <v>45488</v>
      </c>
      <c r="B102" t="s">
        <v>60</v>
      </c>
      <c r="C102">
        <v>1</v>
      </c>
      <c r="D102" t="s">
        <v>59</v>
      </c>
      <c r="E102" s="2">
        <v>55</v>
      </c>
      <c r="F102" t="s">
        <v>55</v>
      </c>
      <c r="G102" t="s">
        <v>46</v>
      </c>
      <c r="H102" s="18">
        <f>Bang_chi_phi[[#This Row],[Giá tiền]]*1000</f>
        <v>55000</v>
      </c>
    </row>
    <row r="103" spans="1:8" x14ac:dyDescent="0.3">
      <c r="A103" s="1">
        <v>45488</v>
      </c>
      <c r="B103" t="s">
        <v>49</v>
      </c>
      <c r="C103">
        <v>1</v>
      </c>
      <c r="D103" t="s">
        <v>48</v>
      </c>
      <c r="E103" s="2">
        <v>100</v>
      </c>
      <c r="F103" t="s">
        <v>47</v>
      </c>
      <c r="G103" t="s">
        <v>46</v>
      </c>
      <c r="H103" s="18">
        <f>Bang_chi_phi[[#This Row],[Giá tiền]]*1000</f>
        <v>100000</v>
      </c>
    </row>
    <row r="104" spans="1:8" x14ac:dyDescent="0.3">
      <c r="A104" s="1">
        <v>45488</v>
      </c>
      <c r="B104" t="s">
        <v>58</v>
      </c>
      <c r="C104">
        <v>3</v>
      </c>
      <c r="D104" t="s">
        <v>48</v>
      </c>
      <c r="E104" s="2">
        <v>149</v>
      </c>
      <c r="F104" t="s">
        <v>55</v>
      </c>
      <c r="G104" t="s">
        <v>46</v>
      </c>
      <c r="H104" s="18">
        <f>Bang_chi_phi[[#This Row],[Giá tiền]]*1000</f>
        <v>149000</v>
      </c>
    </row>
    <row r="105" spans="1:8" x14ac:dyDescent="0.3">
      <c r="A105" s="1">
        <v>45488</v>
      </c>
      <c r="B105" t="s">
        <v>57</v>
      </c>
      <c r="C105">
        <v>1</v>
      </c>
      <c r="D105" t="s">
        <v>56</v>
      </c>
      <c r="E105" s="2">
        <v>113</v>
      </c>
      <c r="F105" t="s">
        <v>55</v>
      </c>
      <c r="G105" t="s">
        <v>46</v>
      </c>
      <c r="H105" s="18">
        <f>Bang_chi_phi[[#This Row],[Giá tiền]]*1000</f>
        <v>113000</v>
      </c>
    </row>
    <row r="106" spans="1:8" x14ac:dyDescent="0.3">
      <c r="A106" s="1">
        <v>45488</v>
      </c>
      <c r="B106" t="s">
        <v>54</v>
      </c>
      <c r="C106">
        <v>4</v>
      </c>
      <c r="D106" t="s">
        <v>53</v>
      </c>
      <c r="E106" s="2">
        <v>312</v>
      </c>
      <c r="F106" t="s">
        <v>52</v>
      </c>
      <c r="G106" t="s">
        <v>46</v>
      </c>
      <c r="H106" s="18">
        <f>Bang_chi_phi[[#This Row],[Giá tiền]]*1000</f>
        <v>312000</v>
      </c>
    </row>
    <row r="107" spans="1:8" x14ac:dyDescent="0.3">
      <c r="A107" s="1">
        <v>45489</v>
      </c>
      <c r="B107" t="s">
        <v>51</v>
      </c>
      <c r="C107">
        <v>1</v>
      </c>
      <c r="D107" t="s">
        <v>48</v>
      </c>
      <c r="E107" s="2">
        <v>150</v>
      </c>
      <c r="F107" t="s">
        <v>50</v>
      </c>
      <c r="G107" t="s">
        <v>46</v>
      </c>
      <c r="H107" s="18">
        <f>Bang_chi_phi[[#This Row],[Giá tiền]]*1000</f>
        <v>150000</v>
      </c>
    </row>
    <row r="108" spans="1:8" x14ac:dyDescent="0.3">
      <c r="A108" s="1">
        <v>45489</v>
      </c>
      <c r="B108" t="s">
        <v>49</v>
      </c>
      <c r="C108">
        <v>2</v>
      </c>
      <c r="D108" t="s">
        <v>48</v>
      </c>
      <c r="E108" s="2">
        <v>200</v>
      </c>
      <c r="F108" t="s">
        <v>47</v>
      </c>
      <c r="G108" t="s">
        <v>46</v>
      </c>
      <c r="H108" s="18">
        <f>Bang_chi_phi[[#This Row],[Giá tiền]]*1000</f>
        <v>200000</v>
      </c>
    </row>
    <row r="109" spans="1:8" x14ac:dyDescent="0.3">
      <c r="A109" s="1">
        <v>45490</v>
      </c>
      <c r="B109" t="s">
        <v>154</v>
      </c>
      <c r="C109">
        <v>1</v>
      </c>
      <c r="D109" t="s">
        <v>48</v>
      </c>
      <c r="E109" s="2">
        <v>30</v>
      </c>
      <c r="F109" t="s">
        <v>86</v>
      </c>
      <c r="G109" t="s">
        <v>46</v>
      </c>
      <c r="H109" s="18">
        <f>Bang_chi_phi[[#This Row],[Giá tiền]]*1000</f>
        <v>30000</v>
      </c>
    </row>
    <row r="110" spans="1:8" x14ac:dyDescent="0.3">
      <c r="A110" s="1">
        <v>45490</v>
      </c>
      <c r="B110" t="s">
        <v>70</v>
      </c>
      <c r="C110">
        <v>3</v>
      </c>
      <c r="D110" t="s">
        <v>156</v>
      </c>
      <c r="E110" s="2">
        <v>10</v>
      </c>
      <c r="F110" t="s">
        <v>86</v>
      </c>
      <c r="G110" t="s">
        <v>46</v>
      </c>
      <c r="H110" s="18">
        <f>Bang_chi_phi[[#This Row],[Giá tiền]]*1000</f>
        <v>10000</v>
      </c>
    </row>
    <row r="111" spans="1:8" x14ac:dyDescent="0.3">
      <c r="A111" s="1">
        <v>45490</v>
      </c>
      <c r="B111" t="s">
        <v>71</v>
      </c>
      <c r="C111">
        <v>2</v>
      </c>
      <c r="D111" t="s">
        <v>48</v>
      </c>
      <c r="E111" s="2">
        <v>30</v>
      </c>
      <c r="F111" t="s">
        <v>86</v>
      </c>
      <c r="G111" t="s">
        <v>46</v>
      </c>
      <c r="H111" s="18">
        <f>Bang_chi_phi[[#This Row],[Giá tiền]]*1000</f>
        <v>30000</v>
      </c>
    </row>
    <row r="112" spans="1:8" x14ac:dyDescent="0.3">
      <c r="A112" s="1">
        <v>45490</v>
      </c>
      <c r="B112" t="s">
        <v>155</v>
      </c>
      <c r="C112">
        <v>1</v>
      </c>
      <c r="D112" t="s">
        <v>56</v>
      </c>
      <c r="E112" s="2">
        <v>5</v>
      </c>
      <c r="F112" t="s">
        <v>157</v>
      </c>
      <c r="G112" t="s">
        <v>46</v>
      </c>
      <c r="H112" s="18">
        <f>Bang_chi_phi[[#This Row],[Giá tiền]]*1000</f>
        <v>5000</v>
      </c>
    </row>
    <row r="113" spans="1:8" x14ac:dyDescent="0.3">
      <c r="A113" s="1">
        <v>45490</v>
      </c>
      <c r="B113" t="s">
        <v>75</v>
      </c>
      <c r="C113">
        <v>30</v>
      </c>
      <c r="D113" t="s">
        <v>93</v>
      </c>
      <c r="E113" s="2">
        <v>90</v>
      </c>
      <c r="F113" t="s">
        <v>157</v>
      </c>
      <c r="G113" t="s">
        <v>46</v>
      </c>
      <c r="H113" s="18">
        <f>Bang_chi_phi[[#This Row],[Giá tiền]]*1000</f>
        <v>90000</v>
      </c>
    </row>
    <row r="114" spans="1:8" x14ac:dyDescent="0.3">
      <c r="A114" s="1">
        <v>45490</v>
      </c>
      <c r="B114" t="s">
        <v>66</v>
      </c>
      <c r="C114">
        <v>3</v>
      </c>
      <c r="D114" t="s">
        <v>63</v>
      </c>
      <c r="E114" s="2">
        <v>75</v>
      </c>
      <c r="F114" t="s">
        <v>65</v>
      </c>
      <c r="G114" t="s">
        <v>46</v>
      </c>
      <c r="H114" s="18">
        <f>Bang_chi_phi[[#This Row],[Giá tiền]]*1000</f>
        <v>75000</v>
      </c>
    </row>
    <row r="115" spans="1:8" x14ac:dyDescent="0.3">
      <c r="A115" s="1">
        <v>45490</v>
      </c>
      <c r="B115" t="s">
        <v>66</v>
      </c>
      <c r="C115">
        <v>4</v>
      </c>
      <c r="D115" t="s">
        <v>63</v>
      </c>
      <c r="E115" s="2">
        <v>150</v>
      </c>
      <c r="F115" t="s">
        <v>65</v>
      </c>
      <c r="G115" t="s">
        <v>46</v>
      </c>
      <c r="H115" s="18">
        <f>Bang_chi_phi[[#This Row],[Giá tiền]]*1000</f>
        <v>150000</v>
      </c>
    </row>
    <row r="116" spans="1:8" x14ac:dyDescent="0.3">
      <c r="A116" s="1">
        <v>45490</v>
      </c>
      <c r="B116" t="s">
        <v>71</v>
      </c>
      <c r="C116">
        <v>0.5</v>
      </c>
      <c r="D116" t="s">
        <v>48</v>
      </c>
      <c r="E116" s="2">
        <v>25</v>
      </c>
      <c r="F116" t="s">
        <v>62</v>
      </c>
      <c r="G116" t="s">
        <v>46</v>
      </c>
      <c r="H116" s="18">
        <f>Bang_chi_phi[[#This Row],[Giá tiền]]*1000</f>
        <v>25000</v>
      </c>
    </row>
    <row r="117" spans="1:8" x14ac:dyDescent="0.3">
      <c r="A117" s="1">
        <v>45490</v>
      </c>
      <c r="B117" t="s">
        <v>66</v>
      </c>
      <c r="C117">
        <v>4</v>
      </c>
      <c r="D117" t="s">
        <v>63</v>
      </c>
      <c r="E117" s="2">
        <v>150</v>
      </c>
      <c r="F117" t="s">
        <v>65</v>
      </c>
      <c r="G117" t="s">
        <v>46</v>
      </c>
      <c r="H117" s="18">
        <f>Bang_chi_phi[[#This Row],[Giá tiền]]*1000</f>
        <v>150000</v>
      </c>
    </row>
    <row r="118" spans="1:8" x14ac:dyDescent="0.3">
      <c r="A118" s="1">
        <v>45490</v>
      </c>
      <c r="B118" t="s">
        <v>169</v>
      </c>
      <c r="C118">
        <v>500</v>
      </c>
      <c r="D118" t="s">
        <v>83</v>
      </c>
      <c r="E118" s="2">
        <v>85</v>
      </c>
      <c r="F118" t="s">
        <v>170</v>
      </c>
      <c r="G118" t="s">
        <v>46</v>
      </c>
      <c r="H118" s="18">
        <f>Bang_chi_phi[[#This Row],[Giá tiền]]*1000</f>
        <v>85000</v>
      </c>
    </row>
    <row r="119" spans="1:8" x14ac:dyDescent="0.3">
      <c r="A119" s="1">
        <v>45490</v>
      </c>
      <c r="B119" t="s">
        <v>75</v>
      </c>
      <c r="C119">
        <v>30</v>
      </c>
      <c r="D119" t="s">
        <v>93</v>
      </c>
      <c r="E119" s="2">
        <v>70</v>
      </c>
      <c r="F119" t="s">
        <v>62</v>
      </c>
      <c r="G119" t="s">
        <v>46</v>
      </c>
      <c r="H119" s="18">
        <f>Bang_chi_phi[[#This Row],[Giá tiền]]*1000</f>
        <v>70000</v>
      </c>
    </row>
    <row r="120" spans="1:8" x14ac:dyDescent="0.3">
      <c r="A120" s="1">
        <v>45490</v>
      </c>
      <c r="B120" t="s">
        <v>69</v>
      </c>
      <c r="C120">
        <v>1</v>
      </c>
      <c r="D120" t="s">
        <v>171</v>
      </c>
      <c r="E120" s="2">
        <v>30</v>
      </c>
      <c r="F120" t="s">
        <v>172</v>
      </c>
      <c r="G120" t="s">
        <v>46</v>
      </c>
      <c r="H120" s="18">
        <f>Bang_chi_phi[[#This Row],[Giá tiền]]*1000</f>
        <v>30000</v>
      </c>
    </row>
    <row r="121" spans="1:8" x14ac:dyDescent="0.3">
      <c r="A121" s="1">
        <v>45491</v>
      </c>
      <c r="B121" t="s">
        <v>66</v>
      </c>
      <c r="C121">
        <v>3</v>
      </c>
      <c r="D121" t="s">
        <v>63</v>
      </c>
      <c r="E121" s="2">
        <v>75</v>
      </c>
      <c r="F121" t="s">
        <v>65</v>
      </c>
      <c r="G121" t="s">
        <v>46</v>
      </c>
      <c r="H121" s="18">
        <f>Bang_chi_phi[[#This Row],[Giá tiền]]*1000</f>
        <v>75000</v>
      </c>
    </row>
    <row r="122" spans="1:8" x14ac:dyDescent="0.3">
      <c r="A122" s="1">
        <v>45491</v>
      </c>
      <c r="B122" t="s">
        <v>175</v>
      </c>
      <c r="C122">
        <v>2</v>
      </c>
      <c r="D122" t="s">
        <v>48</v>
      </c>
      <c r="E122" s="2">
        <v>40</v>
      </c>
      <c r="F122" t="s">
        <v>176</v>
      </c>
      <c r="G122" t="s">
        <v>46</v>
      </c>
      <c r="H122" s="18">
        <f>Bang_chi_phi[[#This Row],[Giá tiền]]*1000</f>
        <v>40000</v>
      </c>
    </row>
    <row r="123" spans="1:8" x14ac:dyDescent="0.3">
      <c r="A123" s="1">
        <v>45491</v>
      </c>
      <c r="B123" t="s">
        <v>177</v>
      </c>
      <c r="C123">
        <v>5</v>
      </c>
      <c r="D123" t="s">
        <v>48</v>
      </c>
      <c r="E123" s="2">
        <v>145</v>
      </c>
      <c r="F123" t="s">
        <v>157</v>
      </c>
      <c r="G123" t="s">
        <v>46</v>
      </c>
      <c r="H123" s="18">
        <f>Bang_chi_phi[[#This Row],[Giá tiền]]*1000</f>
        <v>145000</v>
      </c>
    </row>
    <row r="124" spans="1:8" x14ac:dyDescent="0.3">
      <c r="A124" s="1">
        <v>45491</v>
      </c>
      <c r="B124" t="s">
        <v>178</v>
      </c>
      <c r="C124">
        <v>1.5</v>
      </c>
      <c r="D124" t="s">
        <v>48</v>
      </c>
      <c r="E124" s="2">
        <v>360</v>
      </c>
      <c r="F124" t="s">
        <v>179</v>
      </c>
      <c r="G124" t="s">
        <v>46</v>
      </c>
      <c r="H124" s="18">
        <f>Bang_chi_phi[[#This Row],[Giá tiền]]*1000</f>
        <v>360000</v>
      </c>
    </row>
    <row r="125" spans="1:8" x14ac:dyDescent="0.3">
      <c r="A125" s="1">
        <v>45491</v>
      </c>
      <c r="B125" t="s">
        <v>67</v>
      </c>
      <c r="C125">
        <v>60</v>
      </c>
      <c r="D125" t="s">
        <v>63</v>
      </c>
      <c r="E125" s="2">
        <v>1080</v>
      </c>
      <c r="F125" t="s">
        <v>180</v>
      </c>
      <c r="G125" t="s">
        <v>46</v>
      </c>
      <c r="H125" s="18">
        <f>Bang_chi_phi[[#This Row],[Giá tiền]]*1000</f>
        <v>1080000</v>
      </c>
    </row>
    <row r="126" spans="1:8" x14ac:dyDescent="0.3">
      <c r="A126" s="1">
        <v>45492</v>
      </c>
      <c r="B126" t="s">
        <v>182</v>
      </c>
      <c r="C126">
        <v>1</v>
      </c>
      <c r="D126" t="s">
        <v>83</v>
      </c>
      <c r="E126" s="2">
        <v>400</v>
      </c>
      <c r="F126" t="s">
        <v>183</v>
      </c>
      <c r="G126" t="s">
        <v>4</v>
      </c>
      <c r="H126" s="18">
        <f>Bang_chi_phi[[#This Row],[Giá tiền]]*1000</f>
        <v>400000</v>
      </c>
    </row>
    <row r="127" spans="1:8" x14ac:dyDescent="0.3">
      <c r="A127" s="1">
        <v>45492</v>
      </c>
      <c r="B127" t="s">
        <v>75</v>
      </c>
      <c r="C127">
        <v>20</v>
      </c>
      <c r="D127" t="s">
        <v>74</v>
      </c>
      <c r="E127" s="2">
        <v>54</v>
      </c>
      <c r="F127" t="s">
        <v>184</v>
      </c>
      <c r="G127" t="s">
        <v>46</v>
      </c>
      <c r="H127" s="18">
        <f>Bang_chi_phi[[#This Row],[Giá tiền]]*1000</f>
        <v>54000</v>
      </c>
    </row>
    <row r="128" spans="1:8" x14ac:dyDescent="0.3">
      <c r="A128" s="1">
        <v>45492</v>
      </c>
      <c r="B128" t="s">
        <v>76</v>
      </c>
      <c r="C128">
        <v>0.85</v>
      </c>
      <c r="D128" t="s">
        <v>48</v>
      </c>
      <c r="E128" s="2">
        <v>37</v>
      </c>
      <c r="F128" t="s">
        <v>184</v>
      </c>
      <c r="G128" t="s">
        <v>46</v>
      </c>
      <c r="H128" s="18">
        <f>Bang_chi_phi[[#This Row],[Giá tiền]]*1000</f>
        <v>37000</v>
      </c>
    </row>
    <row r="129" spans="1:8" x14ac:dyDescent="0.3">
      <c r="A129" s="1">
        <v>45492</v>
      </c>
      <c r="B129" t="s">
        <v>185</v>
      </c>
      <c r="C129">
        <v>1</v>
      </c>
      <c r="D129" t="s">
        <v>68</v>
      </c>
      <c r="E129" s="2">
        <v>20</v>
      </c>
      <c r="F129" t="s">
        <v>14</v>
      </c>
      <c r="G129" t="s">
        <v>46</v>
      </c>
      <c r="H129" s="18">
        <f>Bang_chi_phi[[#This Row],[Giá tiền]]*1000</f>
        <v>20000</v>
      </c>
    </row>
    <row r="130" spans="1:8" x14ac:dyDescent="0.3">
      <c r="A130" s="1">
        <v>45493</v>
      </c>
      <c r="B130" t="s">
        <v>76</v>
      </c>
      <c r="C130">
        <v>1</v>
      </c>
      <c r="D130" t="s">
        <v>48</v>
      </c>
      <c r="E130" s="2">
        <v>18</v>
      </c>
      <c r="F130" t="s">
        <v>86</v>
      </c>
      <c r="G130" t="s">
        <v>46</v>
      </c>
      <c r="H130" s="18">
        <f>Bang_chi_phi[[#This Row],[Giá tiền]]*1000</f>
        <v>18000</v>
      </c>
    </row>
    <row r="131" spans="1:8" x14ac:dyDescent="0.3">
      <c r="A131" s="1">
        <v>45493</v>
      </c>
      <c r="B131" t="s">
        <v>72</v>
      </c>
      <c r="C131">
        <v>1</v>
      </c>
      <c r="D131" t="s">
        <v>48</v>
      </c>
      <c r="E131" s="2">
        <v>30</v>
      </c>
      <c r="F131" t="s">
        <v>86</v>
      </c>
      <c r="G131" t="s">
        <v>46</v>
      </c>
      <c r="H131" s="18">
        <f>Bang_chi_phi[[#This Row],[Giá tiền]]*1000</f>
        <v>30000</v>
      </c>
    </row>
    <row r="132" spans="1:8" x14ac:dyDescent="0.3">
      <c r="A132" s="1">
        <v>45493</v>
      </c>
      <c r="B132" t="s">
        <v>154</v>
      </c>
      <c r="C132">
        <v>2</v>
      </c>
      <c r="D132" t="s">
        <v>48</v>
      </c>
      <c r="E132" s="2">
        <v>55</v>
      </c>
      <c r="F132" t="s">
        <v>86</v>
      </c>
      <c r="G132" t="s">
        <v>46</v>
      </c>
      <c r="H132" s="18">
        <f>Bang_chi_phi[[#This Row],[Giá tiền]]*1000</f>
        <v>55000</v>
      </c>
    </row>
    <row r="133" spans="1:8" x14ac:dyDescent="0.3">
      <c r="A133" s="1">
        <v>45493</v>
      </c>
      <c r="B133" t="s">
        <v>175</v>
      </c>
      <c r="C133">
        <v>1</v>
      </c>
      <c r="D133" t="s">
        <v>186</v>
      </c>
      <c r="E133" s="2">
        <v>40</v>
      </c>
      <c r="F133" t="s">
        <v>176</v>
      </c>
      <c r="G133" t="s">
        <v>46</v>
      </c>
      <c r="H133" s="18">
        <f>Bang_chi_phi[[#This Row],[Giá tiền]]*1000</f>
        <v>40000</v>
      </c>
    </row>
    <row r="134" spans="1:8" x14ac:dyDescent="0.3">
      <c r="A134" s="1">
        <v>45493</v>
      </c>
      <c r="B134" t="s">
        <v>51</v>
      </c>
      <c r="C134">
        <v>1</v>
      </c>
      <c r="D134" t="s">
        <v>48</v>
      </c>
      <c r="E134" s="2">
        <v>150</v>
      </c>
      <c r="F134" t="s">
        <v>50</v>
      </c>
      <c r="G134" t="s">
        <v>46</v>
      </c>
      <c r="H134" s="18">
        <f>Bang_chi_phi[[#This Row],[Giá tiền]]*1000</f>
        <v>150000</v>
      </c>
    </row>
    <row r="135" spans="1:8" x14ac:dyDescent="0.3">
      <c r="A135" s="1">
        <v>45493</v>
      </c>
      <c r="B135" t="s">
        <v>75</v>
      </c>
      <c r="C135">
        <v>10</v>
      </c>
      <c r="D135" t="s">
        <v>93</v>
      </c>
      <c r="E135" s="2">
        <v>26</v>
      </c>
      <c r="F135" t="s">
        <v>62</v>
      </c>
      <c r="G135" t="s">
        <v>46</v>
      </c>
      <c r="H135" s="18">
        <f>Bang_chi_phi[[#This Row],[Giá tiền]]*1000</f>
        <v>26000</v>
      </c>
    </row>
    <row r="136" spans="1:8" x14ac:dyDescent="0.3">
      <c r="A136" s="1">
        <v>45493</v>
      </c>
      <c r="B136" t="s">
        <v>187</v>
      </c>
      <c r="C136">
        <v>4</v>
      </c>
      <c r="D136" t="s">
        <v>48</v>
      </c>
      <c r="E136" s="2">
        <v>312</v>
      </c>
      <c r="F136" t="s">
        <v>52</v>
      </c>
      <c r="G136" t="s">
        <v>46</v>
      </c>
      <c r="H136" s="18">
        <f>Bang_chi_phi[[#This Row],[Giá tiền]]*1000</f>
        <v>312000</v>
      </c>
    </row>
    <row r="137" spans="1:8" x14ac:dyDescent="0.3">
      <c r="A137" s="1">
        <v>45494</v>
      </c>
      <c r="B137" t="s">
        <v>98</v>
      </c>
      <c r="C137">
        <v>200</v>
      </c>
      <c r="D137" t="s">
        <v>188</v>
      </c>
      <c r="E137" s="2">
        <v>92</v>
      </c>
      <c r="F137" t="s">
        <v>176</v>
      </c>
      <c r="G137" t="s">
        <v>46</v>
      </c>
      <c r="H137" s="18">
        <f>Bang_chi_phi[[#This Row],[Giá tiền]]*1000</f>
        <v>92000</v>
      </c>
    </row>
    <row r="138" spans="1:8" x14ac:dyDescent="0.3">
      <c r="A138" s="1">
        <v>45493</v>
      </c>
      <c r="B138" t="s">
        <v>98</v>
      </c>
      <c r="C138">
        <v>500</v>
      </c>
      <c r="D138" t="s">
        <v>188</v>
      </c>
      <c r="E138" s="2">
        <v>425</v>
      </c>
      <c r="F138" t="s">
        <v>95</v>
      </c>
      <c r="G138" t="s">
        <v>46</v>
      </c>
      <c r="H138" s="18">
        <f>Bang_chi_phi[[#This Row],[Giá tiền]]*1000</f>
        <v>425000</v>
      </c>
    </row>
    <row r="139" spans="1:8" x14ac:dyDescent="0.3">
      <c r="A139" s="1">
        <v>45493</v>
      </c>
      <c r="B139" t="s">
        <v>97</v>
      </c>
      <c r="C139">
        <v>50</v>
      </c>
      <c r="D139" t="s">
        <v>83</v>
      </c>
      <c r="E139" s="2">
        <v>150</v>
      </c>
      <c r="F139" t="s">
        <v>118</v>
      </c>
      <c r="G139" t="s">
        <v>46</v>
      </c>
      <c r="H139" s="18">
        <f>Bang_chi_phi[[#This Row],[Giá tiền]]*1000</f>
        <v>150000</v>
      </c>
    </row>
    <row r="140" spans="1:8" x14ac:dyDescent="0.3">
      <c r="A140" s="1">
        <v>45493</v>
      </c>
      <c r="B140" t="s">
        <v>121</v>
      </c>
      <c r="C140">
        <v>500</v>
      </c>
      <c r="D140" t="s">
        <v>83</v>
      </c>
      <c r="E140" s="2">
        <v>375</v>
      </c>
      <c r="F140" t="s">
        <v>118</v>
      </c>
      <c r="G140" t="s">
        <v>46</v>
      </c>
      <c r="H140" s="18">
        <f>Bang_chi_phi[[#This Row],[Giá tiền]]*1000</f>
        <v>375000</v>
      </c>
    </row>
    <row r="141" spans="1:8" x14ac:dyDescent="0.3">
      <c r="A141" s="1">
        <v>45494</v>
      </c>
      <c r="B141" t="s">
        <v>69</v>
      </c>
      <c r="C141">
        <v>1</v>
      </c>
      <c r="D141" t="s">
        <v>68</v>
      </c>
      <c r="E141" s="2">
        <v>10</v>
      </c>
      <c r="F141" t="s">
        <v>189</v>
      </c>
      <c r="G141" t="s">
        <v>46</v>
      </c>
      <c r="H141" s="18">
        <f>Bang_chi_phi[[#This Row],[Giá tiền]]*1000</f>
        <v>10000</v>
      </c>
    </row>
    <row r="142" spans="1:8" x14ac:dyDescent="0.3">
      <c r="A142" s="1">
        <v>45494</v>
      </c>
      <c r="B142" t="s">
        <v>190</v>
      </c>
      <c r="C142">
        <v>1</v>
      </c>
      <c r="D142" t="s">
        <v>68</v>
      </c>
      <c r="E142" s="2">
        <v>70</v>
      </c>
      <c r="F142" t="s">
        <v>189</v>
      </c>
      <c r="G142" t="s">
        <v>4</v>
      </c>
      <c r="H142" s="18">
        <f>Bang_chi_phi[[#This Row],[Giá tiền]]*1000</f>
        <v>70000</v>
      </c>
    </row>
    <row r="143" spans="1:8" x14ac:dyDescent="0.3">
      <c r="A143" s="1">
        <v>45494</v>
      </c>
      <c r="B143" t="s">
        <v>76</v>
      </c>
      <c r="C143">
        <v>1</v>
      </c>
      <c r="D143" t="s">
        <v>48</v>
      </c>
      <c r="E143" s="2">
        <v>10</v>
      </c>
      <c r="F143" t="s">
        <v>86</v>
      </c>
      <c r="G143" t="s">
        <v>46</v>
      </c>
      <c r="H143" s="18">
        <f>Bang_chi_phi[[#This Row],[Giá tiền]]*1000</f>
        <v>10000</v>
      </c>
    </row>
    <row r="144" spans="1:8" x14ac:dyDescent="0.3">
      <c r="A144" s="1">
        <v>45495</v>
      </c>
      <c r="B144" t="s">
        <v>49</v>
      </c>
      <c r="C144">
        <v>2.5</v>
      </c>
      <c r="D144" t="s">
        <v>48</v>
      </c>
      <c r="E144" s="2">
        <v>250</v>
      </c>
      <c r="F144" t="s">
        <v>47</v>
      </c>
      <c r="G144" t="s">
        <v>46</v>
      </c>
      <c r="H144" s="18">
        <f>Bang_chi_phi[[#This Row],[Giá tiền]]*1000</f>
        <v>250000</v>
      </c>
    </row>
    <row r="145" spans="1:8" x14ac:dyDescent="0.3">
      <c r="A145" s="1">
        <v>45495</v>
      </c>
      <c r="B145" t="s">
        <v>175</v>
      </c>
      <c r="C145">
        <v>2.5</v>
      </c>
      <c r="D145" t="s">
        <v>48</v>
      </c>
      <c r="E145" s="2">
        <v>50</v>
      </c>
      <c r="F145" t="s">
        <v>176</v>
      </c>
      <c r="G145" t="s">
        <v>46</v>
      </c>
      <c r="H145" s="18">
        <f>Bang_chi_phi[[#This Row],[Giá tiền]]*1000</f>
        <v>50000</v>
      </c>
    </row>
    <row r="146" spans="1:8" x14ac:dyDescent="0.3">
      <c r="A146" s="1">
        <v>45495</v>
      </c>
      <c r="B146" t="s">
        <v>71</v>
      </c>
      <c r="C146">
        <v>1.2</v>
      </c>
      <c r="D146" t="s">
        <v>48</v>
      </c>
      <c r="E146" s="2">
        <v>30</v>
      </c>
      <c r="F146" t="s">
        <v>86</v>
      </c>
      <c r="G146" t="s">
        <v>46</v>
      </c>
      <c r="H146" s="18">
        <f>Bang_chi_phi[[#This Row],[Giá tiền]]*1000</f>
        <v>30000</v>
      </c>
    </row>
    <row r="147" spans="1:8" x14ac:dyDescent="0.3">
      <c r="A147" s="1">
        <v>45495</v>
      </c>
      <c r="B147" t="s">
        <v>72</v>
      </c>
      <c r="C147">
        <v>0.6</v>
      </c>
      <c r="D147" t="s">
        <v>48</v>
      </c>
      <c r="E147" s="2">
        <v>25</v>
      </c>
      <c r="F147" t="s">
        <v>86</v>
      </c>
      <c r="G147" t="s">
        <v>46</v>
      </c>
      <c r="H147" s="18">
        <f>Bang_chi_phi[[#This Row],[Giá tiền]]*1000</f>
        <v>25000</v>
      </c>
    </row>
    <row r="148" spans="1:8" x14ac:dyDescent="0.3">
      <c r="A148" s="1">
        <v>45495</v>
      </c>
      <c r="B148" t="s">
        <v>70</v>
      </c>
      <c r="C148">
        <v>1</v>
      </c>
      <c r="D148" t="s">
        <v>156</v>
      </c>
      <c r="E148" s="2">
        <v>5</v>
      </c>
      <c r="F148" t="s">
        <v>86</v>
      </c>
      <c r="G148" t="s">
        <v>46</v>
      </c>
      <c r="H148" s="18">
        <f>Bang_chi_phi[[#This Row],[Giá tiền]]*1000</f>
        <v>5000</v>
      </c>
    </row>
    <row r="149" spans="1:8" x14ac:dyDescent="0.3">
      <c r="A149" s="1">
        <v>45495</v>
      </c>
      <c r="B149" t="s">
        <v>60</v>
      </c>
      <c r="C149">
        <v>3</v>
      </c>
      <c r="D149" t="s">
        <v>48</v>
      </c>
      <c r="E149" s="2">
        <v>60</v>
      </c>
      <c r="F149" t="s">
        <v>50</v>
      </c>
      <c r="G149" t="s">
        <v>46</v>
      </c>
      <c r="H149" s="18">
        <f>Bang_chi_phi[[#This Row],[Giá tiền]]*1000</f>
        <v>60000</v>
      </c>
    </row>
    <row r="150" spans="1:8" x14ac:dyDescent="0.3">
      <c r="A150" s="1">
        <v>45495</v>
      </c>
      <c r="B150" t="s">
        <v>75</v>
      </c>
      <c r="C150">
        <v>2</v>
      </c>
      <c r="D150" t="s">
        <v>125</v>
      </c>
      <c r="E150" s="2">
        <v>56</v>
      </c>
      <c r="F150" t="s">
        <v>50</v>
      </c>
      <c r="G150" t="s">
        <v>46</v>
      </c>
      <c r="H150" s="18">
        <f>Bang_chi_phi[[#This Row],[Giá tiền]]*1000</f>
        <v>56000</v>
      </c>
    </row>
    <row r="151" spans="1:8" x14ac:dyDescent="0.3">
      <c r="A151" s="1">
        <v>45496</v>
      </c>
      <c r="B151" t="s">
        <v>154</v>
      </c>
      <c r="C151">
        <v>1</v>
      </c>
      <c r="D151" t="s">
        <v>48</v>
      </c>
      <c r="E151" s="2">
        <v>30</v>
      </c>
      <c r="F151" t="s">
        <v>86</v>
      </c>
      <c r="G151" t="s">
        <v>46</v>
      </c>
      <c r="H151" s="18">
        <f>Bang_chi_phi[[#This Row],[Giá tiền]]*1000</f>
        <v>30000</v>
      </c>
    </row>
    <row r="152" spans="1:8" x14ac:dyDescent="0.3">
      <c r="A152" s="1">
        <v>45496</v>
      </c>
      <c r="B152" t="s">
        <v>72</v>
      </c>
      <c r="C152">
        <v>1</v>
      </c>
      <c r="D152" t="s">
        <v>48</v>
      </c>
      <c r="E152" s="2">
        <v>25</v>
      </c>
      <c r="F152" t="s">
        <v>86</v>
      </c>
      <c r="G152" t="s">
        <v>46</v>
      </c>
      <c r="H152" s="18">
        <f>Bang_chi_phi[[#This Row],[Giá tiền]]*1000</f>
        <v>25000</v>
      </c>
    </row>
    <row r="153" spans="1:8" x14ac:dyDescent="0.3">
      <c r="A153" s="1">
        <v>45496</v>
      </c>
      <c r="B153" t="s">
        <v>76</v>
      </c>
      <c r="C153">
        <v>1</v>
      </c>
      <c r="D153" t="s">
        <v>48</v>
      </c>
      <c r="E153" s="2">
        <v>25</v>
      </c>
      <c r="F153" t="s">
        <v>86</v>
      </c>
      <c r="G153" t="s">
        <v>46</v>
      </c>
      <c r="H153" s="18">
        <f>Bang_chi_phi[[#This Row],[Giá tiền]]*1000</f>
        <v>25000</v>
      </c>
    </row>
    <row r="154" spans="1:8" x14ac:dyDescent="0.3">
      <c r="A154" s="1">
        <v>45496</v>
      </c>
      <c r="B154" t="s">
        <v>70</v>
      </c>
      <c r="C154">
        <v>1</v>
      </c>
      <c r="D154" t="s">
        <v>156</v>
      </c>
      <c r="E154" s="2">
        <v>5</v>
      </c>
      <c r="F154" t="s">
        <v>86</v>
      </c>
      <c r="G154" t="s">
        <v>46</v>
      </c>
      <c r="H154" s="18">
        <f>Bang_chi_phi[[#This Row],[Giá tiền]]*1000</f>
        <v>5000</v>
      </c>
    </row>
    <row r="155" spans="1:8" x14ac:dyDescent="0.3">
      <c r="A155" s="1">
        <v>45496</v>
      </c>
      <c r="B155" t="s">
        <v>69</v>
      </c>
      <c r="C155">
        <v>1</v>
      </c>
      <c r="D155" t="s">
        <v>68</v>
      </c>
      <c r="E155" s="2">
        <v>5</v>
      </c>
      <c r="F155" t="s">
        <v>14</v>
      </c>
      <c r="G155" t="s">
        <v>46</v>
      </c>
      <c r="H155" s="18">
        <f>Bang_chi_phi[[#This Row],[Giá tiền]]*1000</f>
        <v>5000</v>
      </c>
    </row>
    <row r="156" spans="1:8" x14ac:dyDescent="0.3">
      <c r="A156" s="1">
        <v>45496</v>
      </c>
      <c r="B156" t="s">
        <v>54</v>
      </c>
      <c r="C156">
        <v>2</v>
      </c>
      <c r="D156" t="s">
        <v>48</v>
      </c>
      <c r="E156" s="2">
        <f>78*2</f>
        <v>156</v>
      </c>
      <c r="F156" t="s">
        <v>52</v>
      </c>
      <c r="G156" t="s">
        <v>46</v>
      </c>
      <c r="H156" s="18">
        <f>Bang_chi_phi[[#This Row],[Giá tiền]]*1000</f>
        <v>156000</v>
      </c>
    </row>
    <row r="157" spans="1:8" x14ac:dyDescent="0.3">
      <c r="A157" s="1">
        <v>45497</v>
      </c>
      <c r="B157" t="s">
        <v>71</v>
      </c>
      <c r="C157">
        <v>1</v>
      </c>
      <c r="D157" t="s">
        <v>48</v>
      </c>
      <c r="E157" s="2">
        <v>10</v>
      </c>
      <c r="F157" t="s">
        <v>86</v>
      </c>
      <c r="G157" t="s">
        <v>46</v>
      </c>
      <c r="H157" s="18">
        <f>Bang_chi_phi[[#This Row],[Giá tiền]]*1000</f>
        <v>10000</v>
      </c>
    </row>
    <row r="158" spans="1:8" x14ac:dyDescent="0.3">
      <c r="A158" s="1">
        <v>45497</v>
      </c>
      <c r="B158" t="s">
        <v>70</v>
      </c>
      <c r="C158">
        <v>1</v>
      </c>
      <c r="D158" t="s">
        <v>156</v>
      </c>
      <c r="E158" s="2">
        <v>5</v>
      </c>
      <c r="F158" t="s">
        <v>86</v>
      </c>
      <c r="G158" t="s">
        <v>46</v>
      </c>
      <c r="H158" s="18">
        <f>Bang_chi_phi[[#This Row],[Giá tiền]]*1000</f>
        <v>5000</v>
      </c>
    </row>
    <row r="159" spans="1:8" x14ac:dyDescent="0.3">
      <c r="A159" s="1">
        <v>45497</v>
      </c>
      <c r="B159" t="s">
        <v>75</v>
      </c>
      <c r="C159">
        <v>2</v>
      </c>
      <c r="D159" t="s">
        <v>125</v>
      </c>
      <c r="E159" s="2">
        <v>54</v>
      </c>
      <c r="F159" t="s">
        <v>62</v>
      </c>
      <c r="G159" t="s">
        <v>46</v>
      </c>
      <c r="H159" s="18">
        <f>Bang_chi_phi[[#This Row],[Giá tiền]]*1000</f>
        <v>54000</v>
      </c>
    </row>
    <row r="160" spans="1:8" x14ac:dyDescent="0.3">
      <c r="A160" s="1">
        <v>45497</v>
      </c>
      <c r="B160" t="s">
        <v>195</v>
      </c>
      <c r="C160">
        <v>2</v>
      </c>
      <c r="D160" t="s">
        <v>48</v>
      </c>
      <c r="E160" s="2">
        <v>150</v>
      </c>
      <c r="F160" t="s">
        <v>50</v>
      </c>
      <c r="G160" t="s">
        <v>46</v>
      </c>
      <c r="H160" s="18">
        <f>Bang_chi_phi[[#This Row],[Giá tiền]]*1000</f>
        <v>150000</v>
      </c>
    </row>
    <row r="161" spans="1:8" x14ac:dyDescent="0.3">
      <c r="A161" s="1">
        <v>45497</v>
      </c>
      <c r="B161" t="s">
        <v>196</v>
      </c>
      <c r="C161">
        <v>6</v>
      </c>
      <c r="D161" t="s">
        <v>198</v>
      </c>
      <c r="E161" s="2">
        <v>222</v>
      </c>
      <c r="F161" t="s">
        <v>200</v>
      </c>
      <c r="G161" t="s">
        <v>46</v>
      </c>
      <c r="H161" s="18">
        <f>Bang_chi_phi[[#This Row],[Giá tiền]]*1000</f>
        <v>222000</v>
      </c>
    </row>
    <row r="162" spans="1:8" x14ac:dyDescent="0.3">
      <c r="A162" s="1">
        <v>45497</v>
      </c>
      <c r="B162" t="s">
        <v>197</v>
      </c>
      <c r="C162">
        <v>2</v>
      </c>
      <c r="D162" t="s">
        <v>199</v>
      </c>
      <c r="E162" s="2">
        <v>190</v>
      </c>
      <c r="F162" t="s">
        <v>200</v>
      </c>
      <c r="G162" t="s">
        <v>46</v>
      </c>
      <c r="H162" s="18">
        <f>Bang_chi_phi[[#This Row],[Giá tiền]]*1000</f>
        <v>190000</v>
      </c>
    </row>
    <row r="163" spans="1:8" x14ac:dyDescent="0.3">
      <c r="A163" s="1">
        <v>45497</v>
      </c>
      <c r="B163" t="s">
        <v>136</v>
      </c>
      <c r="C163">
        <v>1.9</v>
      </c>
      <c r="D163" t="s">
        <v>48</v>
      </c>
      <c r="E163" s="2">
        <v>190</v>
      </c>
      <c r="F163" t="s">
        <v>47</v>
      </c>
      <c r="G163" t="s">
        <v>46</v>
      </c>
      <c r="H163" s="18">
        <f>Bang_chi_phi[[#This Row],[Giá tiền]]*1000</f>
        <v>190000</v>
      </c>
    </row>
    <row r="164" spans="1:8" x14ac:dyDescent="0.3">
      <c r="A164" s="1">
        <v>45497</v>
      </c>
      <c r="B164" t="s">
        <v>69</v>
      </c>
      <c r="C164">
        <v>1</v>
      </c>
      <c r="D164" t="s">
        <v>68</v>
      </c>
      <c r="E164" s="2">
        <v>100</v>
      </c>
      <c r="F164" t="s">
        <v>189</v>
      </c>
      <c r="G164" t="s">
        <v>46</v>
      </c>
      <c r="H164" s="18">
        <f>Bang_chi_phi[[#This Row],[Giá tiền]]*1000</f>
        <v>100000</v>
      </c>
    </row>
    <row r="165" spans="1:8" x14ac:dyDescent="0.3">
      <c r="A165" s="1">
        <v>45498</v>
      </c>
      <c r="B165" t="s">
        <v>187</v>
      </c>
      <c r="C165">
        <v>4</v>
      </c>
      <c r="D165" t="s">
        <v>48</v>
      </c>
      <c r="E165" s="2">
        <v>312</v>
      </c>
      <c r="F165" t="s">
        <v>52</v>
      </c>
      <c r="G165" t="s">
        <v>46</v>
      </c>
      <c r="H165" s="18">
        <f>Bang_chi_phi[[#This Row],[Giá tiền]]*1000</f>
        <v>312000</v>
      </c>
    </row>
    <row r="166" spans="1:8" x14ac:dyDescent="0.3">
      <c r="A166" s="1">
        <v>45498</v>
      </c>
      <c r="B166" t="s">
        <v>67</v>
      </c>
      <c r="C166">
        <v>60</v>
      </c>
      <c r="D166" t="s">
        <v>63</v>
      </c>
      <c r="E166" s="2">
        <v>1080</v>
      </c>
      <c r="F166" t="s">
        <v>180</v>
      </c>
      <c r="G166" t="s">
        <v>46</v>
      </c>
      <c r="H166" s="18">
        <f>Bang_chi_phi[[#This Row],[Giá tiền]]*1000</f>
        <v>1080000</v>
      </c>
    </row>
    <row r="167" spans="1:8" x14ac:dyDescent="0.3">
      <c r="A167" s="1">
        <v>45498</v>
      </c>
      <c r="B167" t="s">
        <v>201</v>
      </c>
      <c r="C167">
        <v>1000</v>
      </c>
      <c r="D167" t="s">
        <v>63</v>
      </c>
      <c r="E167" s="2">
        <v>68</v>
      </c>
      <c r="F167" t="s">
        <v>82</v>
      </c>
      <c r="G167" t="s">
        <v>46</v>
      </c>
      <c r="H167" s="18">
        <f>Bang_chi_phi[[#This Row],[Giá tiền]]*1000</f>
        <v>68000</v>
      </c>
    </row>
    <row r="168" spans="1:8" x14ac:dyDescent="0.3">
      <c r="A168" s="1">
        <v>45498</v>
      </c>
      <c r="B168" t="s">
        <v>71</v>
      </c>
      <c r="C168">
        <v>1</v>
      </c>
      <c r="D168" t="s">
        <v>48</v>
      </c>
      <c r="E168" s="2">
        <v>20</v>
      </c>
      <c r="F168" t="s">
        <v>62</v>
      </c>
      <c r="G168" t="s">
        <v>46</v>
      </c>
      <c r="H168" s="18">
        <f>Bang_chi_phi[[#This Row],[Giá tiền]]*1000</f>
        <v>20000</v>
      </c>
    </row>
    <row r="169" spans="1:8" x14ac:dyDescent="0.3">
      <c r="A169" s="1">
        <v>45499</v>
      </c>
      <c r="B169" t="s">
        <v>71</v>
      </c>
      <c r="C169">
        <v>1</v>
      </c>
      <c r="D169" t="s">
        <v>48</v>
      </c>
      <c r="E169" s="2">
        <v>25</v>
      </c>
      <c r="F169" t="s">
        <v>86</v>
      </c>
      <c r="G169" t="s">
        <v>46</v>
      </c>
      <c r="H169" s="18">
        <f>Bang_chi_phi[[#This Row],[Giá tiền]]*1000</f>
        <v>25000</v>
      </c>
    </row>
    <row r="170" spans="1:8" x14ac:dyDescent="0.3">
      <c r="A170" s="1">
        <v>45499</v>
      </c>
      <c r="B170" t="s">
        <v>88</v>
      </c>
      <c r="C170">
        <v>1</v>
      </c>
      <c r="D170" t="s">
        <v>48</v>
      </c>
      <c r="E170" s="2">
        <v>30</v>
      </c>
      <c r="F170" t="s">
        <v>86</v>
      </c>
      <c r="G170" t="s">
        <v>46</v>
      </c>
      <c r="H170" s="18">
        <f>Bang_chi_phi[[#This Row],[Giá tiền]]*1000</f>
        <v>30000</v>
      </c>
    </row>
    <row r="171" spans="1:8" x14ac:dyDescent="0.3">
      <c r="A171" s="1">
        <v>45499</v>
      </c>
      <c r="B171" t="s">
        <v>72</v>
      </c>
      <c r="C171">
        <v>1</v>
      </c>
      <c r="D171" t="s">
        <v>53</v>
      </c>
      <c r="E171" s="2">
        <v>25</v>
      </c>
      <c r="F171" t="s">
        <v>86</v>
      </c>
      <c r="G171" t="s">
        <v>46</v>
      </c>
      <c r="H171" s="18">
        <f>Bang_chi_phi[[#This Row],[Giá tiền]]*1000</f>
        <v>25000</v>
      </c>
    </row>
    <row r="172" spans="1:8" x14ac:dyDescent="0.3">
      <c r="A172" s="1">
        <v>45499</v>
      </c>
      <c r="B172" t="s">
        <v>75</v>
      </c>
      <c r="C172">
        <v>2</v>
      </c>
      <c r="D172" t="s">
        <v>203</v>
      </c>
      <c r="E172" s="2">
        <v>54</v>
      </c>
      <c r="F172" t="s">
        <v>62</v>
      </c>
      <c r="G172" t="s">
        <v>46</v>
      </c>
      <c r="H172" s="18">
        <f>Bang_chi_phi[[#This Row],[Giá tiền]]*1000</f>
        <v>54000</v>
      </c>
    </row>
    <row r="173" spans="1:8" x14ac:dyDescent="0.3">
      <c r="A173" s="1">
        <v>45499</v>
      </c>
      <c r="B173" t="s">
        <v>69</v>
      </c>
      <c r="C173">
        <v>1</v>
      </c>
      <c r="D173" t="s">
        <v>77</v>
      </c>
      <c r="E173" s="2">
        <v>6</v>
      </c>
      <c r="F173" t="s">
        <v>14</v>
      </c>
      <c r="G173" t="s">
        <v>46</v>
      </c>
      <c r="H173" s="18">
        <f>Bang_chi_phi[[#This Row],[Giá tiền]]*1000</f>
        <v>6000</v>
      </c>
    </row>
    <row r="174" spans="1:8" x14ac:dyDescent="0.3">
      <c r="A174" s="1">
        <v>45499</v>
      </c>
      <c r="B174" t="s">
        <v>204</v>
      </c>
      <c r="C174">
        <v>1</v>
      </c>
      <c r="D174" t="s">
        <v>83</v>
      </c>
      <c r="E174" s="2">
        <v>60</v>
      </c>
      <c r="F174" t="s">
        <v>189</v>
      </c>
      <c r="G174" t="s">
        <v>4</v>
      </c>
      <c r="H174" s="18">
        <f>Bang_chi_phi[[#This Row],[Giá tiền]]*1000</f>
        <v>60000</v>
      </c>
    </row>
    <row r="175" spans="1:8" x14ac:dyDescent="0.3">
      <c r="A175" s="1">
        <v>45499</v>
      </c>
      <c r="B175" t="s">
        <v>205</v>
      </c>
      <c r="C175">
        <v>1</v>
      </c>
      <c r="D175" t="s">
        <v>186</v>
      </c>
      <c r="E175" s="2">
        <v>50</v>
      </c>
      <c r="F175" t="s">
        <v>189</v>
      </c>
      <c r="G175" t="s">
        <v>4</v>
      </c>
      <c r="H175" s="18">
        <f>Bang_chi_phi[[#This Row],[Giá tiền]]*1000</f>
        <v>50000</v>
      </c>
    </row>
    <row r="176" spans="1:8" x14ac:dyDescent="0.3">
      <c r="A176" s="1">
        <v>45500</v>
      </c>
      <c r="B176" t="s">
        <v>72</v>
      </c>
      <c r="C176">
        <v>0.5</v>
      </c>
      <c r="D176" t="s">
        <v>48</v>
      </c>
      <c r="E176" s="2">
        <v>30</v>
      </c>
      <c r="F176" t="s">
        <v>271</v>
      </c>
      <c r="G176" t="s">
        <v>46</v>
      </c>
      <c r="H176" s="18">
        <f>Bang_chi_phi[[#This Row],[Giá tiền]]*1000</f>
        <v>30000</v>
      </c>
    </row>
    <row r="177" spans="1:8" x14ac:dyDescent="0.3">
      <c r="A177" s="1">
        <v>45500</v>
      </c>
      <c r="B177" t="s">
        <v>70</v>
      </c>
      <c r="C177">
        <v>0.5</v>
      </c>
      <c r="D177" t="s">
        <v>48</v>
      </c>
      <c r="E177" s="2">
        <v>10</v>
      </c>
      <c r="F177" t="s">
        <v>271</v>
      </c>
      <c r="G177" t="s">
        <v>46</v>
      </c>
      <c r="H177" s="18">
        <f>Bang_chi_phi[[#This Row],[Giá tiền]]*1000</f>
        <v>10000</v>
      </c>
    </row>
    <row r="178" spans="1:8" x14ac:dyDescent="0.3">
      <c r="A178" s="1">
        <v>45500</v>
      </c>
      <c r="B178" t="s">
        <v>178</v>
      </c>
      <c r="C178">
        <v>500</v>
      </c>
      <c r="D178" t="s">
        <v>270</v>
      </c>
      <c r="E178" s="2">
        <v>120</v>
      </c>
      <c r="F178" t="s">
        <v>271</v>
      </c>
      <c r="G178" t="s">
        <v>46</v>
      </c>
      <c r="H178" s="18">
        <f>Bang_chi_phi[[#This Row],[Giá tiền]]*1000</f>
        <v>120000</v>
      </c>
    </row>
    <row r="179" spans="1:8" x14ac:dyDescent="0.3">
      <c r="A179" s="1">
        <v>45501</v>
      </c>
      <c r="B179" t="s">
        <v>88</v>
      </c>
      <c r="C179">
        <v>1</v>
      </c>
      <c r="D179" t="s">
        <v>48</v>
      </c>
      <c r="E179" s="2">
        <v>30</v>
      </c>
      <c r="F179" t="s">
        <v>86</v>
      </c>
      <c r="G179" t="s">
        <v>46</v>
      </c>
      <c r="H179" s="18">
        <f>Bang_chi_phi[[#This Row],[Giá tiền]]*1000</f>
        <v>30000</v>
      </c>
    </row>
    <row r="180" spans="1:8" x14ac:dyDescent="0.3">
      <c r="A180" s="1">
        <v>45501</v>
      </c>
      <c r="B180" t="s">
        <v>76</v>
      </c>
      <c r="C180">
        <v>1</v>
      </c>
      <c r="D180" t="s">
        <v>48</v>
      </c>
      <c r="E180" s="2">
        <v>25</v>
      </c>
      <c r="F180" t="s">
        <v>86</v>
      </c>
      <c r="G180" t="s">
        <v>46</v>
      </c>
      <c r="H180" s="18">
        <f>Bang_chi_phi[[#This Row],[Giá tiền]]*1000</f>
        <v>25000</v>
      </c>
    </row>
    <row r="181" spans="1:8" x14ac:dyDescent="0.3">
      <c r="A181" s="1">
        <v>45501</v>
      </c>
      <c r="B181" t="s">
        <v>70</v>
      </c>
      <c r="C181">
        <v>1</v>
      </c>
      <c r="D181" t="s">
        <v>156</v>
      </c>
      <c r="E181" s="2">
        <v>5</v>
      </c>
      <c r="F181" t="s">
        <v>86</v>
      </c>
      <c r="G181" t="s">
        <v>46</v>
      </c>
      <c r="H181" s="18">
        <f>Bang_chi_phi[[#This Row],[Giá tiền]]*1000</f>
        <v>5000</v>
      </c>
    </row>
    <row r="182" spans="1:8" x14ac:dyDescent="0.3">
      <c r="A182" s="1">
        <v>45501</v>
      </c>
      <c r="B182" t="s">
        <v>75</v>
      </c>
      <c r="C182">
        <v>2</v>
      </c>
      <c r="D182" t="s">
        <v>203</v>
      </c>
      <c r="E182" s="2">
        <v>54</v>
      </c>
      <c r="F182" t="s">
        <v>62</v>
      </c>
      <c r="G182" t="s">
        <v>46</v>
      </c>
      <c r="H182" s="18">
        <f>Bang_chi_phi[[#This Row],[Giá tiền]]*1000</f>
        <v>54000</v>
      </c>
    </row>
    <row r="183" spans="1:8" x14ac:dyDescent="0.3">
      <c r="A183" s="1">
        <v>45502</v>
      </c>
      <c r="B183" t="s">
        <v>75</v>
      </c>
      <c r="C183">
        <v>2</v>
      </c>
      <c r="D183" t="s">
        <v>203</v>
      </c>
      <c r="E183" s="2">
        <v>54</v>
      </c>
      <c r="F183" t="s">
        <v>62</v>
      </c>
      <c r="G183" t="s">
        <v>46</v>
      </c>
      <c r="H183" s="18">
        <f>Bang_chi_phi[[#This Row],[Giá tiền]]*1000</f>
        <v>54000</v>
      </c>
    </row>
    <row r="184" spans="1:8" x14ac:dyDescent="0.3">
      <c r="A184" s="1">
        <v>45502</v>
      </c>
      <c r="B184" t="s">
        <v>69</v>
      </c>
      <c r="C184">
        <v>1</v>
      </c>
      <c r="D184" t="s">
        <v>68</v>
      </c>
      <c r="E184" s="2">
        <v>50</v>
      </c>
      <c r="F184" t="s">
        <v>14</v>
      </c>
      <c r="G184" t="s">
        <v>46</v>
      </c>
      <c r="H184" s="18">
        <f>Bang_chi_phi[[#This Row],[Giá tiền]]*1000</f>
        <v>50000</v>
      </c>
    </row>
    <row r="185" spans="1:8" x14ac:dyDescent="0.3">
      <c r="A185" s="1">
        <v>45503</v>
      </c>
      <c r="B185" t="s">
        <v>88</v>
      </c>
      <c r="C185">
        <v>1</v>
      </c>
      <c r="D185" t="s">
        <v>48</v>
      </c>
      <c r="E185" s="2">
        <v>30</v>
      </c>
      <c r="F185" t="s">
        <v>86</v>
      </c>
      <c r="G185" t="s">
        <v>46</v>
      </c>
      <c r="H185" s="18">
        <f>Bang_chi_phi[[#This Row],[Giá tiền]]*1000</f>
        <v>30000</v>
      </c>
    </row>
    <row r="186" spans="1:8" x14ac:dyDescent="0.3">
      <c r="A186" s="1">
        <v>45503</v>
      </c>
      <c r="B186" t="s">
        <v>72</v>
      </c>
      <c r="C186">
        <v>1</v>
      </c>
      <c r="D186" t="s">
        <v>48</v>
      </c>
      <c r="E186" s="2">
        <v>25</v>
      </c>
      <c r="F186" t="s">
        <v>86</v>
      </c>
      <c r="G186" t="s">
        <v>46</v>
      </c>
      <c r="H186" s="18">
        <f>Bang_chi_phi[[#This Row],[Giá tiền]]*1000</f>
        <v>25000</v>
      </c>
    </row>
    <row r="187" spans="1:8" x14ac:dyDescent="0.3">
      <c r="A187" s="1">
        <v>45503</v>
      </c>
      <c r="B187" t="s">
        <v>76</v>
      </c>
      <c r="C187">
        <v>1</v>
      </c>
      <c r="D187" t="s">
        <v>48</v>
      </c>
      <c r="E187" s="2">
        <v>25</v>
      </c>
      <c r="F187" t="s">
        <v>86</v>
      </c>
      <c r="G187" t="s">
        <v>46</v>
      </c>
      <c r="H187" s="18">
        <f>Bang_chi_phi[[#This Row],[Giá tiền]]*1000</f>
        <v>25000</v>
      </c>
    </row>
    <row r="188" spans="1:8" x14ac:dyDescent="0.3">
      <c r="A188" s="1">
        <v>45503</v>
      </c>
      <c r="B188" t="s">
        <v>69</v>
      </c>
      <c r="C188">
        <v>1</v>
      </c>
      <c r="D188" t="s">
        <v>77</v>
      </c>
      <c r="E188" s="2">
        <v>20</v>
      </c>
      <c r="F188" t="s">
        <v>14</v>
      </c>
      <c r="G188" t="s">
        <v>46</v>
      </c>
      <c r="H188" s="18">
        <f>Bang_chi_phi[[#This Row],[Giá tiền]]*1000</f>
        <v>20000</v>
      </c>
    </row>
    <row r="189" spans="1:8" x14ac:dyDescent="0.3">
      <c r="A189" s="1">
        <v>45504</v>
      </c>
      <c r="B189" t="s">
        <v>88</v>
      </c>
      <c r="C189">
        <v>1</v>
      </c>
      <c r="D189" t="s">
        <v>48</v>
      </c>
      <c r="E189" s="2">
        <v>30</v>
      </c>
      <c r="F189" t="s">
        <v>86</v>
      </c>
      <c r="G189" t="s">
        <v>46</v>
      </c>
      <c r="H189" s="18">
        <f>Bang_chi_phi[[#This Row],[Giá tiền]]*1000</f>
        <v>30000</v>
      </c>
    </row>
    <row r="190" spans="1:8" x14ac:dyDescent="0.3">
      <c r="A190" s="1">
        <v>45504</v>
      </c>
      <c r="B190" t="s">
        <v>71</v>
      </c>
      <c r="C190">
        <v>1</v>
      </c>
      <c r="D190" t="s">
        <v>48</v>
      </c>
      <c r="E190" s="2">
        <v>40</v>
      </c>
      <c r="F190" t="s">
        <v>86</v>
      </c>
      <c r="G190" t="s">
        <v>46</v>
      </c>
      <c r="H190" s="18">
        <f>Bang_chi_phi[[#This Row],[Giá tiền]]*1000</f>
        <v>40000</v>
      </c>
    </row>
    <row r="191" spans="1:8" x14ac:dyDescent="0.3">
      <c r="A191" s="1">
        <v>45504</v>
      </c>
      <c r="B191" t="s">
        <v>70</v>
      </c>
      <c r="C191">
        <v>1</v>
      </c>
      <c r="D191" t="s">
        <v>156</v>
      </c>
      <c r="E191" s="2">
        <v>5</v>
      </c>
      <c r="F191" t="s">
        <v>86</v>
      </c>
      <c r="G191" t="s">
        <v>46</v>
      </c>
      <c r="H191" s="18">
        <f>Bang_chi_phi[[#This Row],[Giá tiền]]*1000</f>
        <v>5000</v>
      </c>
    </row>
    <row r="192" spans="1:8" x14ac:dyDescent="0.3">
      <c r="A192" s="1">
        <v>45504</v>
      </c>
      <c r="B192" t="s">
        <v>275</v>
      </c>
      <c r="C192">
        <v>3</v>
      </c>
      <c r="D192" t="s">
        <v>83</v>
      </c>
      <c r="E192" s="2">
        <v>75</v>
      </c>
      <c r="F192" t="s">
        <v>82</v>
      </c>
      <c r="G192" t="s">
        <v>4</v>
      </c>
      <c r="H192" s="18">
        <f>Bang_chi_phi[[#This Row],[Giá tiền]]*1000</f>
        <v>75000</v>
      </c>
    </row>
    <row r="193" spans="1:8" x14ac:dyDescent="0.3">
      <c r="A193" s="1">
        <v>45504</v>
      </c>
      <c r="B193" t="s">
        <v>69</v>
      </c>
      <c r="C193">
        <v>1</v>
      </c>
      <c r="D193" t="s">
        <v>68</v>
      </c>
      <c r="E193" s="2">
        <v>10</v>
      </c>
      <c r="F193" t="s">
        <v>14</v>
      </c>
      <c r="G193" t="s">
        <v>46</v>
      </c>
      <c r="H193" s="18">
        <f>Bang_chi_phi[[#This Row],[Giá tiền]]*1000</f>
        <v>10000</v>
      </c>
    </row>
    <row r="194" spans="1:8" x14ac:dyDescent="0.3">
      <c r="A194" s="1">
        <v>45504</v>
      </c>
      <c r="B194" t="s">
        <v>276</v>
      </c>
      <c r="C194">
        <v>1</v>
      </c>
      <c r="D194" t="s">
        <v>125</v>
      </c>
      <c r="E194" s="2">
        <v>55</v>
      </c>
      <c r="F194" t="s">
        <v>62</v>
      </c>
      <c r="G194" t="s">
        <v>46</v>
      </c>
      <c r="H194" s="18">
        <f>Bang_chi_phi[[#This Row],[Giá tiền]]*1000</f>
        <v>55000</v>
      </c>
    </row>
    <row r="195" spans="1:8" x14ac:dyDescent="0.3">
      <c r="A195" s="1">
        <v>45504</v>
      </c>
      <c r="B195" t="s">
        <v>51</v>
      </c>
      <c r="C195">
        <v>1</v>
      </c>
      <c r="D195" t="s">
        <v>48</v>
      </c>
      <c r="E195" s="2">
        <v>150</v>
      </c>
      <c r="F195" t="s">
        <v>99</v>
      </c>
      <c r="G195" t="s">
        <v>46</v>
      </c>
      <c r="H195" s="18">
        <f>Bang_chi_phi[[#This Row],[Giá tiền]]*1000</f>
        <v>150000</v>
      </c>
    </row>
    <row r="196" spans="1:8" x14ac:dyDescent="0.3">
      <c r="A196" s="1"/>
      <c r="E196" s="2"/>
      <c r="H196" s="18"/>
    </row>
    <row r="197" spans="1:8" x14ac:dyDescent="0.3">
      <c r="A197" s="1"/>
      <c r="E197" s="2"/>
      <c r="H197" s="18"/>
    </row>
    <row r="198" spans="1:8" x14ac:dyDescent="0.3">
      <c r="A198" s="1"/>
      <c r="E198" s="2"/>
      <c r="H198" s="18"/>
    </row>
    <row r="199" spans="1:8" x14ac:dyDescent="0.3">
      <c r="A199" s="1"/>
      <c r="E199" s="2"/>
      <c r="H199" s="18"/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2D03-8C24-4344-9DC9-1A3D6826DE9A}">
  <sheetPr>
    <tabColor rgb="FFC00000"/>
  </sheetPr>
  <dimension ref="A1:F74"/>
  <sheetViews>
    <sheetView workbookViewId="0">
      <selection activeCell="R12" sqref="R1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9.109375" bestFit="1" customWidth="1"/>
    <col min="4" max="4" width="10.6640625" bestFit="1" customWidth="1"/>
    <col min="5" max="5" width="11.109375" bestFit="1" customWidth="1"/>
    <col min="6" max="6" width="20.5546875" bestFit="1" customWidth="1"/>
  </cols>
  <sheetData>
    <row r="1" spans="1:6" ht="33.6" x14ac:dyDescent="0.65">
      <c r="A1" s="95" t="s">
        <v>45</v>
      </c>
      <c r="B1" s="95"/>
      <c r="C1" s="95"/>
      <c r="D1" s="95"/>
      <c r="E1" s="95"/>
      <c r="F1" s="95"/>
    </row>
    <row r="2" spans="1:6" x14ac:dyDescent="0.3">
      <c r="A2" t="s">
        <v>0</v>
      </c>
      <c r="B2" t="s">
        <v>32</v>
      </c>
      <c r="C2" t="s">
        <v>28</v>
      </c>
      <c r="D2" t="s">
        <v>44</v>
      </c>
      <c r="E2" t="s">
        <v>25</v>
      </c>
      <c r="F2" t="s">
        <v>43</v>
      </c>
    </row>
    <row r="3" spans="1:6" x14ac:dyDescent="0.3">
      <c r="A3" s="1"/>
      <c r="E3" s="2"/>
      <c r="F3" s="2"/>
    </row>
    <row r="4" spans="1:6" x14ac:dyDescent="0.3">
      <c r="A4" s="1"/>
      <c r="E4" s="2"/>
      <c r="F4" s="2"/>
    </row>
    <row r="5" spans="1:6" x14ac:dyDescent="0.3">
      <c r="A5" s="1"/>
      <c r="E5" s="2"/>
      <c r="F5" s="2"/>
    </row>
    <row r="6" spans="1:6" x14ac:dyDescent="0.3">
      <c r="A6" s="1"/>
      <c r="E6" s="2"/>
      <c r="F6" s="2"/>
    </row>
    <row r="7" spans="1:6" x14ac:dyDescent="0.3">
      <c r="A7" s="1"/>
      <c r="E7" s="2"/>
      <c r="F7" s="2"/>
    </row>
    <row r="8" spans="1:6" x14ac:dyDescent="0.3">
      <c r="A8" s="1"/>
      <c r="E8" s="2"/>
      <c r="F8" s="2"/>
    </row>
    <row r="9" spans="1:6" x14ac:dyDescent="0.3">
      <c r="A9" s="1"/>
      <c r="E9" s="2"/>
      <c r="F9" s="2"/>
    </row>
    <row r="10" spans="1:6" x14ac:dyDescent="0.3">
      <c r="A10" s="1"/>
      <c r="E10" s="2"/>
    </row>
    <row r="11" spans="1:6" x14ac:dyDescent="0.3">
      <c r="A11" s="1"/>
      <c r="E11" s="2"/>
    </row>
    <row r="12" spans="1:6" x14ac:dyDescent="0.3">
      <c r="A12" s="1"/>
      <c r="E12" s="2"/>
    </row>
    <row r="13" spans="1:6" x14ac:dyDescent="0.3">
      <c r="A13" s="1"/>
      <c r="E13" s="2"/>
    </row>
    <row r="14" spans="1:6" x14ac:dyDescent="0.3">
      <c r="A14" s="1"/>
      <c r="E14" s="2"/>
    </row>
    <row r="15" spans="1:6" x14ac:dyDescent="0.3">
      <c r="A15" s="1"/>
      <c r="E15" s="2"/>
    </row>
    <row r="16" spans="1:6" x14ac:dyDescent="0.3">
      <c r="A16" s="1"/>
      <c r="E16" s="2"/>
    </row>
    <row r="17" spans="1:6" x14ac:dyDescent="0.3">
      <c r="A17" s="1"/>
      <c r="E17" s="2"/>
    </row>
    <row r="18" spans="1:6" x14ac:dyDescent="0.3">
      <c r="A18" s="1"/>
      <c r="E18" s="2"/>
      <c r="F18" s="2"/>
    </row>
    <row r="19" spans="1:6" x14ac:dyDescent="0.3">
      <c r="A19" s="1"/>
      <c r="E19" s="2"/>
      <c r="F19" s="2"/>
    </row>
    <row r="20" spans="1:6" x14ac:dyDescent="0.3">
      <c r="A20" s="1"/>
      <c r="E20" s="2"/>
      <c r="F20" s="2"/>
    </row>
    <row r="21" spans="1:6" x14ac:dyDescent="0.3">
      <c r="A21" s="1"/>
      <c r="E21" s="2"/>
      <c r="F21" s="2"/>
    </row>
    <row r="22" spans="1:6" x14ac:dyDescent="0.3">
      <c r="A22" s="1"/>
      <c r="E22" s="2"/>
      <c r="F22" s="2"/>
    </row>
    <row r="23" spans="1:6" x14ac:dyDescent="0.3">
      <c r="A23" s="1"/>
      <c r="E23" s="2"/>
      <c r="F23" s="2"/>
    </row>
    <row r="24" spans="1:6" x14ac:dyDescent="0.3">
      <c r="A24" s="1"/>
      <c r="E24" s="2"/>
      <c r="F24" s="2"/>
    </row>
    <row r="25" spans="1:6" x14ac:dyDescent="0.3">
      <c r="A25" s="1"/>
      <c r="E25" s="2"/>
    </row>
    <row r="26" spans="1:6" x14ac:dyDescent="0.3">
      <c r="A26" s="1"/>
      <c r="E26" s="2"/>
    </row>
    <row r="27" spans="1:6" x14ac:dyDescent="0.3">
      <c r="A27" s="1"/>
      <c r="E27" s="2"/>
    </row>
    <row r="28" spans="1:6" x14ac:dyDescent="0.3">
      <c r="A28" s="1"/>
      <c r="E28" s="2"/>
    </row>
    <row r="29" spans="1:6" x14ac:dyDescent="0.3">
      <c r="A29" s="1"/>
      <c r="E29" s="2"/>
    </row>
    <row r="30" spans="1:6" x14ac:dyDescent="0.3">
      <c r="A30" s="1"/>
      <c r="E30" s="2"/>
    </row>
    <row r="31" spans="1:6" x14ac:dyDescent="0.3">
      <c r="A31" s="1"/>
      <c r="E31" s="2"/>
    </row>
    <row r="32" spans="1:6" x14ac:dyDescent="0.3">
      <c r="A32" s="1"/>
      <c r="E32" s="2"/>
    </row>
    <row r="33" spans="1:5" x14ac:dyDescent="0.3">
      <c r="A33" s="1"/>
      <c r="E33" s="2"/>
    </row>
    <row r="34" spans="1:5" x14ac:dyDescent="0.3">
      <c r="A34" s="1"/>
      <c r="E34" s="2"/>
    </row>
    <row r="35" spans="1:5" x14ac:dyDescent="0.3">
      <c r="A35" s="1"/>
      <c r="E35" s="2"/>
    </row>
    <row r="36" spans="1:5" x14ac:dyDescent="0.3">
      <c r="A36" s="1"/>
      <c r="E36" s="2"/>
    </row>
    <row r="37" spans="1:5" x14ac:dyDescent="0.3">
      <c r="A37" s="1"/>
      <c r="E37" s="2"/>
    </row>
    <row r="38" spans="1:5" x14ac:dyDescent="0.3">
      <c r="A38" s="1"/>
      <c r="E38" s="2"/>
    </row>
    <row r="39" spans="1:5" x14ac:dyDescent="0.3">
      <c r="A39" s="1"/>
      <c r="E39" s="2"/>
    </row>
    <row r="40" spans="1:5" x14ac:dyDescent="0.3">
      <c r="A40" s="1"/>
      <c r="E40" s="2"/>
    </row>
    <row r="41" spans="1:5" x14ac:dyDescent="0.3">
      <c r="A41" s="1"/>
      <c r="E41" s="2"/>
    </row>
    <row r="42" spans="1:5" x14ac:dyDescent="0.3">
      <c r="A42" s="1"/>
      <c r="E42" s="2"/>
    </row>
    <row r="43" spans="1:5" x14ac:dyDescent="0.3">
      <c r="A43" s="1"/>
      <c r="E43" s="2"/>
    </row>
    <row r="44" spans="1:5" x14ac:dyDescent="0.3">
      <c r="A44" s="1"/>
      <c r="E44" s="2"/>
    </row>
    <row r="45" spans="1:5" x14ac:dyDescent="0.3">
      <c r="A45" s="1"/>
      <c r="E45" s="2"/>
    </row>
    <row r="46" spans="1:5" x14ac:dyDescent="0.3">
      <c r="A46" s="1"/>
      <c r="E46" s="2"/>
    </row>
    <row r="47" spans="1:5" x14ac:dyDescent="0.3">
      <c r="A47" s="1"/>
      <c r="E47" s="2"/>
    </row>
    <row r="48" spans="1:5" x14ac:dyDescent="0.3">
      <c r="A48" s="1"/>
      <c r="E48" s="2"/>
    </row>
    <row r="49" spans="1:5" x14ac:dyDescent="0.3">
      <c r="A49" s="1"/>
      <c r="E49" s="2"/>
    </row>
    <row r="50" spans="1:5" x14ac:dyDescent="0.3">
      <c r="A50" s="1"/>
      <c r="E50" s="2"/>
    </row>
    <row r="51" spans="1:5" x14ac:dyDescent="0.3">
      <c r="A51" s="1"/>
      <c r="E51" s="2"/>
    </row>
    <row r="52" spans="1:5" x14ac:dyDescent="0.3">
      <c r="A52" s="1"/>
      <c r="E52" s="2"/>
    </row>
    <row r="53" spans="1:5" x14ac:dyDescent="0.3">
      <c r="A53" s="1"/>
      <c r="E53" s="2"/>
    </row>
    <row r="54" spans="1:5" x14ac:dyDescent="0.3">
      <c r="A54" s="1"/>
      <c r="E54" s="2"/>
    </row>
    <row r="55" spans="1:5" x14ac:dyDescent="0.3">
      <c r="A55" s="1"/>
      <c r="E55" s="2"/>
    </row>
    <row r="56" spans="1:5" x14ac:dyDescent="0.3">
      <c r="A56" s="1"/>
      <c r="E56" s="2"/>
    </row>
    <row r="57" spans="1:5" x14ac:dyDescent="0.3">
      <c r="A57" s="1"/>
      <c r="E57" s="2"/>
    </row>
    <row r="58" spans="1:5" x14ac:dyDescent="0.3">
      <c r="A58" s="1"/>
      <c r="E58" s="2"/>
    </row>
    <row r="59" spans="1:5" x14ac:dyDescent="0.3">
      <c r="A59" s="1"/>
      <c r="E59" s="2"/>
    </row>
    <row r="60" spans="1:5" x14ac:dyDescent="0.3">
      <c r="A60" s="1"/>
      <c r="E60" s="2"/>
    </row>
    <row r="61" spans="1:5" x14ac:dyDescent="0.3">
      <c r="A61" s="1"/>
      <c r="E61" s="2"/>
    </row>
    <row r="62" spans="1:5" x14ac:dyDescent="0.3">
      <c r="A62" s="1"/>
      <c r="E62" s="2"/>
    </row>
    <row r="63" spans="1:5" x14ac:dyDescent="0.3">
      <c r="A63" s="1"/>
      <c r="E63" s="2"/>
    </row>
    <row r="64" spans="1:5" x14ac:dyDescent="0.3">
      <c r="A64" s="1"/>
      <c r="E64" s="2"/>
    </row>
    <row r="65" spans="1:5" x14ac:dyDescent="0.3">
      <c r="A65" s="1"/>
      <c r="E65" s="2"/>
    </row>
    <row r="66" spans="1:5" x14ac:dyDescent="0.3">
      <c r="A66" s="1"/>
      <c r="E66" s="2"/>
    </row>
    <row r="67" spans="1:5" x14ac:dyDescent="0.3">
      <c r="A67" s="1"/>
      <c r="E67" s="2"/>
    </row>
    <row r="68" spans="1:5" x14ac:dyDescent="0.3">
      <c r="A68" s="1"/>
      <c r="E68" s="2"/>
    </row>
    <row r="69" spans="1:5" x14ac:dyDescent="0.3">
      <c r="A69" s="1"/>
      <c r="E69" s="2"/>
    </row>
    <row r="70" spans="1:5" x14ac:dyDescent="0.3">
      <c r="A70" s="1"/>
      <c r="E70" s="2"/>
    </row>
    <row r="71" spans="1:5" x14ac:dyDescent="0.3">
      <c r="A71" s="1"/>
      <c r="E71" s="2"/>
    </row>
    <row r="72" spans="1:5" x14ac:dyDescent="0.3">
      <c r="A72" s="1"/>
      <c r="E72" s="2"/>
    </row>
    <row r="73" spans="1:5" x14ac:dyDescent="0.3">
      <c r="A73" s="1"/>
      <c r="E73" s="2"/>
    </row>
    <row r="74" spans="1:5" x14ac:dyDescent="0.3">
      <c r="A74" s="1"/>
      <c r="E74" s="2"/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1D6A-10B1-466E-8C6B-C49117287E21}">
  <sheetPr>
    <tabColor rgb="FFFF0000"/>
  </sheetPr>
  <dimension ref="A1:E7"/>
  <sheetViews>
    <sheetView workbookViewId="0">
      <selection activeCell="J10" sqref="J10"/>
    </sheetView>
  </sheetViews>
  <sheetFormatPr defaultRowHeight="14.4" x14ac:dyDescent="0.3"/>
  <cols>
    <col min="1" max="1" width="10.5546875" bestFit="1" customWidth="1"/>
    <col min="3" max="3" width="11.5546875" style="2" bestFit="1" customWidth="1"/>
    <col min="4" max="4" width="13.5546875" bestFit="1" customWidth="1"/>
    <col min="5" max="5" width="11.33203125" style="2" bestFit="1" customWidth="1"/>
  </cols>
  <sheetData>
    <row r="1" spans="1:5" x14ac:dyDescent="0.3">
      <c r="A1" t="s">
        <v>0</v>
      </c>
      <c r="B1" t="s">
        <v>16</v>
      </c>
      <c r="C1" s="2" t="s">
        <v>193</v>
      </c>
      <c r="D1" t="s">
        <v>15</v>
      </c>
      <c r="E1" s="2" t="s">
        <v>192</v>
      </c>
    </row>
    <row r="2" spans="1:5" x14ac:dyDescent="0.3">
      <c r="A2" s="1">
        <v>45462</v>
      </c>
      <c r="B2" t="s">
        <v>14</v>
      </c>
      <c r="C2" s="2">
        <v>500</v>
      </c>
      <c r="D2" t="s">
        <v>272</v>
      </c>
    </row>
    <row r="3" spans="1:5" x14ac:dyDescent="0.3">
      <c r="A3" s="1">
        <v>45476</v>
      </c>
      <c r="B3" t="s">
        <v>13</v>
      </c>
      <c r="D3" t="s">
        <v>12</v>
      </c>
      <c r="E3" s="2">
        <v>500</v>
      </c>
    </row>
    <row r="4" spans="1:5" x14ac:dyDescent="0.3">
      <c r="A4" s="1"/>
    </row>
    <row r="5" spans="1:5" x14ac:dyDescent="0.3">
      <c r="A5" s="1">
        <v>45495</v>
      </c>
      <c r="B5" t="s">
        <v>14</v>
      </c>
      <c r="D5" t="s">
        <v>191</v>
      </c>
      <c r="E5" s="2">
        <v>100</v>
      </c>
    </row>
    <row r="6" spans="1:5" x14ac:dyDescent="0.3">
      <c r="A6" s="1">
        <v>45500</v>
      </c>
      <c r="B6" t="s">
        <v>14</v>
      </c>
      <c r="C6" s="2">
        <v>2000</v>
      </c>
      <c r="D6" t="s">
        <v>272</v>
      </c>
    </row>
    <row r="7" spans="1:5" x14ac:dyDescent="0.3">
      <c r="A7" s="1">
        <v>45503</v>
      </c>
      <c r="B7" t="s">
        <v>13</v>
      </c>
      <c r="C7" s="2">
        <v>132</v>
      </c>
      <c r="D7" t="s">
        <v>274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dim_kpi</vt:lpstr>
      <vt:lpstr>Diem_danh</vt:lpstr>
      <vt:lpstr>dim_nhanvien</vt:lpstr>
      <vt:lpstr>Dim_masanpham</vt:lpstr>
      <vt:lpstr>giá vốn từng sản phẩm</vt:lpstr>
      <vt:lpstr>Doanh thu</vt:lpstr>
      <vt:lpstr>Biến phí</vt:lpstr>
      <vt:lpstr>Định phí</vt:lpstr>
      <vt:lpstr>Nợ</vt:lpstr>
      <vt:lpstr>Tổng kết dòng tiền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Thuan</dc:creator>
  <cp:lastModifiedBy>Thuận Minh</cp:lastModifiedBy>
  <dcterms:created xsi:type="dcterms:W3CDTF">2015-06-05T18:17:20Z</dcterms:created>
  <dcterms:modified xsi:type="dcterms:W3CDTF">2024-07-31T02:22:29Z</dcterms:modified>
</cp:coreProperties>
</file>