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uj\Área de Trabalho\Faculdade\5º Semestre\ProbabilidadeEEstatisticas\"/>
    </mc:Choice>
  </mc:AlternateContent>
  <bookViews>
    <workbookView xWindow="0" yWindow="0" windowWidth="20490" windowHeight="8340" activeTab="5"/>
  </bookViews>
  <sheets>
    <sheet name="Delphi" sheetId="1" r:id="rId1"/>
    <sheet name="AHP 1ª Etapa" sheetId="2" r:id="rId2"/>
    <sheet name="AHP 2ª Etapa" sheetId="3" r:id="rId3"/>
    <sheet name="CP" sheetId="4" r:id="rId4"/>
    <sheet name="CGT" sheetId="5" r:id="rId5"/>
    <sheet name="Comparativo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3" l="1"/>
  <c r="P7" i="3"/>
  <c r="P8" i="3"/>
  <c r="P9" i="3"/>
  <c r="P10" i="3"/>
  <c r="P11" i="3"/>
  <c r="P12" i="3"/>
  <c r="P13" i="3"/>
  <c r="P14" i="3"/>
  <c r="P15" i="3"/>
  <c r="P5" i="3"/>
  <c r="P4" i="3"/>
  <c r="O5" i="3"/>
  <c r="C23" i="3"/>
  <c r="C22" i="3"/>
  <c r="C21" i="2"/>
  <c r="C6" i="2"/>
  <c r="D6" i="2"/>
  <c r="D7" i="2"/>
  <c r="Q6" i="1"/>
  <c r="Q7" i="1"/>
  <c r="Q8" i="1"/>
  <c r="Q9" i="1"/>
  <c r="Q10" i="1"/>
  <c r="Q11" i="1"/>
  <c r="Q12" i="1"/>
  <c r="Q13" i="1"/>
  <c r="Q14" i="1"/>
  <c r="Q15" i="1"/>
  <c r="P6" i="1"/>
  <c r="P7" i="1"/>
  <c r="P8" i="1"/>
  <c r="P9" i="1"/>
  <c r="P10" i="1"/>
  <c r="P11" i="1"/>
  <c r="P12" i="1"/>
  <c r="P13" i="1"/>
  <c r="P14" i="1"/>
  <c r="P15" i="1"/>
  <c r="O6" i="1"/>
  <c r="R6" i="1" s="1"/>
  <c r="O7" i="1"/>
  <c r="R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5" i="1"/>
  <c r="E6" i="2" l="1"/>
  <c r="F15" i="6" l="1"/>
  <c r="E12" i="6"/>
  <c r="J12" i="6" s="1"/>
  <c r="E6" i="6"/>
  <c r="J6" i="6" s="1"/>
  <c r="E8" i="6"/>
  <c r="J8" i="6" s="1"/>
  <c r="E7" i="6"/>
  <c r="J7" i="6" s="1"/>
  <c r="E9" i="6"/>
  <c r="J9" i="6" s="1"/>
  <c r="E3" i="6"/>
  <c r="E10" i="6"/>
  <c r="J10" i="6" s="1"/>
  <c r="E11" i="6"/>
  <c r="J11" i="6" s="1"/>
  <c r="E5" i="6"/>
  <c r="J5" i="6" s="1"/>
  <c r="E13" i="6"/>
  <c r="J13" i="6" s="1"/>
  <c r="E4" i="6"/>
  <c r="J4" i="6" s="1"/>
  <c r="B16" i="5"/>
  <c r="B22" i="5" s="1"/>
  <c r="F5" i="5"/>
  <c r="F6" i="5"/>
  <c r="F7" i="5"/>
  <c r="F8" i="5"/>
  <c r="F9" i="5"/>
  <c r="F10" i="5"/>
  <c r="F11" i="5"/>
  <c r="F12" i="5"/>
  <c r="F13" i="5"/>
  <c r="F14" i="5"/>
  <c r="F4" i="5"/>
  <c r="E15" i="6" l="1"/>
  <c r="J3" i="6"/>
  <c r="B29" i="5"/>
  <c r="D29" i="5" s="1"/>
  <c r="B25" i="5"/>
  <c r="C22" i="5"/>
  <c r="B28" i="5"/>
  <c r="D28" i="5" s="1"/>
  <c r="B24" i="5"/>
  <c r="C24" i="5" s="1"/>
  <c r="C25" i="5"/>
  <c r="D22" i="5"/>
  <c r="B21" i="5"/>
  <c r="C21" i="5" s="1"/>
  <c r="B31" i="5"/>
  <c r="B27" i="5"/>
  <c r="C27" i="5" s="1"/>
  <c r="B23" i="5"/>
  <c r="C23" i="5" s="1"/>
  <c r="C28" i="5"/>
  <c r="B30" i="5"/>
  <c r="B26" i="5"/>
  <c r="C26" i="5" s="1"/>
  <c r="B20" i="4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F9" i="2"/>
  <c r="G9" i="2"/>
  <c r="H9" i="2"/>
  <c r="I9" i="2"/>
  <c r="J9" i="2"/>
  <c r="K9" i="2"/>
  <c r="L9" i="2"/>
  <c r="M9" i="2"/>
  <c r="G10" i="2"/>
  <c r="H10" i="2"/>
  <c r="I10" i="2"/>
  <c r="J10" i="2"/>
  <c r="K10" i="2"/>
  <c r="L10" i="2"/>
  <c r="M10" i="2"/>
  <c r="H11" i="2"/>
  <c r="I11" i="2"/>
  <c r="J11" i="2"/>
  <c r="K11" i="2"/>
  <c r="L11" i="2"/>
  <c r="M11" i="2"/>
  <c r="I12" i="2"/>
  <c r="J12" i="2"/>
  <c r="K12" i="2"/>
  <c r="L12" i="2"/>
  <c r="M12" i="2"/>
  <c r="J13" i="2"/>
  <c r="K13" i="2"/>
  <c r="L13" i="2"/>
  <c r="M13" i="2"/>
  <c r="K14" i="2"/>
  <c r="L14" i="2"/>
  <c r="M14" i="2"/>
  <c r="L15" i="2"/>
  <c r="M15" i="2"/>
  <c r="M16" i="2"/>
  <c r="C29" i="5" l="1"/>
  <c r="D21" i="5"/>
  <c r="D25" i="5"/>
  <c r="C30" i="5"/>
  <c r="D31" i="5"/>
  <c r="D26" i="5"/>
  <c r="D30" i="5"/>
  <c r="D23" i="5"/>
  <c r="D24" i="5"/>
  <c r="C31" i="5"/>
  <c r="D27" i="5"/>
  <c r="B24" i="4"/>
  <c r="C24" i="4" s="1"/>
  <c r="C33" i="5" l="1"/>
  <c r="D33" i="5"/>
  <c r="D24" i="4"/>
  <c r="D17" i="3" l="1"/>
  <c r="E17" i="3"/>
  <c r="F17" i="3"/>
  <c r="F32" i="3" s="1"/>
  <c r="G17" i="3"/>
  <c r="H17" i="3"/>
  <c r="I17" i="3"/>
  <c r="J17" i="3"/>
  <c r="K17" i="3"/>
  <c r="L17" i="3"/>
  <c r="M17" i="3"/>
  <c r="C17" i="3"/>
  <c r="E21" i="2"/>
  <c r="C23" i="2" s="1"/>
  <c r="M30" i="2"/>
  <c r="L31" i="2" s="1"/>
  <c r="L30" i="2"/>
  <c r="L29" i="2"/>
  <c r="K30" i="2" s="1"/>
  <c r="K28" i="2"/>
  <c r="J29" i="2" s="1"/>
  <c r="M28" i="2"/>
  <c r="J31" i="2" s="1"/>
  <c r="J28" i="2"/>
  <c r="K27" i="2"/>
  <c r="I29" i="2" s="1"/>
  <c r="M27" i="2"/>
  <c r="I31" i="2" s="1"/>
  <c r="I27" i="2"/>
  <c r="I26" i="2"/>
  <c r="H27" i="2" s="1"/>
  <c r="L26" i="2"/>
  <c r="H30" i="2" s="1"/>
  <c r="M26" i="2"/>
  <c r="H31" i="2" s="1"/>
  <c r="H25" i="2"/>
  <c r="G26" i="2" s="1"/>
  <c r="K25" i="2"/>
  <c r="G29" i="2" s="1"/>
  <c r="L25" i="2"/>
  <c r="M25" i="2"/>
  <c r="G31" i="2" s="1"/>
  <c r="G25" i="2"/>
  <c r="G24" i="2"/>
  <c r="F25" i="2" s="1"/>
  <c r="H24" i="2"/>
  <c r="F26" i="2" s="1"/>
  <c r="J24" i="2"/>
  <c r="F28" i="2" s="1"/>
  <c r="K24" i="2"/>
  <c r="F29" i="2" s="1"/>
  <c r="M24" i="2"/>
  <c r="F31" i="2" s="1"/>
  <c r="F23" i="2"/>
  <c r="E24" i="2" s="1"/>
  <c r="G23" i="2"/>
  <c r="E25" i="2" s="1"/>
  <c r="K23" i="2"/>
  <c r="E29" i="2" s="1"/>
  <c r="L23" i="2"/>
  <c r="E30" i="2" s="1"/>
  <c r="M23" i="2"/>
  <c r="E31" i="2" s="1"/>
  <c r="E23" i="2"/>
  <c r="F22" i="2"/>
  <c r="D24" i="2" s="1"/>
  <c r="G22" i="2"/>
  <c r="D25" i="2" s="1"/>
  <c r="H22" i="2"/>
  <c r="D26" i="2" s="1"/>
  <c r="J22" i="2"/>
  <c r="D28" i="2" s="1"/>
  <c r="L22" i="2"/>
  <c r="D30" i="2" s="1"/>
  <c r="M22" i="2"/>
  <c r="D31" i="2" s="1"/>
  <c r="D22" i="2"/>
  <c r="D21" i="2"/>
  <c r="C22" i="2" s="1"/>
  <c r="F21" i="2"/>
  <c r="C24" i="2" s="1"/>
  <c r="G21" i="2"/>
  <c r="C25" i="2" s="1"/>
  <c r="H21" i="2"/>
  <c r="C26" i="2" s="1"/>
  <c r="I21" i="2"/>
  <c r="C27" i="2" s="1"/>
  <c r="K21" i="2"/>
  <c r="C29" i="2" s="1"/>
  <c r="L21" i="2"/>
  <c r="C30" i="2" s="1"/>
  <c r="M21" i="2"/>
  <c r="C31" i="2" s="1"/>
  <c r="J21" i="2"/>
  <c r="C28" i="2" s="1"/>
  <c r="M29" i="2"/>
  <c r="K31" i="2" s="1"/>
  <c r="J27" i="2"/>
  <c r="I28" i="2" s="1"/>
  <c r="J25" i="2"/>
  <c r="G28" i="2" s="1"/>
  <c r="L24" i="2"/>
  <c r="F30" i="2" s="1"/>
  <c r="I24" i="2"/>
  <c r="F27" i="2" s="1"/>
  <c r="M31" i="2"/>
  <c r="K29" i="2"/>
  <c r="L28" i="2"/>
  <c r="J30" i="2" s="1"/>
  <c r="L27" i="2"/>
  <c r="I30" i="2" s="1"/>
  <c r="K26" i="2"/>
  <c r="H29" i="2" s="1"/>
  <c r="J26" i="2"/>
  <c r="H28" i="2" s="1"/>
  <c r="H26" i="2"/>
  <c r="I25" i="2"/>
  <c r="G27" i="2" s="1"/>
  <c r="F24" i="2"/>
  <c r="J23" i="2"/>
  <c r="E28" i="2" s="1"/>
  <c r="I23" i="2"/>
  <c r="E27" i="2" s="1"/>
  <c r="H23" i="2"/>
  <c r="E26" i="2" s="1"/>
  <c r="K22" i="2"/>
  <c r="D29" i="2" s="1"/>
  <c r="I22" i="2"/>
  <c r="D27" i="2" s="1"/>
  <c r="E22" i="2"/>
  <c r="D23" i="2" s="1"/>
  <c r="B26" i="4" l="1"/>
  <c r="B30" i="4"/>
  <c r="B34" i="4"/>
  <c r="B25" i="4"/>
  <c r="B29" i="4"/>
  <c r="B33" i="4"/>
  <c r="B28" i="4"/>
  <c r="B32" i="4"/>
  <c r="B27" i="4"/>
  <c r="B31" i="4"/>
  <c r="C30" i="3"/>
  <c r="J32" i="3"/>
  <c r="M27" i="3"/>
  <c r="M23" i="3"/>
  <c r="C26" i="3"/>
  <c r="M31" i="3"/>
  <c r="K24" i="3"/>
  <c r="K32" i="3"/>
  <c r="E23" i="3"/>
  <c r="C24" i="3"/>
  <c r="E27" i="3"/>
  <c r="C28" i="3"/>
  <c r="E31" i="3"/>
  <c r="C32" i="3"/>
  <c r="K28" i="3"/>
  <c r="F23" i="3"/>
  <c r="G24" i="3"/>
  <c r="F27" i="3"/>
  <c r="G28" i="3"/>
  <c r="F31" i="3"/>
  <c r="G32" i="3"/>
  <c r="E22" i="3"/>
  <c r="I24" i="3"/>
  <c r="E26" i="3"/>
  <c r="I28" i="3"/>
  <c r="E30" i="3"/>
  <c r="I32" i="3"/>
  <c r="I22" i="3"/>
  <c r="I23" i="3"/>
  <c r="I26" i="3"/>
  <c r="I27" i="3"/>
  <c r="I30" i="3"/>
  <c r="I31" i="3"/>
  <c r="M22" i="3"/>
  <c r="E24" i="3"/>
  <c r="M24" i="3"/>
  <c r="M26" i="3"/>
  <c r="E28" i="3"/>
  <c r="M28" i="3"/>
  <c r="M30" i="3"/>
  <c r="E32" i="3"/>
  <c r="M32" i="3"/>
  <c r="G30" i="2"/>
  <c r="L25" i="3"/>
  <c r="D29" i="3"/>
  <c r="H29" i="3"/>
  <c r="L29" i="3"/>
  <c r="F22" i="3"/>
  <c r="J22" i="3"/>
  <c r="G23" i="3"/>
  <c r="K23" i="3"/>
  <c r="D24" i="3"/>
  <c r="H24" i="3"/>
  <c r="L24" i="3"/>
  <c r="E25" i="3"/>
  <c r="I25" i="3"/>
  <c r="M25" i="3"/>
  <c r="F26" i="3"/>
  <c r="C27" i="3"/>
  <c r="G27" i="3"/>
  <c r="K27" i="3"/>
  <c r="D28" i="3"/>
  <c r="H28" i="3"/>
  <c r="L28" i="3"/>
  <c r="E29" i="3"/>
  <c r="I29" i="3"/>
  <c r="M29" i="3"/>
  <c r="F30" i="3"/>
  <c r="C31" i="3"/>
  <c r="G31" i="3"/>
  <c r="K31" i="3"/>
  <c r="D32" i="3"/>
  <c r="H32" i="3"/>
  <c r="L32" i="3"/>
  <c r="D25" i="3"/>
  <c r="G22" i="3"/>
  <c r="K22" i="3"/>
  <c r="D23" i="3"/>
  <c r="H23" i="3"/>
  <c r="L23" i="3"/>
  <c r="F25" i="3"/>
  <c r="G26" i="3"/>
  <c r="K26" i="3"/>
  <c r="D27" i="3"/>
  <c r="H27" i="3"/>
  <c r="L27" i="3"/>
  <c r="F29" i="3"/>
  <c r="G30" i="3"/>
  <c r="K30" i="3"/>
  <c r="D31" i="3"/>
  <c r="H31" i="3"/>
  <c r="L31" i="3"/>
  <c r="H25" i="3"/>
  <c r="D22" i="3"/>
  <c r="H22" i="3"/>
  <c r="L22" i="3"/>
  <c r="F24" i="3"/>
  <c r="C25" i="3"/>
  <c r="G25" i="3"/>
  <c r="K25" i="3"/>
  <c r="D26" i="3"/>
  <c r="H26" i="3"/>
  <c r="L26" i="3"/>
  <c r="F28" i="3"/>
  <c r="C29" i="3"/>
  <c r="G29" i="3"/>
  <c r="K29" i="3"/>
  <c r="D30" i="3"/>
  <c r="H30" i="3"/>
  <c r="L30" i="3"/>
  <c r="C26" i="4" l="1"/>
  <c r="C30" i="4"/>
  <c r="D30" i="4"/>
  <c r="D34" i="4"/>
  <c r="C34" i="4"/>
  <c r="D26" i="4"/>
  <c r="D33" i="4"/>
  <c r="C33" i="4"/>
  <c r="C31" i="4"/>
  <c r="D31" i="4"/>
  <c r="C27" i="4"/>
  <c r="D27" i="4"/>
  <c r="C28" i="4"/>
  <c r="D28" i="4"/>
  <c r="D25" i="4"/>
  <c r="C25" i="4"/>
  <c r="C32" i="4"/>
  <c r="D32" i="4"/>
  <c r="D29" i="4"/>
  <c r="C29" i="4"/>
  <c r="J25" i="3"/>
  <c r="J30" i="3"/>
  <c r="J29" i="3"/>
  <c r="J31" i="3"/>
  <c r="J27" i="3"/>
  <c r="J23" i="3"/>
  <c r="O22" i="3" s="1"/>
  <c r="J24" i="3"/>
  <c r="J26" i="3"/>
  <c r="J28" i="3"/>
  <c r="C36" i="4" l="1"/>
  <c r="D36" i="4"/>
  <c r="O32" i="3"/>
  <c r="O26" i="3"/>
  <c r="O31" i="3"/>
  <c r="O29" i="3"/>
  <c r="O24" i="3"/>
  <c r="O30" i="3"/>
  <c r="O27" i="3"/>
  <c r="O28" i="3"/>
  <c r="O23" i="3"/>
  <c r="O25" i="3"/>
  <c r="O8" i="3" l="1"/>
  <c r="O9" i="3"/>
  <c r="O13" i="3"/>
  <c r="O15" i="3"/>
  <c r="O12" i="3"/>
  <c r="O6" i="3"/>
  <c r="O11" i="3"/>
  <c r="O7" i="3"/>
  <c r="O10" i="3"/>
  <c r="O14" i="3"/>
  <c r="P17" i="3" l="1"/>
  <c r="Q8" i="3" s="1"/>
  <c r="Q5" i="3" l="1"/>
  <c r="Q11" i="3"/>
  <c r="Q12" i="3"/>
  <c r="Q7" i="3"/>
  <c r="Q14" i="3"/>
  <c r="Q15" i="3"/>
  <c r="Q6" i="3"/>
  <c r="Q10" i="3"/>
  <c r="Q13" i="3"/>
  <c r="Q9" i="3"/>
  <c r="Q5" i="1"/>
  <c r="P5" i="1"/>
  <c r="R5" i="1" l="1"/>
  <c r="R17" i="1" l="1"/>
  <c r="S5" i="1"/>
  <c r="S13" i="1" l="1"/>
  <c r="S11" i="1"/>
  <c r="S10" i="1"/>
  <c r="S9" i="1"/>
  <c r="S7" i="1"/>
  <c r="S12" i="1"/>
  <c r="S15" i="1"/>
  <c r="S8" i="1"/>
  <c r="S6" i="1"/>
  <c r="S17" i="1" s="1"/>
  <c r="S14" i="1"/>
</calcChain>
</file>

<file path=xl/sharedStrings.xml><?xml version="1.0" encoding="utf-8"?>
<sst xmlns="http://schemas.openxmlformats.org/spreadsheetml/2006/main" count="357" uniqueCount="75">
  <si>
    <t>Critérios</t>
  </si>
  <si>
    <t>A V A L I A D O R E S</t>
  </si>
  <si>
    <t>#1</t>
  </si>
  <si>
    <t>#2</t>
  </si>
  <si>
    <t>#3</t>
  </si>
  <si>
    <t>#4</t>
  </si>
  <si>
    <t>#5</t>
  </si>
  <si>
    <t>Q1</t>
  </si>
  <si>
    <t>Q2</t>
  </si>
  <si>
    <t xml:space="preserve">Q3 </t>
  </si>
  <si>
    <t>Quartil 1</t>
  </si>
  <si>
    <t>Quartil 2</t>
  </si>
  <si>
    <t>Quartil 3</t>
  </si>
  <si>
    <t>0-100%</t>
  </si>
  <si>
    <t>Media dos Quartis</t>
  </si>
  <si>
    <t>Porcentagens</t>
  </si>
  <si>
    <t>Q3</t>
  </si>
  <si>
    <t>Prioridades</t>
  </si>
  <si>
    <t>Delphi</t>
  </si>
  <si>
    <t>Metodologia AHP - Analytic Hierarchy Process</t>
  </si>
  <si>
    <t>Matriz Multi Linha do critério em relação à média das comparação das linhas</t>
  </si>
  <si>
    <t>AHP</t>
  </si>
  <si>
    <t>14 Piores Índices</t>
  </si>
  <si>
    <t>Base 10</t>
  </si>
  <si>
    <t>Comparação</t>
  </si>
  <si>
    <t>Metodologia DELPHI</t>
  </si>
  <si>
    <t>ALTERNATIVAS</t>
  </si>
  <si>
    <t>Pesos</t>
  </si>
  <si>
    <t>Fmax</t>
  </si>
  <si>
    <t>Fmin</t>
  </si>
  <si>
    <t>Distâncias</t>
  </si>
  <si>
    <t>CP</t>
  </si>
  <si>
    <t>DM 1</t>
  </si>
  <si>
    <t>DM 2</t>
  </si>
  <si>
    <t>Grau de Importância para cada Decision Maker</t>
  </si>
  <si>
    <t>Cloud Computing</t>
  </si>
  <si>
    <t>Copywriting</t>
  </si>
  <si>
    <t>Phyton</t>
  </si>
  <si>
    <t>Machine Learning</t>
  </si>
  <si>
    <t>Ffintechs</t>
  </si>
  <si>
    <t xml:space="preserve"> Desenvolvimento de Aplicativos Mobile</t>
  </si>
  <si>
    <t>Criação de Scripts de Automação</t>
  </si>
  <si>
    <t>SAP</t>
  </si>
  <si>
    <t>Excel</t>
  </si>
  <si>
    <t>Fluência de outro idioma</t>
  </si>
  <si>
    <t>Situação Pior</t>
  </si>
  <si>
    <t>Internet of Things (IoT)</t>
  </si>
  <si>
    <t>Situação Melhor</t>
  </si>
  <si>
    <t>Estão do Maior para o menor - Preciso inverter para Comparar</t>
  </si>
  <si>
    <t>Criterio</t>
  </si>
  <si>
    <t>fmin</t>
  </si>
  <si>
    <t>CGT</t>
  </si>
  <si>
    <t>Soma</t>
  </si>
  <si>
    <t>DM2 - CGT</t>
  </si>
  <si>
    <t>DM 1 - CP</t>
  </si>
  <si>
    <t>Média</t>
  </si>
  <si>
    <t>#6</t>
  </si>
  <si>
    <t>#7</t>
  </si>
  <si>
    <t>#8</t>
  </si>
  <si>
    <t>#9</t>
  </si>
  <si>
    <t>#10</t>
  </si>
  <si>
    <t>#11</t>
  </si>
  <si>
    <t>#12</t>
  </si>
  <si>
    <t>Preço</t>
  </si>
  <si>
    <t>Gráfico</t>
  </si>
  <si>
    <t>Plataforma</t>
  </si>
  <si>
    <t>Data de Lançamento</t>
  </si>
  <si>
    <t>Tematica</t>
  </si>
  <si>
    <t>Temanho do Arquivo</t>
  </si>
  <si>
    <t>Jogo Mundo Aberto</t>
  </si>
  <si>
    <t>Tempo do de jogo</t>
  </si>
  <si>
    <t>Online</t>
  </si>
  <si>
    <t>Avaliações Positivas</t>
  </si>
  <si>
    <t>Mecanica de Jogo</t>
  </si>
  <si>
    <t>Soma da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</si>
</sst>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"/>
    <numFmt numFmtId="166" formatCode="0.000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" fillId="7" borderId="0" applyNumberFormat="0" applyBorder="0" applyAlignment="0" applyProtection="0"/>
  </cellStyleXfs>
  <cellXfs count="154">
    <xf numFmtId="0" fontId="0" fillId="0" borderId="0" xfId="0"/>
    <xf numFmtId="164" fontId="0" fillId="0" borderId="0" xfId="1" applyNumberFormat="1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165" fontId="0" fillId="0" borderId="0" xfId="0" applyNumberFormat="1" applyFill="1"/>
    <xf numFmtId="0" fontId="0" fillId="0" borderId="0" xfId="0" applyFill="1" applyBorder="1" applyAlignment="1">
      <alignment vertical="center" wrapText="1"/>
    </xf>
    <xf numFmtId="164" fontId="0" fillId="0" borderId="0" xfId="0" applyNumberFormat="1" applyFill="1"/>
    <xf numFmtId="0" fontId="6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</xf>
    <xf numFmtId="0" fontId="2" fillId="6" borderId="1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textRotation="90"/>
    </xf>
    <xf numFmtId="164" fontId="0" fillId="0" borderId="0" xfId="1" applyNumberFormat="1" applyFont="1"/>
    <xf numFmtId="166" fontId="0" fillId="0" borderId="0" xfId="0" applyNumberFormat="1"/>
    <xf numFmtId="0" fontId="2" fillId="0" borderId="0" xfId="0" applyFont="1" applyAlignment="1"/>
    <xf numFmtId="0" fontId="0" fillId="0" borderId="1" xfId="0" applyBorder="1"/>
    <xf numFmtId="2" fontId="0" fillId="0" borderId="1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/>
    <xf numFmtId="2" fontId="0" fillId="8" borderId="5" xfId="0" applyNumberFormat="1" applyFill="1" applyBorder="1"/>
    <xf numFmtId="2" fontId="0" fillId="0" borderId="6" xfId="0" applyNumberFormat="1" applyFill="1" applyBorder="1"/>
    <xf numFmtId="2" fontId="0" fillId="8" borderId="0" xfId="0" applyNumberFormat="1" applyFill="1" applyBorder="1"/>
    <xf numFmtId="2" fontId="0" fillId="0" borderId="0" xfId="0" applyNumberFormat="1" applyFill="1" applyBorder="1"/>
    <xf numFmtId="0" fontId="0" fillId="0" borderId="0" xfId="0" applyBorder="1"/>
    <xf numFmtId="0" fontId="2" fillId="5" borderId="11" xfId="0" applyFont="1" applyFill="1" applyBorder="1" applyAlignment="1">
      <alignment horizontal="center"/>
    </xf>
    <xf numFmtId="0" fontId="2" fillId="9" borderId="1" xfId="0" applyFont="1" applyFill="1" applyBorder="1"/>
    <xf numFmtId="2" fontId="0" fillId="0" borderId="0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0" borderId="12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2" xfId="0" applyNumberFormat="1" applyFill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6" fontId="0" fillId="0" borderId="4" xfId="0" applyNumberFormat="1" applyBorder="1"/>
    <xf numFmtId="166" fontId="0" fillId="0" borderId="15" xfId="0" applyNumberFormat="1" applyBorder="1"/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2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165" fontId="7" fillId="7" borderId="0" xfId="3" applyNumberFormat="1" applyAlignment="1">
      <alignment horizontal="center" vertical="center"/>
    </xf>
    <xf numFmtId="0" fontId="9" fillId="0" borderId="0" xfId="0" applyFont="1" applyAlignment="1">
      <alignment textRotation="90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/>
    </xf>
    <xf numFmtId="165" fontId="7" fillId="7" borderId="11" xfId="3" applyNumberFormat="1" applyBorder="1" applyAlignment="1">
      <alignment horizontal="center" vertical="center"/>
    </xf>
    <xf numFmtId="165" fontId="7" fillId="7" borderId="17" xfId="3" applyNumberFormat="1" applyBorder="1" applyAlignment="1">
      <alignment horizontal="center" vertical="center"/>
    </xf>
    <xf numFmtId="0" fontId="2" fillId="0" borderId="1" xfId="0" applyFont="1" applyBorder="1"/>
    <xf numFmtId="0" fontId="4" fillId="0" borderId="3" xfId="0" applyFont="1" applyBorder="1" applyAlignment="1">
      <alignment horizontal="right" wrapText="1"/>
    </xf>
    <xf numFmtId="0" fontId="4" fillId="0" borderId="13" xfId="0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0" fontId="0" fillId="0" borderId="0" xfId="0" applyNumberFormat="1" applyBorder="1"/>
    <xf numFmtId="10" fontId="0" fillId="0" borderId="0" xfId="0" applyNumberFormat="1" applyBorder="1" applyAlignment="1">
      <alignment vertical="center" wrapText="1"/>
    </xf>
    <xf numFmtId="10" fontId="0" fillId="0" borderId="0" xfId="0" applyNumberFormat="1" applyFill="1" applyBorder="1" applyAlignment="1">
      <alignment vertical="center" wrapText="1"/>
    </xf>
    <xf numFmtId="0" fontId="2" fillId="10" borderId="4" xfId="0" applyFont="1" applyFill="1" applyBorder="1" applyAlignment="1">
      <alignment horizontal="center"/>
    </xf>
    <xf numFmtId="0" fontId="4" fillId="10" borderId="19" xfId="0" applyFont="1" applyFill="1" applyBorder="1" applyAlignment="1">
      <alignment wrapText="1"/>
    </xf>
    <xf numFmtId="0" fontId="2" fillId="10" borderId="15" xfId="0" applyFont="1" applyFill="1" applyBorder="1" applyAlignment="1">
      <alignment horizontal="center"/>
    </xf>
    <xf numFmtId="0" fontId="4" fillId="10" borderId="20" xfId="0" applyFont="1" applyFill="1" applyBorder="1" applyAlignment="1">
      <alignment wrapText="1"/>
    </xf>
    <xf numFmtId="0" fontId="2" fillId="10" borderId="2" xfId="0" applyFont="1" applyFill="1" applyBorder="1" applyAlignment="1">
      <alignment horizontal="center"/>
    </xf>
    <xf numFmtId="0" fontId="4" fillId="10" borderId="21" xfId="0" applyFont="1" applyFill="1" applyBorder="1" applyAlignment="1">
      <alignment wrapText="1"/>
    </xf>
    <xf numFmtId="0" fontId="2" fillId="9" borderId="1" xfId="0" applyFont="1" applyFill="1" applyBorder="1" applyAlignment="1">
      <alignment textRotation="90"/>
    </xf>
    <xf numFmtId="2" fontId="2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165" fontId="7" fillId="7" borderId="5" xfId="3" applyNumberFormat="1" applyBorder="1" applyAlignment="1">
      <alignment horizontal="center" vertical="center"/>
    </xf>
    <xf numFmtId="165" fontId="7" fillId="7" borderId="12" xfId="3" applyNumberFormat="1" applyBorder="1" applyAlignment="1">
      <alignment horizontal="center" vertical="center"/>
    </xf>
    <xf numFmtId="165" fontId="7" fillId="7" borderId="8" xfId="3" applyNumberFormat="1" applyBorder="1" applyAlignment="1">
      <alignment horizontal="center" vertical="center"/>
    </xf>
    <xf numFmtId="165" fontId="7" fillId="7" borderId="1" xfId="3" applyNumberFormat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4" xfId="0" applyNumberFormat="1" applyBorder="1"/>
    <xf numFmtId="165" fontId="0" fillId="0" borderId="15" xfId="0" applyNumberFormat="1" applyBorder="1"/>
    <xf numFmtId="0" fontId="0" fillId="0" borderId="4" xfId="0" applyBorder="1"/>
    <xf numFmtId="0" fontId="0" fillId="0" borderId="15" xfId="0" applyBorder="1"/>
    <xf numFmtId="167" fontId="0" fillId="0" borderId="7" xfId="0" applyNumberFormat="1" applyBorder="1"/>
    <xf numFmtId="167" fontId="0" fillId="0" borderId="16" xfId="0" applyNumberFormat="1" applyBorder="1"/>
    <xf numFmtId="167" fontId="0" fillId="0" borderId="10" xfId="0" applyNumberFormat="1" applyBorder="1"/>
    <xf numFmtId="0" fontId="4" fillId="0" borderId="5" xfId="0" applyFont="1" applyBorder="1" applyAlignment="1">
      <alignment wrapText="1"/>
    </xf>
    <xf numFmtId="164" fontId="0" fillId="0" borderId="7" xfId="1" applyNumberFormat="1" applyFont="1" applyFill="1" applyBorder="1" applyAlignment="1">
      <alignment horizontal="center"/>
    </xf>
    <xf numFmtId="164" fontId="0" fillId="10" borderId="4" xfId="1" applyNumberFormat="1" applyFont="1" applyFill="1" applyBorder="1" applyAlignment="1">
      <alignment horizontal="center"/>
    </xf>
    <xf numFmtId="164" fontId="0" fillId="10" borderId="1" xfId="1" applyNumberFormat="1" applyFon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2" fillId="9" borderId="22" xfId="0" applyFont="1" applyFill="1" applyBorder="1" applyAlignment="1">
      <alignment textRotation="90"/>
    </xf>
    <xf numFmtId="0" fontId="12" fillId="9" borderId="22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64" fontId="0" fillId="11" borderId="4" xfId="1" applyNumberFormat="1" applyFont="1" applyFill="1" applyBorder="1" applyAlignment="1">
      <alignment horizontal="center"/>
    </xf>
    <xf numFmtId="164" fontId="0" fillId="11" borderId="1" xfId="1" applyNumberFormat="1" applyFont="1" applyFill="1" applyBorder="1" applyAlignment="1">
      <alignment horizontal="center"/>
    </xf>
    <xf numFmtId="167" fontId="0" fillId="0" borderId="4" xfId="0" applyNumberFormat="1" applyBorder="1"/>
    <xf numFmtId="167" fontId="0" fillId="0" borderId="15" xfId="0" applyNumberFormat="1" applyBorder="1"/>
    <xf numFmtId="167" fontId="0" fillId="0" borderId="2" xfId="0" applyNumberFormat="1" applyBorder="1"/>
    <xf numFmtId="0" fontId="2" fillId="0" borderId="4" xfId="0" applyFont="1" applyBorder="1"/>
    <xf numFmtId="165" fontId="7" fillId="7" borderId="4" xfId="3" applyNumberFormat="1" applyBorder="1" applyAlignment="1">
      <alignment horizontal="center" vertical="center"/>
    </xf>
    <xf numFmtId="0" fontId="4" fillId="0" borderId="22" xfId="0" applyFont="1" applyBorder="1" applyAlignment="1">
      <alignment wrapText="1"/>
    </xf>
    <xf numFmtId="0" fontId="4" fillId="0" borderId="22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vertical="center" textRotation="45"/>
    </xf>
    <xf numFmtId="0" fontId="2" fillId="0" borderId="17" xfId="0" applyFont="1" applyBorder="1" applyAlignment="1">
      <alignment horizontal="center" vertical="center" textRotation="45"/>
    </xf>
    <xf numFmtId="0" fontId="2" fillId="0" borderId="18" xfId="0" applyFont="1" applyBorder="1" applyAlignment="1">
      <alignment horizontal="center" vertical="center" textRotation="45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4">
    <cellStyle name="Ênfase1" xfId="3" builtinId="29"/>
    <cellStyle name="Hiperlink" xfId="2" builtinId="8"/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  <color rgb="FFCCFF3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450274</xdr:colOff>
      <xdr:row>20</xdr:row>
      <xdr:rowOff>17319</xdr:rowOff>
    </xdr:from>
    <xdr:to>
      <xdr:col>4</xdr:col>
      <xdr:colOff>152713</xdr:colOff>
      <xdr:row>31</xdr:row>
      <xdr:rowOff>154167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7EC1A312-A151-4FFC-92DF-3F3A5E69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74" y="3983183"/>
          <a:ext cx="3166075" cy="2405529"/>
        </a:xfrm>
        <a:prstGeom prst="rect">
          <a:avLst/>
        </a:prstGeom>
      </xdr:spPr>
    </xdr:pic>
    <xdr:clientData/>
  </xdr:twoCellAnchor>
  <xdr:twoCellAnchor>
    <xdr:from>
      <xdr:col>1</xdr:col>
      <xdr:colOff>1298863</xdr:colOff>
      <xdr:row>15</xdr:row>
      <xdr:rowOff>112569</xdr:rowOff>
    </xdr:from>
    <xdr:to>
      <xdr:col>1</xdr:col>
      <xdr:colOff>1896341</xdr:colOff>
      <xdr:row>19</xdr:row>
      <xdr:rowOff>138546</xdr:rowOff>
    </xdr:to>
    <xdr:sp macro="" textlink="">
      <xdr:nvSpPr>
        <xdr:cNvPr id="5" name="Seta: para Cima 4">
          <a:extLst>
            <a:ext uri="{FF2B5EF4-FFF2-40B4-BE49-F238E27FC236}">
              <a16:creationId xmlns="" xmlns:a16="http://schemas.microsoft.com/office/drawing/2014/main" id="{98C2AC41-D307-4C82-9EBB-0256435D1955}"/>
            </a:ext>
          </a:extLst>
        </xdr:cNvPr>
        <xdr:cNvSpPr/>
      </xdr:nvSpPr>
      <xdr:spPr>
        <a:xfrm>
          <a:off x="1904999" y="5273387"/>
          <a:ext cx="597478" cy="813954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381000</xdr:colOff>
      <xdr:row>16</xdr:row>
      <xdr:rowOff>34636</xdr:rowOff>
    </xdr:from>
    <xdr:to>
      <xdr:col>13</xdr:col>
      <xdr:colOff>95251</xdr:colOff>
      <xdr:row>20</xdr:row>
      <xdr:rowOff>51953</xdr:rowOff>
    </xdr:to>
    <xdr:sp macro="" textlink="">
      <xdr:nvSpPr>
        <xdr:cNvPr id="6" name="Seta: para Cima 5">
          <a:extLst>
            <a:ext uri="{FF2B5EF4-FFF2-40B4-BE49-F238E27FC236}">
              <a16:creationId xmlns="" xmlns:a16="http://schemas.microsoft.com/office/drawing/2014/main" id="{1C14D4AA-132D-4016-8838-DBC7761BF141}"/>
            </a:ext>
          </a:extLst>
        </xdr:cNvPr>
        <xdr:cNvSpPr/>
      </xdr:nvSpPr>
      <xdr:spPr>
        <a:xfrm>
          <a:off x="4814455" y="5394613"/>
          <a:ext cx="597478" cy="813954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86590</xdr:colOff>
      <xdr:row>21</xdr:row>
      <xdr:rowOff>8659</xdr:rowOff>
    </xdr:from>
    <xdr:to>
      <xdr:col>13</xdr:col>
      <xdr:colOff>355022</xdr:colOff>
      <xdr:row>22</xdr:row>
      <xdr:rowOff>95251</xdr:rowOff>
    </xdr:to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720CA66F-68B6-4D8E-8F86-591409CB5E08}"/>
            </a:ext>
          </a:extLst>
        </xdr:cNvPr>
        <xdr:cNvSpPr txBox="1"/>
      </xdr:nvSpPr>
      <xdr:spPr>
        <a:xfrm>
          <a:off x="4520045" y="6373091"/>
          <a:ext cx="1151659" cy="29441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Questionários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20</xdr:row>
      <xdr:rowOff>171450</xdr:rowOff>
    </xdr:from>
    <xdr:to>
      <xdr:col>15</xdr:col>
      <xdr:colOff>514350</xdr:colOff>
      <xdr:row>23</xdr:row>
      <xdr:rowOff>180975</xdr:rowOff>
    </xdr:to>
    <xdr:sp macro="" textlink="">
      <xdr:nvSpPr>
        <xdr:cNvPr id="2" name="Seta: para a Esquerda 1">
          <a:extLst>
            <a:ext uri="{FF2B5EF4-FFF2-40B4-BE49-F238E27FC236}">
              <a16:creationId xmlns="" xmlns:a16="http://schemas.microsoft.com/office/drawing/2014/main" id="{1FEB2626-97CC-40FF-9405-46E050BA7E94}"/>
            </a:ext>
          </a:extLst>
        </xdr:cNvPr>
        <xdr:cNvSpPr/>
      </xdr:nvSpPr>
      <xdr:spPr>
        <a:xfrm>
          <a:off x="10363200" y="7800975"/>
          <a:ext cx="1076325" cy="609600"/>
        </a:xfrm>
        <a:prstGeom prst="lef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590550</xdr:colOff>
      <xdr:row>20</xdr:row>
      <xdr:rowOff>161925</xdr:rowOff>
    </xdr:from>
    <xdr:to>
      <xdr:col>18</xdr:col>
      <xdr:colOff>209550</xdr:colOff>
      <xdr:row>24</xdr:row>
      <xdr:rowOff>104775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2183C6B1-D799-4455-8894-4171E3869196}"/>
            </a:ext>
          </a:extLst>
        </xdr:cNvPr>
        <xdr:cNvSpPr txBox="1"/>
      </xdr:nvSpPr>
      <xdr:spPr>
        <a:xfrm>
          <a:off x="11515725" y="7791450"/>
          <a:ext cx="1447800" cy="74295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"Se" Trabalhando com as possibilidades:</a:t>
          </a:r>
        </a:p>
        <a:p>
          <a:pPr algn="ctr"/>
          <a:r>
            <a:rPr lang="pt-BR" sz="1100"/>
            <a:t>1,2,3,4,5,6,7,8</a:t>
          </a:r>
        </a:p>
      </xdr:txBody>
    </xdr:sp>
    <xdr:clientData/>
  </xdr:twoCellAnchor>
  <xdr:twoCellAnchor editAs="oneCell">
    <xdr:from>
      <xdr:col>18</xdr:col>
      <xdr:colOff>561975</xdr:colOff>
      <xdr:row>12</xdr:row>
      <xdr:rowOff>186688</xdr:rowOff>
    </xdr:from>
    <xdr:to>
      <xdr:col>27</xdr:col>
      <xdr:colOff>551311</xdr:colOff>
      <xdr:row>26</xdr:row>
      <xdr:rowOff>132495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DD1ACB5C-785E-45B3-81DC-EDB4D6ECC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58625" y="4206238"/>
          <a:ext cx="5475736" cy="41082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1148910</xdr:colOff>
      <xdr:row>2</xdr:row>
      <xdr:rowOff>44785</xdr:rowOff>
    </xdr:from>
    <xdr:to>
      <xdr:col>1</xdr:col>
      <xdr:colOff>265683</xdr:colOff>
      <xdr:row>3</xdr:row>
      <xdr:rowOff>159431</xdr:rowOff>
    </xdr:to>
    <xdr:sp macro="" textlink="">
      <xdr:nvSpPr>
        <xdr:cNvPr id="2" name="Seta: para Cima 1">
          <a:extLst>
            <a:ext uri="{FF2B5EF4-FFF2-40B4-BE49-F238E27FC236}">
              <a16:creationId xmlns="" xmlns:a16="http://schemas.microsoft.com/office/drawing/2014/main" id="{663AD07D-0FE3-4ADD-A503-5EDDCD65BCAA}"/>
            </a:ext>
          </a:extLst>
        </xdr:cNvPr>
        <xdr:cNvSpPr/>
      </xdr:nvSpPr>
      <xdr:spPr>
        <a:xfrm rot="7636395">
          <a:off x="1650099" y="-75404"/>
          <a:ext cx="305146" cy="130752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455468</xdr:colOff>
      <xdr:row>0</xdr:row>
      <xdr:rowOff>139411</xdr:rowOff>
    </xdr:from>
    <xdr:to>
      <xdr:col>1</xdr:col>
      <xdr:colOff>187036</xdr:colOff>
      <xdr:row>1</xdr:row>
      <xdr:rowOff>171450</xdr:rowOff>
    </xdr:to>
    <xdr:sp macro="" textlink="">
      <xdr:nvSpPr>
        <xdr:cNvPr id="3" name="CaixaDeTexto 2">
          <a:extLst>
            <a:ext uri="{FF2B5EF4-FFF2-40B4-BE49-F238E27FC236}">
              <a16:creationId xmlns="" xmlns:a16="http://schemas.microsoft.com/office/drawing/2014/main" id="{618C6FC0-88DE-4EA4-B793-0C49707BB20F}"/>
            </a:ext>
          </a:extLst>
        </xdr:cNvPr>
        <xdr:cNvSpPr txBox="1"/>
      </xdr:nvSpPr>
      <xdr:spPr>
        <a:xfrm>
          <a:off x="455468" y="139411"/>
          <a:ext cx="1922318" cy="22253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Méida dos Quartis do Delphi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2665118</xdr:colOff>
      <xdr:row>0</xdr:row>
      <xdr:rowOff>139787</xdr:rowOff>
    </xdr:from>
    <xdr:to>
      <xdr:col>0</xdr:col>
      <xdr:colOff>3972641</xdr:colOff>
      <xdr:row>2</xdr:row>
      <xdr:rowOff>63933</xdr:rowOff>
    </xdr:to>
    <xdr:sp macro="" textlink="">
      <xdr:nvSpPr>
        <xdr:cNvPr id="5" name="Seta: para Cima 4">
          <a:extLst>
            <a:ext uri="{FF2B5EF4-FFF2-40B4-BE49-F238E27FC236}">
              <a16:creationId xmlns="" xmlns:a16="http://schemas.microsoft.com/office/drawing/2014/main" id="{B5C25BBD-33C5-489A-8F46-527652033F61}"/>
            </a:ext>
          </a:extLst>
        </xdr:cNvPr>
        <xdr:cNvSpPr/>
      </xdr:nvSpPr>
      <xdr:spPr>
        <a:xfrm rot="6160819">
          <a:off x="3166307" y="-361402"/>
          <a:ext cx="305146" cy="130752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828675</xdr:colOff>
      <xdr:row>0</xdr:row>
      <xdr:rowOff>59344</xdr:rowOff>
    </xdr:from>
    <xdr:to>
      <xdr:col>0</xdr:col>
      <xdr:colOff>2750993</xdr:colOff>
      <xdr:row>1</xdr:row>
      <xdr:rowOff>91383</xdr:rowOff>
    </xdr:to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7143E8A2-B499-458D-8475-4D80E6769550}"/>
            </a:ext>
          </a:extLst>
        </xdr:cNvPr>
        <xdr:cNvSpPr txBox="1"/>
      </xdr:nvSpPr>
      <xdr:spPr>
        <a:xfrm>
          <a:off x="828675" y="59344"/>
          <a:ext cx="1922318" cy="22253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Méida dos Quartis do Delphi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="110" zoomScaleNormal="11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R5" sqref="R5:R15"/>
    </sheetView>
  </sheetViews>
  <sheetFormatPr defaultRowHeight="15" x14ac:dyDescent="0.25"/>
  <cols>
    <col min="1" max="1" width="9.140625" style="10"/>
    <col min="2" max="2" width="29.5703125" customWidth="1"/>
    <col min="3" max="14" width="6.5703125" customWidth="1"/>
    <col min="15" max="15" width="8.85546875" customWidth="1"/>
    <col min="16" max="16" width="9" customWidth="1"/>
    <col min="17" max="17" width="8.42578125" customWidth="1"/>
    <col min="18" max="18" width="11.42578125" customWidth="1"/>
    <col min="19" max="19" width="16.42578125" customWidth="1"/>
    <col min="21" max="21" width="32.5703125" customWidth="1"/>
    <col min="24" max="24" width="7.5703125" customWidth="1"/>
    <col min="25" max="25" width="27" customWidth="1"/>
    <col min="28" max="28" width="7.7109375" customWidth="1"/>
    <col min="29" max="29" width="22.5703125" customWidth="1"/>
    <col min="30" max="30" width="10.7109375" customWidth="1"/>
    <col min="31" max="31" width="6.42578125" customWidth="1"/>
    <col min="33" max="33" width="22.42578125" customWidth="1"/>
  </cols>
  <sheetData>
    <row r="1" spans="1:34" x14ac:dyDescent="0.25">
      <c r="B1" s="136" t="s">
        <v>25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7" t="s">
        <v>7</v>
      </c>
      <c r="P1" s="7" t="s">
        <v>8</v>
      </c>
      <c r="Q1" s="7" t="s">
        <v>9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4" ht="15.75" thickBot="1" x14ac:dyDescent="0.3">
      <c r="O2" s="8">
        <v>0.25</v>
      </c>
      <c r="P2" s="8">
        <v>0.5</v>
      </c>
      <c r="Q2" s="8">
        <v>0.75</v>
      </c>
    </row>
    <row r="3" spans="1:34" x14ac:dyDescent="0.25">
      <c r="C3" s="137" t="s">
        <v>1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1" t="s">
        <v>7</v>
      </c>
      <c r="P3" s="11" t="s">
        <v>8</v>
      </c>
      <c r="Q3" s="11" t="s">
        <v>16</v>
      </c>
      <c r="R3" s="139" t="s">
        <v>14</v>
      </c>
      <c r="S3" s="12" t="s">
        <v>13</v>
      </c>
      <c r="U3" s="136" t="s">
        <v>17</v>
      </c>
      <c r="V3" s="136"/>
      <c r="W3" s="28"/>
      <c r="X3" s="135" t="s">
        <v>45</v>
      </c>
      <c r="Y3" s="135"/>
      <c r="Z3" s="135"/>
      <c r="AA3" s="28"/>
      <c r="AB3" s="136" t="s">
        <v>22</v>
      </c>
      <c r="AC3" s="136"/>
      <c r="AD3" s="136"/>
    </row>
    <row r="4" spans="1:34" ht="15.75" thickBot="1" x14ac:dyDescent="0.3">
      <c r="B4" s="3" t="s">
        <v>0</v>
      </c>
      <c r="C4" s="13" t="s">
        <v>2</v>
      </c>
      <c r="D4" s="13" t="s">
        <v>3</v>
      </c>
      <c r="E4" s="13" t="s">
        <v>4</v>
      </c>
      <c r="F4" s="13" t="s">
        <v>5</v>
      </c>
      <c r="G4" s="13" t="s">
        <v>6</v>
      </c>
      <c r="H4" s="13" t="s">
        <v>56</v>
      </c>
      <c r="I4" s="13" t="s">
        <v>57</v>
      </c>
      <c r="J4" s="13" t="s">
        <v>58</v>
      </c>
      <c r="K4" s="13" t="s">
        <v>59</v>
      </c>
      <c r="L4" s="13" t="s">
        <v>60</v>
      </c>
      <c r="M4" s="13" t="s">
        <v>61</v>
      </c>
      <c r="N4" s="13" t="s">
        <v>62</v>
      </c>
      <c r="O4" s="14" t="s">
        <v>10</v>
      </c>
      <c r="P4" s="15" t="s">
        <v>11</v>
      </c>
      <c r="Q4" s="14" t="s">
        <v>12</v>
      </c>
      <c r="R4" s="140"/>
      <c r="S4" s="16" t="s">
        <v>15</v>
      </c>
      <c r="W4" s="5"/>
      <c r="X4" s="1"/>
      <c r="Y4" s="32"/>
      <c r="Z4" s="32"/>
      <c r="AA4" s="6"/>
    </row>
    <row r="5" spans="1:34" ht="15.75" customHeight="1" thickBot="1" x14ac:dyDescent="0.3">
      <c r="A5" s="76">
        <v>1</v>
      </c>
      <c r="B5" s="73" t="s">
        <v>63</v>
      </c>
      <c r="C5" s="70">
        <v>8</v>
      </c>
      <c r="D5" s="70">
        <v>8</v>
      </c>
      <c r="E5" s="70">
        <v>5</v>
      </c>
      <c r="F5" s="70">
        <v>6</v>
      </c>
      <c r="G5" s="70">
        <v>10</v>
      </c>
      <c r="H5" s="70">
        <v>7</v>
      </c>
      <c r="I5" s="70">
        <v>5</v>
      </c>
      <c r="J5" s="70">
        <v>7</v>
      </c>
      <c r="K5" s="70">
        <v>10</v>
      </c>
      <c r="L5" s="70">
        <v>5</v>
      </c>
      <c r="M5" s="70">
        <v>10</v>
      </c>
      <c r="N5" s="70">
        <v>8</v>
      </c>
      <c r="O5" s="17">
        <f>QUARTILE(C5:N5,1)</f>
        <v>5.75</v>
      </c>
      <c r="P5" s="21">
        <f>QUARTILE(C5:N5,2)</f>
        <v>7.5</v>
      </c>
      <c r="Q5" s="18">
        <f>QUARTILE(C5:N5,3)</f>
        <v>8.5</v>
      </c>
      <c r="R5" s="19">
        <f>AVERAGE(O5:Q5)</f>
        <v>7.25</v>
      </c>
      <c r="S5" s="20">
        <f>R5/$R$17</f>
        <v>9.7643097643097643E-2</v>
      </c>
      <c r="U5" s="112" t="s">
        <v>68</v>
      </c>
      <c r="V5" s="113">
        <v>5.7239057239057242E-2</v>
      </c>
      <c r="W5" s="78"/>
      <c r="X5" s="81">
        <v>8</v>
      </c>
      <c r="Y5" s="82" t="s">
        <v>68</v>
      </c>
      <c r="Z5" s="114">
        <v>5.7239057239057242E-2</v>
      </c>
      <c r="AA5" s="6"/>
      <c r="AB5" s="81">
        <v>1</v>
      </c>
      <c r="AC5" s="82" t="s">
        <v>68</v>
      </c>
      <c r="AD5" s="116">
        <v>4.25</v>
      </c>
      <c r="AF5" s="81">
        <v>11</v>
      </c>
      <c r="AG5" s="82" t="s">
        <v>67</v>
      </c>
      <c r="AH5" s="116">
        <v>8.75</v>
      </c>
    </row>
    <row r="6" spans="1:34" ht="15.75" customHeight="1" thickBot="1" x14ac:dyDescent="0.3">
      <c r="A6" s="77">
        <v>2</v>
      </c>
      <c r="B6" s="74" t="s">
        <v>64</v>
      </c>
      <c r="C6" s="70">
        <v>8</v>
      </c>
      <c r="D6" s="70">
        <v>7</v>
      </c>
      <c r="E6" s="70">
        <v>10</v>
      </c>
      <c r="F6" s="70">
        <v>7</v>
      </c>
      <c r="G6" s="70">
        <v>5</v>
      </c>
      <c r="H6" s="70">
        <v>8</v>
      </c>
      <c r="I6" s="70">
        <v>5</v>
      </c>
      <c r="J6" s="70">
        <v>6</v>
      </c>
      <c r="K6" s="70">
        <v>10</v>
      </c>
      <c r="L6" s="70">
        <v>7</v>
      </c>
      <c r="M6" s="70">
        <v>10</v>
      </c>
      <c r="N6" s="70">
        <v>5</v>
      </c>
      <c r="O6" s="17">
        <f t="shared" ref="O6:O15" si="0">QUARTILE(C6:N6,1)</f>
        <v>5.75</v>
      </c>
      <c r="P6" s="21">
        <f t="shared" ref="P6:P15" si="1">QUARTILE(C6:N6,2)</f>
        <v>7</v>
      </c>
      <c r="Q6" s="18">
        <f t="shared" ref="Q6:Q15" si="2">QUARTILE(C6:N6,3)</f>
        <v>8.5</v>
      </c>
      <c r="R6" s="19">
        <f t="shared" ref="R6:R15" si="3">AVERAGE(O6:Q6)</f>
        <v>7.083333333333333</v>
      </c>
      <c r="S6" s="20">
        <f t="shared" ref="S6:S15" si="4">R6/$R$17</f>
        <v>9.5398428731762061E-2</v>
      </c>
      <c r="U6" s="73" t="s">
        <v>66</v>
      </c>
      <c r="V6" s="20">
        <v>7.0707070707070704E-2</v>
      </c>
      <c r="W6" s="78"/>
      <c r="X6" s="83">
        <v>5</v>
      </c>
      <c r="Y6" s="84" t="s">
        <v>66</v>
      </c>
      <c r="Z6" s="114">
        <v>7.0707070707070704E-2</v>
      </c>
      <c r="AA6" s="6"/>
      <c r="AB6" s="83">
        <v>2</v>
      </c>
      <c r="AC6" s="84" t="s">
        <v>66</v>
      </c>
      <c r="AD6" s="116">
        <v>5.25</v>
      </c>
      <c r="AF6" s="83">
        <v>10</v>
      </c>
      <c r="AG6" s="84" t="s">
        <v>73</v>
      </c>
      <c r="AH6" s="116">
        <v>8</v>
      </c>
    </row>
    <row r="7" spans="1:34" ht="15.75" customHeight="1" thickBot="1" x14ac:dyDescent="0.3">
      <c r="A7" s="77">
        <v>3</v>
      </c>
      <c r="B7" s="74" t="s">
        <v>65</v>
      </c>
      <c r="C7" s="70">
        <v>10</v>
      </c>
      <c r="D7" s="70">
        <v>3</v>
      </c>
      <c r="E7" s="70">
        <v>10</v>
      </c>
      <c r="F7" s="70">
        <v>9</v>
      </c>
      <c r="G7" s="70">
        <v>10</v>
      </c>
      <c r="H7" s="70">
        <v>5</v>
      </c>
      <c r="I7" s="70">
        <v>5</v>
      </c>
      <c r="J7" s="70">
        <v>10</v>
      </c>
      <c r="K7" s="70">
        <v>5</v>
      </c>
      <c r="L7" s="70">
        <v>6</v>
      </c>
      <c r="M7" s="70">
        <v>5</v>
      </c>
      <c r="N7" s="70">
        <v>10</v>
      </c>
      <c r="O7" s="17">
        <f t="shared" si="0"/>
        <v>5</v>
      </c>
      <c r="P7" s="21">
        <f t="shared" si="1"/>
        <v>7.5</v>
      </c>
      <c r="Q7" s="18">
        <f t="shared" si="2"/>
        <v>10</v>
      </c>
      <c r="R7" s="19">
        <f t="shared" si="3"/>
        <v>7.5</v>
      </c>
      <c r="S7" s="20">
        <f t="shared" si="4"/>
        <v>0.10101010101010101</v>
      </c>
      <c r="U7" s="74" t="s">
        <v>71</v>
      </c>
      <c r="V7" s="20">
        <v>7.9685746352413017E-2</v>
      </c>
      <c r="W7" s="79"/>
      <c r="X7" s="83">
        <v>10</v>
      </c>
      <c r="Y7" s="84" t="s">
        <v>71</v>
      </c>
      <c r="Z7" s="114">
        <v>7.9685746352413017E-2</v>
      </c>
      <c r="AA7" s="6"/>
      <c r="AB7" s="83">
        <v>3</v>
      </c>
      <c r="AC7" s="84" t="s">
        <v>71</v>
      </c>
      <c r="AD7" s="116">
        <v>5.916666666666667</v>
      </c>
      <c r="AF7" s="83">
        <v>9</v>
      </c>
      <c r="AG7" s="84" t="s">
        <v>65</v>
      </c>
      <c r="AH7" s="116">
        <v>7.5</v>
      </c>
    </row>
    <row r="8" spans="1:34" ht="15.75" customHeight="1" thickBot="1" x14ac:dyDescent="0.3">
      <c r="A8" s="77">
        <v>4</v>
      </c>
      <c r="B8" s="74" t="s">
        <v>73</v>
      </c>
      <c r="C8" s="70">
        <v>7</v>
      </c>
      <c r="D8" s="70">
        <v>5</v>
      </c>
      <c r="E8" s="70">
        <v>8</v>
      </c>
      <c r="F8" s="70">
        <v>9</v>
      </c>
      <c r="G8" s="70">
        <v>8</v>
      </c>
      <c r="H8" s="70">
        <v>7</v>
      </c>
      <c r="I8" s="70">
        <v>8</v>
      </c>
      <c r="J8" s="70">
        <v>10</v>
      </c>
      <c r="K8" s="70">
        <v>10</v>
      </c>
      <c r="L8" s="70">
        <v>8</v>
      </c>
      <c r="M8" s="70">
        <v>9</v>
      </c>
      <c r="N8" s="70">
        <v>7</v>
      </c>
      <c r="O8" s="17">
        <f t="shared" si="0"/>
        <v>7</v>
      </c>
      <c r="P8" s="21">
        <f t="shared" si="1"/>
        <v>8</v>
      </c>
      <c r="Q8" s="18">
        <f t="shared" si="2"/>
        <v>9</v>
      </c>
      <c r="R8" s="19">
        <f t="shared" si="3"/>
        <v>8</v>
      </c>
      <c r="S8" s="20">
        <f t="shared" si="4"/>
        <v>0.10774410774410774</v>
      </c>
      <c r="U8" s="74" t="s">
        <v>69</v>
      </c>
      <c r="V8" s="20">
        <v>8.866442199775533E-2</v>
      </c>
      <c r="W8" s="80"/>
      <c r="X8" s="83">
        <v>9</v>
      </c>
      <c r="Y8" s="84" t="s">
        <v>69</v>
      </c>
      <c r="Z8" s="114">
        <v>8.866442199775533E-2</v>
      </c>
      <c r="AA8" s="6"/>
      <c r="AB8" s="83">
        <v>4</v>
      </c>
      <c r="AC8" s="84" t="s">
        <v>69</v>
      </c>
      <c r="AD8" s="116">
        <v>6.583333333333333</v>
      </c>
      <c r="AF8" s="83">
        <v>8</v>
      </c>
      <c r="AG8" s="84" t="s">
        <v>63</v>
      </c>
      <c r="AH8" s="116">
        <v>7.25</v>
      </c>
    </row>
    <row r="9" spans="1:34" ht="15.75" customHeight="1" thickBot="1" x14ac:dyDescent="0.3">
      <c r="A9" s="77">
        <v>5</v>
      </c>
      <c r="B9" s="74" t="s">
        <v>66</v>
      </c>
      <c r="C9" s="70">
        <v>6</v>
      </c>
      <c r="D9" s="70">
        <v>5</v>
      </c>
      <c r="E9" s="70">
        <v>6</v>
      </c>
      <c r="F9" s="70">
        <v>7</v>
      </c>
      <c r="G9" s="70">
        <v>0</v>
      </c>
      <c r="H9" s="70">
        <v>7</v>
      </c>
      <c r="I9" s="70">
        <v>0</v>
      </c>
      <c r="J9" s="70">
        <v>7</v>
      </c>
      <c r="K9" s="70">
        <v>8</v>
      </c>
      <c r="L9" s="70">
        <v>2</v>
      </c>
      <c r="M9" s="70">
        <v>10</v>
      </c>
      <c r="N9" s="70">
        <v>3</v>
      </c>
      <c r="O9" s="17">
        <f t="shared" si="0"/>
        <v>2.75</v>
      </c>
      <c r="P9" s="21">
        <f t="shared" si="1"/>
        <v>6</v>
      </c>
      <c r="Q9" s="18">
        <f t="shared" si="2"/>
        <v>7</v>
      </c>
      <c r="R9" s="19">
        <f t="shared" si="3"/>
        <v>5.25</v>
      </c>
      <c r="S9" s="20">
        <f t="shared" si="4"/>
        <v>7.0707070707070704E-2</v>
      </c>
      <c r="U9" s="74" t="s">
        <v>72</v>
      </c>
      <c r="V9" s="20">
        <v>9.0909090909090912E-2</v>
      </c>
      <c r="W9" s="79"/>
      <c r="X9" s="83">
        <v>11</v>
      </c>
      <c r="Y9" s="84" t="s">
        <v>72</v>
      </c>
      <c r="Z9" s="114">
        <v>9.0909090909090912E-2</v>
      </c>
      <c r="AA9" s="2"/>
      <c r="AB9" s="83">
        <v>5</v>
      </c>
      <c r="AC9" s="84" t="s">
        <v>72</v>
      </c>
      <c r="AD9" s="116">
        <v>6.75</v>
      </c>
      <c r="AF9" s="83">
        <v>7</v>
      </c>
      <c r="AG9" s="84" t="s">
        <v>64</v>
      </c>
      <c r="AH9" s="116">
        <v>7.083333333333333</v>
      </c>
    </row>
    <row r="10" spans="1:34" ht="15.75" customHeight="1" thickBot="1" x14ac:dyDescent="0.3">
      <c r="A10" s="77">
        <v>6</v>
      </c>
      <c r="B10" s="74" t="s">
        <v>67</v>
      </c>
      <c r="C10" s="70">
        <v>8</v>
      </c>
      <c r="D10" s="70">
        <v>9</v>
      </c>
      <c r="E10" s="70">
        <v>10</v>
      </c>
      <c r="F10" s="70">
        <v>8</v>
      </c>
      <c r="G10" s="70">
        <v>0</v>
      </c>
      <c r="H10" s="70">
        <v>9</v>
      </c>
      <c r="I10" s="70">
        <v>10</v>
      </c>
      <c r="J10" s="70">
        <v>7</v>
      </c>
      <c r="K10" s="70">
        <v>10</v>
      </c>
      <c r="L10" s="70">
        <v>8</v>
      </c>
      <c r="M10" s="70">
        <v>10</v>
      </c>
      <c r="N10" s="70">
        <v>5</v>
      </c>
      <c r="O10" s="17">
        <f t="shared" si="0"/>
        <v>7.75</v>
      </c>
      <c r="P10" s="21">
        <f t="shared" si="1"/>
        <v>8.5</v>
      </c>
      <c r="Q10" s="18">
        <f t="shared" si="2"/>
        <v>10</v>
      </c>
      <c r="R10" s="19">
        <f t="shared" si="3"/>
        <v>8.75</v>
      </c>
      <c r="S10" s="20">
        <f t="shared" si="4"/>
        <v>0.11784511784511785</v>
      </c>
      <c r="U10" s="74" t="s">
        <v>70</v>
      </c>
      <c r="V10" s="20">
        <v>9.3153759820426493E-2</v>
      </c>
      <c r="W10" s="80"/>
      <c r="X10" s="83">
        <v>7</v>
      </c>
      <c r="Y10" s="84" t="s">
        <v>70</v>
      </c>
      <c r="Z10" s="114">
        <v>9.3153759820426493E-2</v>
      </c>
      <c r="AA10" s="2"/>
      <c r="AB10" s="83">
        <v>6</v>
      </c>
      <c r="AC10" s="84" t="s">
        <v>70</v>
      </c>
      <c r="AD10" s="116">
        <v>6.916666666666667</v>
      </c>
      <c r="AF10" s="83">
        <v>6</v>
      </c>
      <c r="AG10" s="84" t="s">
        <v>70</v>
      </c>
      <c r="AH10" s="116">
        <v>6.916666666666667</v>
      </c>
    </row>
    <row r="11" spans="1:34" ht="15.75" customHeight="1" thickBot="1" x14ac:dyDescent="0.3">
      <c r="A11" s="77">
        <v>7</v>
      </c>
      <c r="B11" s="74" t="s">
        <v>70</v>
      </c>
      <c r="C11" s="70">
        <v>4</v>
      </c>
      <c r="D11" s="70">
        <v>7</v>
      </c>
      <c r="E11" s="70">
        <v>8</v>
      </c>
      <c r="F11" s="70">
        <v>7</v>
      </c>
      <c r="G11" s="70">
        <v>5</v>
      </c>
      <c r="H11" s="70">
        <v>7</v>
      </c>
      <c r="I11" s="70">
        <v>8</v>
      </c>
      <c r="J11" s="70">
        <v>7</v>
      </c>
      <c r="K11" s="70">
        <v>5</v>
      </c>
      <c r="L11" s="70">
        <v>6</v>
      </c>
      <c r="M11" s="70">
        <v>9</v>
      </c>
      <c r="N11" s="70">
        <v>8</v>
      </c>
      <c r="O11" s="17">
        <f t="shared" si="0"/>
        <v>5.75</v>
      </c>
      <c r="P11" s="21">
        <f t="shared" si="1"/>
        <v>7</v>
      </c>
      <c r="Q11" s="18">
        <f t="shared" si="2"/>
        <v>8</v>
      </c>
      <c r="R11" s="19">
        <f t="shared" si="3"/>
        <v>6.916666666666667</v>
      </c>
      <c r="S11" s="20">
        <f t="shared" si="4"/>
        <v>9.3153759820426493E-2</v>
      </c>
      <c r="U11" s="74" t="s">
        <v>64</v>
      </c>
      <c r="V11" s="20">
        <v>9.5398428731762061E-2</v>
      </c>
      <c r="W11" s="80"/>
      <c r="X11" s="83">
        <v>2</v>
      </c>
      <c r="Y11" s="84" t="s">
        <v>64</v>
      </c>
      <c r="Z11" s="114">
        <v>9.5398428731762061E-2</v>
      </c>
      <c r="AA11" s="2"/>
      <c r="AB11" s="83">
        <v>7</v>
      </c>
      <c r="AC11" s="84" t="s">
        <v>64</v>
      </c>
      <c r="AD11" s="116">
        <v>7.083333333333333</v>
      </c>
      <c r="AF11" s="83">
        <v>5</v>
      </c>
      <c r="AG11" s="84" t="s">
        <v>72</v>
      </c>
      <c r="AH11" s="116">
        <v>6.75</v>
      </c>
    </row>
    <row r="12" spans="1:34" ht="15.75" customHeight="1" thickBot="1" x14ac:dyDescent="0.3">
      <c r="A12" s="77">
        <v>8</v>
      </c>
      <c r="B12" s="74" t="s">
        <v>68</v>
      </c>
      <c r="C12" s="70">
        <v>1</v>
      </c>
      <c r="D12" s="70">
        <v>7</v>
      </c>
      <c r="E12" s="70">
        <v>2</v>
      </c>
      <c r="F12" s="70">
        <v>3</v>
      </c>
      <c r="G12" s="70">
        <v>5</v>
      </c>
      <c r="H12" s="70">
        <v>6</v>
      </c>
      <c r="I12" s="70">
        <v>3</v>
      </c>
      <c r="J12" s="70">
        <v>3</v>
      </c>
      <c r="K12" s="70">
        <v>5</v>
      </c>
      <c r="L12" s="70">
        <v>4</v>
      </c>
      <c r="M12" s="70">
        <v>10</v>
      </c>
      <c r="N12" s="70">
        <v>5</v>
      </c>
      <c r="O12" s="17">
        <f t="shared" si="0"/>
        <v>3</v>
      </c>
      <c r="P12" s="21">
        <f t="shared" si="1"/>
        <v>4.5</v>
      </c>
      <c r="Q12" s="18">
        <f t="shared" si="2"/>
        <v>5.25</v>
      </c>
      <c r="R12" s="19">
        <f t="shared" si="3"/>
        <v>4.25</v>
      </c>
      <c r="S12" s="20">
        <f t="shared" si="4"/>
        <v>5.7239057239057242E-2</v>
      </c>
      <c r="U12" s="74" t="s">
        <v>63</v>
      </c>
      <c r="V12" s="20">
        <v>9.7643097643097643E-2</v>
      </c>
      <c r="W12" s="80"/>
      <c r="X12" s="83">
        <v>1</v>
      </c>
      <c r="Y12" s="84" t="s">
        <v>63</v>
      </c>
      <c r="Z12" s="114">
        <v>9.7643097643097643E-2</v>
      </c>
      <c r="AA12" s="2"/>
      <c r="AB12" s="83">
        <v>8</v>
      </c>
      <c r="AC12" s="84" t="s">
        <v>63</v>
      </c>
      <c r="AD12" s="116">
        <v>7.25</v>
      </c>
      <c r="AF12" s="83">
        <v>4</v>
      </c>
      <c r="AG12" s="84" t="s">
        <v>69</v>
      </c>
      <c r="AH12" s="116">
        <v>6.583333333333333</v>
      </c>
    </row>
    <row r="13" spans="1:34" ht="15.75" customHeight="1" thickBot="1" x14ac:dyDescent="0.3">
      <c r="A13" s="77">
        <v>9</v>
      </c>
      <c r="B13" s="74" t="s">
        <v>69</v>
      </c>
      <c r="C13" s="70">
        <v>6</v>
      </c>
      <c r="D13" s="70">
        <v>10</v>
      </c>
      <c r="E13" s="70">
        <v>2</v>
      </c>
      <c r="F13" s="70">
        <v>5</v>
      </c>
      <c r="G13" s="70">
        <v>5</v>
      </c>
      <c r="H13" s="70">
        <v>7</v>
      </c>
      <c r="I13" s="70">
        <v>8</v>
      </c>
      <c r="J13" s="70">
        <v>4</v>
      </c>
      <c r="K13" s="70">
        <v>10</v>
      </c>
      <c r="L13" s="70">
        <v>10</v>
      </c>
      <c r="M13" s="70">
        <v>7</v>
      </c>
      <c r="N13" s="70">
        <v>4</v>
      </c>
      <c r="O13" s="17">
        <f t="shared" si="0"/>
        <v>4.75</v>
      </c>
      <c r="P13" s="21">
        <f t="shared" si="1"/>
        <v>6.5</v>
      </c>
      <c r="Q13" s="18">
        <f t="shared" si="2"/>
        <v>8.5</v>
      </c>
      <c r="R13" s="19">
        <f t="shared" si="3"/>
        <v>6.583333333333333</v>
      </c>
      <c r="S13" s="20">
        <f t="shared" si="4"/>
        <v>8.866442199775533E-2</v>
      </c>
      <c r="U13" s="74" t="s">
        <v>65</v>
      </c>
      <c r="V13" s="20">
        <v>0.10101010101010101</v>
      </c>
      <c r="W13" s="79"/>
      <c r="X13" s="83">
        <v>3</v>
      </c>
      <c r="Y13" s="84" t="s">
        <v>65</v>
      </c>
      <c r="Z13" s="114">
        <v>0.10101010101010101</v>
      </c>
      <c r="AA13" s="2"/>
      <c r="AB13" s="83">
        <v>9</v>
      </c>
      <c r="AC13" s="84" t="s">
        <v>65</v>
      </c>
      <c r="AD13" s="116">
        <v>7.5</v>
      </c>
      <c r="AF13" s="83">
        <v>3</v>
      </c>
      <c r="AG13" s="84" t="s">
        <v>71</v>
      </c>
      <c r="AH13" s="116">
        <v>5.916666666666667</v>
      </c>
    </row>
    <row r="14" spans="1:34" ht="15.75" customHeight="1" thickBot="1" x14ac:dyDescent="0.3">
      <c r="A14" s="77">
        <v>10</v>
      </c>
      <c r="B14" s="74" t="s">
        <v>71</v>
      </c>
      <c r="C14" s="70">
        <v>6</v>
      </c>
      <c r="D14" s="70">
        <v>7</v>
      </c>
      <c r="E14" s="70">
        <v>1</v>
      </c>
      <c r="F14" s="70">
        <v>8</v>
      </c>
      <c r="G14" s="70">
        <v>0</v>
      </c>
      <c r="H14" s="70">
        <v>6</v>
      </c>
      <c r="I14" s="70">
        <v>8</v>
      </c>
      <c r="J14" s="70">
        <v>7</v>
      </c>
      <c r="K14" s="70">
        <v>5</v>
      </c>
      <c r="L14" s="70">
        <v>10</v>
      </c>
      <c r="M14" s="70">
        <v>5</v>
      </c>
      <c r="N14" s="70">
        <v>3</v>
      </c>
      <c r="O14" s="17">
        <f t="shared" si="0"/>
        <v>4.5</v>
      </c>
      <c r="P14" s="21">
        <f t="shared" si="1"/>
        <v>6</v>
      </c>
      <c r="Q14" s="18">
        <f t="shared" si="2"/>
        <v>7.25</v>
      </c>
      <c r="R14" s="19">
        <f t="shared" si="3"/>
        <v>5.916666666666667</v>
      </c>
      <c r="S14" s="20">
        <f t="shared" si="4"/>
        <v>7.9685746352413017E-2</v>
      </c>
      <c r="U14" s="74" t="s">
        <v>73</v>
      </c>
      <c r="V14" s="20">
        <v>0.10774410774410774</v>
      </c>
      <c r="W14" s="79"/>
      <c r="X14" s="83">
        <v>4</v>
      </c>
      <c r="Y14" s="84" t="s">
        <v>73</v>
      </c>
      <c r="Z14" s="114">
        <v>0.10774410774410774</v>
      </c>
      <c r="AA14" s="2"/>
      <c r="AB14" s="83">
        <v>10</v>
      </c>
      <c r="AC14" s="84" t="s">
        <v>73</v>
      </c>
      <c r="AD14" s="116">
        <v>8</v>
      </c>
      <c r="AF14" s="83">
        <v>2</v>
      </c>
      <c r="AG14" s="84" t="s">
        <v>66</v>
      </c>
      <c r="AH14" s="116">
        <v>5.25</v>
      </c>
    </row>
    <row r="15" spans="1:34" ht="15.75" customHeight="1" thickBot="1" x14ac:dyDescent="0.3">
      <c r="A15" s="77">
        <v>11</v>
      </c>
      <c r="B15" s="74" t="s">
        <v>72</v>
      </c>
      <c r="C15" s="70">
        <v>3</v>
      </c>
      <c r="D15" s="70">
        <v>10</v>
      </c>
      <c r="E15" s="70">
        <v>5</v>
      </c>
      <c r="F15" s="70">
        <v>7</v>
      </c>
      <c r="G15" s="70">
        <v>7</v>
      </c>
      <c r="H15" s="70">
        <v>8</v>
      </c>
      <c r="I15" s="70">
        <v>0</v>
      </c>
      <c r="J15" s="70">
        <v>6</v>
      </c>
      <c r="K15" s="70">
        <v>10</v>
      </c>
      <c r="L15" s="70">
        <v>4</v>
      </c>
      <c r="M15" s="70">
        <v>10</v>
      </c>
      <c r="N15" s="70">
        <v>7</v>
      </c>
      <c r="O15" s="17">
        <f t="shared" si="0"/>
        <v>4.75</v>
      </c>
      <c r="P15" s="21">
        <f t="shared" si="1"/>
        <v>7</v>
      </c>
      <c r="Q15" s="18">
        <f t="shared" si="2"/>
        <v>8.5</v>
      </c>
      <c r="R15" s="19">
        <f t="shared" si="3"/>
        <v>6.75</v>
      </c>
      <c r="S15" s="20">
        <f t="shared" si="4"/>
        <v>9.0909090909090912E-2</v>
      </c>
      <c r="U15" s="75" t="s">
        <v>67</v>
      </c>
      <c r="V15" s="22">
        <v>0.11784511784511785</v>
      </c>
      <c r="W15" s="79"/>
      <c r="X15" s="85">
        <v>6</v>
      </c>
      <c r="Y15" s="86" t="s">
        <v>67</v>
      </c>
      <c r="Z15" s="115">
        <v>0.11784511784511785</v>
      </c>
      <c r="AA15" s="2"/>
      <c r="AB15" s="85">
        <v>11</v>
      </c>
      <c r="AC15" s="86" t="s">
        <v>67</v>
      </c>
      <c r="AD15" s="117">
        <v>8.75</v>
      </c>
      <c r="AF15" s="85">
        <v>1</v>
      </c>
      <c r="AG15" s="86" t="s">
        <v>68</v>
      </c>
      <c r="AH15" s="117">
        <v>4.25</v>
      </c>
    </row>
    <row r="16" spans="1:34" ht="15.75" thickBot="1" x14ac:dyDescent="0.3">
      <c r="X16" s="32"/>
      <c r="Y16" s="32"/>
      <c r="Z16" s="32"/>
    </row>
    <row r="17" spans="18:26" ht="15.75" thickBot="1" x14ac:dyDescent="0.3">
      <c r="R17" s="17">
        <f>SUM(R5:R15)</f>
        <v>74.25</v>
      </c>
      <c r="S17" s="2">
        <f>SUM(S5:S15)</f>
        <v>1</v>
      </c>
      <c r="X17" s="32"/>
      <c r="Y17" s="32"/>
      <c r="Z17" s="32"/>
    </row>
    <row r="18" spans="18:26" x14ac:dyDescent="0.25">
      <c r="X18" s="135" t="s">
        <v>47</v>
      </c>
      <c r="Y18" s="135"/>
      <c r="Z18" s="135"/>
    </row>
    <row r="19" spans="18:26" ht="15.75" thickBot="1" x14ac:dyDescent="0.3">
      <c r="X19" s="4"/>
      <c r="Y19" s="5"/>
      <c r="Z19" s="32"/>
    </row>
    <row r="20" spans="18:26" ht="16.5" customHeight="1" thickBot="1" x14ac:dyDescent="0.3">
      <c r="X20" s="81">
        <v>6</v>
      </c>
      <c r="Y20" s="82" t="s">
        <v>67</v>
      </c>
      <c r="Z20" s="114">
        <v>0.11784511784511785</v>
      </c>
    </row>
    <row r="21" spans="18:26" ht="16.5" customHeight="1" thickBot="1" x14ac:dyDescent="0.3">
      <c r="X21" s="83">
        <v>4</v>
      </c>
      <c r="Y21" s="84" t="s">
        <v>73</v>
      </c>
      <c r="Z21" s="114">
        <v>0.10774410774410774</v>
      </c>
    </row>
    <row r="22" spans="18:26" ht="16.5" customHeight="1" thickBot="1" x14ac:dyDescent="0.3">
      <c r="X22" s="83">
        <v>3</v>
      </c>
      <c r="Y22" s="84" t="s">
        <v>65</v>
      </c>
      <c r="Z22" s="114">
        <v>0.10101010101010101</v>
      </c>
    </row>
    <row r="23" spans="18:26" ht="16.5" customHeight="1" thickBot="1" x14ac:dyDescent="0.3">
      <c r="X23" s="83">
        <v>1</v>
      </c>
      <c r="Y23" s="84" t="s">
        <v>63</v>
      </c>
      <c r="Z23" s="114">
        <v>9.7643097643097643E-2</v>
      </c>
    </row>
    <row r="24" spans="18:26" ht="16.5" customHeight="1" thickBot="1" x14ac:dyDescent="0.3">
      <c r="X24" s="83">
        <v>2</v>
      </c>
      <c r="Y24" s="84" t="s">
        <v>64</v>
      </c>
      <c r="Z24" s="114">
        <v>9.5398428731762061E-2</v>
      </c>
    </row>
    <row r="25" spans="18:26" ht="16.5" customHeight="1" thickBot="1" x14ac:dyDescent="0.3">
      <c r="X25" s="83">
        <v>7</v>
      </c>
      <c r="Y25" s="84" t="s">
        <v>70</v>
      </c>
      <c r="Z25" s="114">
        <v>9.3153759820426493E-2</v>
      </c>
    </row>
    <row r="26" spans="18:26" ht="16.5" customHeight="1" thickBot="1" x14ac:dyDescent="0.3">
      <c r="X26" s="83">
        <v>11</v>
      </c>
      <c r="Y26" s="84" t="s">
        <v>72</v>
      </c>
      <c r="Z26" s="114">
        <v>9.0909090909090912E-2</v>
      </c>
    </row>
    <row r="27" spans="18:26" ht="16.5" customHeight="1" thickBot="1" x14ac:dyDescent="0.3">
      <c r="X27" s="83">
        <v>9</v>
      </c>
      <c r="Y27" s="84" t="s">
        <v>69</v>
      </c>
      <c r="Z27" s="114">
        <v>8.866442199775533E-2</v>
      </c>
    </row>
    <row r="28" spans="18:26" ht="16.5" customHeight="1" thickBot="1" x14ac:dyDescent="0.3">
      <c r="X28" s="83">
        <v>10</v>
      </c>
      <c r="Y28" s="84" t="s">
        <v>71</v>
      </c>
      <c r="Z28" s="114">
        <v>7.9685746352413017E-2</v>
      </c>
    </row>
    <row r="29" spans="18:26" ht="16.5" customHeight="1" thickBot="1" x14ac:dyDescent="0.3">
      <c r="X29" s="83">
        <v>5</v>
      </c>
      <c r="Y29" s="84" t="s">
        <v>66</v>
      </c>
      <c r="Z29" s="114">
        <v>7.0707070707070704E-2</v>
      </c>
    </row>
    <row r="30" spans="18:26" ht="16.5" customHeight="1" thickBot="1" x14ac:dyDescent="0.3">
      <c r="X30" s="85">
        <v>8</v>
      </c>
      <c r="Y30" s="86" t="s">
        <v>68</v>
      </c>
      <c r="Z30" s="115">
        <v>5.7239057239057242E-2</v>
      </c>
    </row>
  </sheetData>
  <sortState ref="AF5:AH15">
    <sortCondition descending="1" ref="AH5:AH15"/>
  </sortState>
  <mergeCells count="7">
    <mergeCell ref="X18:Z18"/>
    <mergeCell ref="AB3:AD3"/>
    <mergeCell ref="B1:N1"/>
    <mergeCell ref="C3:N3"/>
    <mergeCell ref="R3:R4"/>
    <mergeCell ref="U3:V3"/>
    <mergeCell ref="X3:Z3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workbookViewId="0">
      <selection activeCell="C20" sqref="C20:M31"/>
    </sheetView>
  </sheetViews>
  <sheetFormatPr defaultRowHeight="15" x14ac:dyDescent="0.25"/>
  <cols>
    <col min="1" max="1" width="7.42578125" customWidth="1"/>
    <col min="2" max="2" width="36.140625" customWidth="1"/>
    <col min="3" max="13" width="7.28515625" customWidth="1"/>
  </cols>
  <sheetData>
    <row r="2" spans="2:14" x14ac:dyDescent="0.25">
      <c r="C2" s="136" t="s">
        <v>19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</row>
    <row r="4" spans="2:14" ht="150.75" customHeight="1" thickBot="1" x14ac:dyDescent="0.3">
      <c r="C4" s="119" t="s">
        <v>67</v>
      </c>
      <c r="D4" s="119" t="s">
        <v>73</v>
      </c>
      <c r="E4" s="119" t="s">
        <v>65</v>
      </c>
      <c r="F4" s="119" t="s">
        <v>63</v>
      </c>
      <c r="G4" s="119" t="s">
        <v>64</v>
      </c>
      <c r="H4" s="119" t="s">
        <v>70</v>
      </c>
      <c r="I4" s="119" t="s">
        <v>72</v>
      </c>
      <c r="J4" s="119" t="s">
        <v>69</v>
      </c>
      <c r="K4" s="119" t="s">
        <v>71</v>
      </c>
      <c r="L4" s="119" t="s">
        <v>66</v>
      </c>
      <c r="M4" s="119" t="s">
        <v>68</v>
      </c>
    </row>
    <row r="5" spans="2:14" ht="15.75" thickBot="1" x14ac:dyDescent="0.3">
      <c r="B5" s="118" t="s">
        <v>18</v>
      </c>
      <c r="C5" s="121">
        <v>8.75</v>
      </c>
      <c r="D5" s="122">
        <v>8</v>
      </c>
      <c r="E5" s="122">
        <v>7.5</v>
      </c>
      <c r="F5" s="122">
        <v>7.25</v>
      </c>
      <c r="G5" s="122">
        <v>7.083333333333333</v>
      </c>
      <c r="H5" s="122">
        <v>6.916666666666667</v>
      </c>
      <c r="I5" s="122">
        <v>6.75</v>
      </c>
      <c r="J5" s="122">
        <v>6.583333333333333</v>
      </c>
      <c r="K5" s="122">
        <v>5.916666666666667</v>
      </c>
      <c r="L5" s="122">
        <v>5.25</v>
      </c>
      <c r="M5" s="123">
        <v>4.25</v>
      </c>
    </row>
    <row r="6" spans="2:14" ht="15" customHeight="1" x14ac:dyDescent="0.25">
      <c r="B6" s="120" t="s">
        <v>67</v>
      </c>
      <c r="C6" s="35">
        <f t="shared" ref="C6:M6" si="0">$C$5-C5</f>
        <v>0</v>
      </c>
      <c r="D6" s="36">
        <f t="shared" si="0"/>
        <v>0.75</v>
      </c>
      <c r="E6" s="36">
        <f t="shared" si="0"/>
        <v>1.25</v>
      </c>
      <c r="F6" s="36">
        <f t="shared" si="0"/>
        <v>1.5</v>
      </c>
      <c r="G6" s="36">
        <f t="shared" si="0"/>
        <v>1.666666666666667</v>
      </c>
      <c r="H6" s="36">
        <f t="shared" si="0"/>
        <v>1.833333333333333</v>
      </c>
      <c r="I6" s="36">
        <f t="shared" si="0"/>
        <v>2</v>
      </c>
      <c r="J6" s="36">
        <f t="shared" si="0"/>
        <v>2.166666666666667</v>
      </c>
      <c r="K6" s="36">
        <f t="shared" si="0"/>
        <v>2.833333333333333</v>
      </c>
      <c r="L6" s="36">
        <f t="shared" si="0"/>
        <v>3.5</v>
      </c>
      <c r="M6" s="36">
        <f t="shared" si="0"/>
        <v>4.5</v>
      </c>
    </row>
    <row r="7" spans="2:14" ht="15" customHeight="1" x14ac:dyDescent="0.25">
      <c r="B7" s="120" t="s">
        <v>73</v>
      </c>
      <c r="D7" s="35">
        <f t="shared" ref="D7:M7" si="1">$D$5-D5</f>
        <v>0</v>
      </c>
      <c r="E7" s="36">
        <f t="shared" si="1"/>
        <v>0.5</v>
      </c>
      <c r="F7" s="36">
        <f t="shared" si="1"/>
        <v>0.75</v>
      </c>
      <c r="G7" s="36">
        <f t="shared" si="1"/>
        <v>0.91666666666666696</v>
      </c>
      <c r="H7" s="36">
        <f t="shared" si="1"/>
        <v>1.083333333333333</v>
      </c>
      <c r="I7" s="36">
        <f t="shared" si="1"/>
        <v>1.25</v>
      </c>
      <c r="J7" s="36">
        <f t="shared" si="1"/>
        <v>1.416666666666667</v>
      </c>
      <c r="K7" s="36">
        <f t="shared" si="1"/>
        <v>2.083333333333333</v>
      </c>
      <c r="L7" s="36">
        <f t="shared" si="1"/>
        <v>2.75</v>
      </c>
      <c r="M7" s="36">
        <f t="shared" si="1"/>
        <v>3.75</v>
      </c>
    </row>
    <row r="8" spans="2:14" ht="15" customHeight="1" x14ac:dyDescent="0.25">
      <c r="B8" s="120" t="s">
        <v>65</v>
      </c>
      <c r="D8" s="37"/>
      <c r="E8" s="35">
        <f>$E$5-E5</f>
        <v>0</v>
      </c>
      <c r="F8" s="36">
        <f t="shared" ref="F8:M8" si="2">$E$5-F5</f>
        <v>0.25</v>
      </c>
      <c r="G8" s="36">
        <f t="shared" si="2"/>
        <v>0.41666666666666696</v>
      </c>
      <c r="H8" s="36">
        <f t="shared" si="2"/>
        <v>0.58333333333333304</v>
      </c>
      <c r="I8" s="36">
        <f t="shared" si="2"/>
        <v>0.75</v>
      </c>
      <c r="J8" s="36">
        <f t="shared" si="2"/>
        <v>0.91666666666666696</v>
      </c>
      <c r="K8" s="36">
        <f t="shared" si="2"/>
        <v>1.583333333333333</v>
      </c>
      <c r="L8" s="36">
        <f t="shared" si="2"/>
        <v>2.25</v>
      </c>
      <c r="M8" s="36">
        <f t="shared" si="2"/>
        <v>3.25</v>
      </c>
      <c r="N8" s="32"/>
    </row>
    <row r="9" spans="2:14" ht="15" customHeight="1" x14ac:dyDescent="0.25">
      <c r="B9" s="120" t="s">
        <v>63</v>
      </c>
      <c r="D9" s="37"/>
      <c r="E9" s="37"/>
      <c r="F9" s="35">
        <f>$F$5-F5</f>
        <v>0</v>
      </c>
      <c r="G9" s="36">
        <f t="shared" ref="G9:M9" si="3">$F$5-G5</f>
        <v>0.16666666666666696</v>
      </c>
      <c r="H9" s="36">
        <f t="shared" si="3"/>
        <v>0.33333333333333304</v>
      </c>
      <c r="I9" s="36">
        <f t="shared" si="3"/>
        <v>0.5</v>
      </c>
      <c r="J9" s="36">
        <f t="shared" si="3"/>
        <v>0.66666666666666696</v>
      </c>
      <c r="K9" s="36">
        <f t="shared" si="3"/>
        <v>1.333333333333333</v>
      </c>
      <c r="L9" s="36">
        <f t="shared" si="3"/>
        <v>2</v>
      </c>
      <c r="M9" s="36">
        <f t="shared" si="3"/>
        <v>3</v>
      </c>
    </row>
    <row r="10" spans="2:14" ht="15" customHeight="1" x14ac:dyDescent="0.25">
      <c r="B10" s="120" t="s">
        <v>64</v>
      </c>
      <c r="D10" s="37"/>
      <c r="E10" s="37"/>
      <c r="F10" s="37"/>
      <c r="G10" s="35">
        <f>$G$5-G5</f>
        <v>0</v>
      </c>
      <c r="H10" s="36">
        <f t="shared" ref="H10:M10" si="4">$G$5-H5</f>
        <v>0.16666666666666607</v>
      </c>
      <c r="I10" s="36">
        <f t="shared" si="4"/>
        <v>0.33333333333333304</v>
      </c>
      <c r="J10" s="36">
        <f t="shared" si="4"/>
        <v>0.5</v>
      </c>
      <c r="K10" s="36">
        <f t="shared" si="4"/>
        <v>1.1666666666666661</v>
      </c>
      <c r="L10" s="36">
        <f t="shared" si="4"/>
        <v>1.833333333333333</v>
      </c>
      <c r="M10" s="36">
        <f t="shared" si="4"/>
        <v>2.833333333333333</v>
      </c>
    </row>
    <row r="11" spans="2:14" ht="15" customHeight="1" x14ac:dyDescent="0.25">
      <c r="B11" s="120" t="s">
        <v>70</v>
      </c>
      <c r="D11" s="37"/>
      <c r="E11" s="37"/>
      <c r="F11" s="37"/>
      <c r="G11" s="37"/>
      <c r="H11" s="35">
        <f>$H$5-H5</f>
        <v>0</v>
      </c>
      <c r="I11" s="36">
        <f t="shared" ref="I11:M11" si="5">$H$5-I5</f>
        <v>0.16666666666666696</v>
      </c>
      <c r="J11" s="36">
        <f t="shared" si="5"/>
        <v>0.33333333333333393</v>
      </c>
      <c r="K11" s="36">
        <f t="shared" si="5"/>
        <v>1</v>
      </c>
      <c r="L11" s="36">
        <f t="shared" si="5"/>
        <v>1.666666666666667</v>
      </c>
      <c r="M11" s="36">
        <f t="shared" si="5"/>
        <v>2.666666666666667</v>
      </c>
    </row>
    <row r="12" spans="2:14" ht="15" customHeight="1" x14ac:dyDescent="0.25">
      <c r="B12" s="120" t="s">
        <v>72</v>
      </c>
      <c r="D12" s="37"/>
      <c r="E12" s="37"/>
      <c r="F12" s="37"/>
      <c r="G12" s="37"/>
      <c r="H12" s="37"/>
      <c r="I12" s="35">
        <f>$I$5-I5</f>
        <v>0</v>
      </c>
      <c r="J12" s="36">
        <f t="shared" ref="J12:M12" si="6">$I$5-J5</f>
        <v>0.16666666666666696</v>
      </c>
      <c r="K12" s="36">
        <f t="shared" si="6"/>
        <v>0.83333333333333304</v>
      </c>
      <c r="L12" s="36">
        <f t="shared" si="6"/>
        <v>1.5</v>
      </c>
      <c r="M12" s="36">
        <f t="shared" si="6"/>
        <v>2.5</v>
      </c>
    </row>
    <row r="13" spans="2:14" ht="15" customHeight="1" x14ac:dyDescent="0.25">
      <c r="B13" s="120" t="s">
        <v>69</v>
      </c>
      <c r="D13" s="37"/>
      <c r="E13" s="37"/>
      <c r="F13" s="37"/>
      <c r="G13" s="37"/>
      <c r="H13" s="37"/>
      <c r="I13" s="37"/>
      <c r="J13" s="35">
        <f>$J$5-J5</f>
        <v>0</v>
      </c>
      <c r="K13" s="36">
        <f t="shared" ref="K13:M13" si="7">$J$5-K5</f>
        <v>0.66666666666666607</v>
      </c>
      <c r="L13" s="36">
        <f t="shared" si="7"/>
        <v>1.333333333333333</v>
      </c>
      <c r="M13" s="36">
        <f t="shared" si="7"/>
        <v>2.333333333333333</v>
      </c>
    </row>
    <row r="14" spans="2:14" ht="15" customHeight="1" x14ac:dyDescent="0.25">
      <c r="B14" s="120" t="s">
        <v>71</v>
      </c>
      <c r="D14" s="37"/>
      <c r="E14" s="37"/>
      <c r="F14" s="37"/>
      <c r="G14" s="37"/>
      <c r="H14" s="37"/>
      <c r="I14" s="37"/>
      <c r="J14" s="37"/>
      <c r="K14" s="35">
        <f>$K$5-K5</f>
        <v>0</v>
      </c>
      <c r="L14" s="36">
        <f t="shared" ref="L14:M14" si="8">$K$5-L5</f>
        <v>0.66666666666666696</v>
      </c>
      <c r="M14" s="36">
        <f t="shared" si="8"/>
        <v>1.666666666666667</v>
      </c>
    </row>
    <row r="15" spans="2:14" ht="15" customHeight="1" x14ac:dyDescent="0.25">
      <c r="B15" s="120" t="s">
        <v>66</v>
      </c>
      <c r="D15" s="37"/>
      <c r="E15" s="37"/>
      <c r="F15" s="37"/>
      <c r="G15" s="37"/>
      <c r="H15" s="37"/>
      <c r="I15" s="37"/>
      <c r="J15" s="37"/>
      <c r="K15" s="37"/>
      <c r="L15" s="35">
        <f>$L$5-L5</f>
        <v>0</v>
      </c>
      <c r="M15" s="36">
        <f t="shared" ref="M15" si="9">$L$5-M5</f>
        <v>1</v>
      </c>
    </row>
    <row r="16" spans="2:14" ht="15" customHeight="1" x14ac:dyDescent="0.25">
      <c r="B16" s="120" t="s">
        <v>68</v>
      </c>
      <c r="D16" s="37"/>
      <c r="E16" s="37"/>
      <c r="F16" s="37"/>
      <c r="G16" s="37"/>
      <c r="H16" s="37"/>
      <c r="I16" s="37"/>
      <c r="J16" s="37"/>
      <c r="K16" s="37"/>
      <c r="L16" s="37"/>
      <c r="M16" s="35">
        <f>$M$5-M5</f>
        <v>0</v>
      </c>
    </row>
    <row r="19" spans="2:13" ht="132" customHeight="1" thickBot="1" x14ac:dyDescent="0.3">
      <c r="C19" s="119" t="s">
        <v>67</v>
      </c>
      <c r="D19" s="119" t="s">
        <v>73</v>
      </c>
      <c r="E19" s="119" t="s">
        <v>65</v>
      </c>
      <c r="F19" s="119" t="s">
        <v>63</v>
      </c>
      <c r="G19" s="119" t="s">
        <v>64</v>
      </c>
      <c r="H19" s="119" t="s">
        <v>70</v>
      </c>
      <c r="I19" s="119" t="s">
        <v>72</v>
      </c>
      <c r="J19" s="119" t="s">
        <v>69</v>
      </c>
      <c r="K19" s="119" t="s">
        <v>71</v>
      </c>
      <c r="L19" s="119" t="s">
        <v>66</v>
      </c>
      <c r="M19" s="119" t="s">
        <v>68</v>
      </c>
    </row>
    <row r="20" spans="2:13" ht="15.75" thickBot="1" x14ac:dyDescent="0.3">
      <c r="B20" s="38" t="s">
        <v>18</v>
      </c>
      <c r="C20" s="121">
        <v>8.75</v>
      </c>
      <c r="D20" s="122">
        <v>8</v>
      </c>
      <c r="E20" s="122">
        <v>7.5</v>
      </c>
      <c r="F20" s="122">
        <v>7.25</v>
      </c>
      <c r="G20" s="122">
        <v>7.083333333333333</v>
      </c>
      <c r="H20" s="122">
        <v>6.916666666666667</v>
      </c>
      <c r="I20" s="122">
        <v>6.75</v>
      </c>
      <c r="J20" s="122">
        <v>6.583333333333333</v>
      </c>
      <c r="K20" s="122">
        <v>5.916666666666667</v>
      </c>
      <c r="L20" s="122">
        <v>5.25</v>
      </c>
      <c r="M20" s="123">
        <v>4.25</v>
      </c>
    </row>
    <row r="21" spans="2:13" x14ac:dyDescent="0.25">
      <c r="B21" s="120" t="s">
        <v>67</v>
      </c>
      <c r="C21" s="33">
        <f t="shared" ref="C21:M21" si="10">IF(C6&gt;0.03,IF(C6&lt;0.4,2,IF(C6&lt;1,3,IF(C6&lt;1.8,4,IF(C6&lt;3.6,5,IF(C6&lt;5.5,6,IF(C6&lt;6.8,7,8)))))),1)</f>
        <v>1</v>
      </c>
      <c r="D21" s="34">
        <f t="shared" si="10"/>
        <v>3</v>
      </c>
      <c r="E21" s="34">
        <f t="shared" si="10"/>
        <v>4</v>
      </c>
      <c r="F21" s="34">
        <f t="shared" si="10"/>
        <v>4</v>
      </c>
      <c r="G21" s="34">
        <f t="shared" si="10"/>
        <v>4</v>
      </c>
      <c r="H21" s="34">
        <f t="shared" si="10"/>
        <v>5</v>
      </c>
      <c r="I21" s="34">
        <f t="shared" si="10"/>
        <v>5</v>
      </c>
      <c r="J21" s="34">
        <f t="shared" si="10"/>
        <v>5</v>
      </c>
      <c r="K21" s="34">
        <f t="shared" si="10"/>
        <v>5</v>
      </c>
      <c r="L21" s="34">
        <f t="shared" si="10"/>
        <v>5</v>
      </c>
      <c r="M21" s="34">
        <f t="shared" si="10"/>
        <v>6</v>
      </c>
    </row>
    <row r="22" spans="2:13" x14ac:dyDescent="0.25">
      <c r="B22" s="120" t="s">
        <v>73</v>
      </c>
      <c r="C22" s="42">
        <f>1/D21</f>
        <v>0.33333333333333331</v>
      </c>
      <c r="D22" s="35">
        <f t="shared" ref="D22:M22" si="11">IF(D7&gt;0.03,IF(D7&lt;0.4,2,IF(D7&lt;1,3,IF(D7&lt;1.8,4,IF(D7&lt;3.6,5,IF(D7&lt;5.5,6,IF(D7&lt;6.8,7,8)))))),1)</f>
        <v>1</v>
      </c>
      <c r="E22" s="43">
        <f t="shared" si="11"/>
        <v>3</v>
      </c>
      <c r="F22" s="43">
        <f t="shared" si="11"/>
        <v>3</v>
      </c>
      <c r="G22" s="43">
        <f t="shared" si="11"/>
        <v>3</v>
      </c>
      <c r="H22" s="43">
        <f t="shared" si="11"/>
        <v>4</v>
      </c>
      <c r="I22" s="43">
        <f t="shared" si="11"/>
        <v>4</v>
      </c>
      <c r="J22" s="43">
        <f t="shared" si="11"/>
        <v>4</v>
      </c>
      <c r="K22" s="43">
        <f t="shared" si="11"/>
        <v>5</v>
      </c>
      <c r="L22" s="43">
        <f t="shared" si="11"/>
        <v>5</v>
      </c>
      <c r="M22" s="43">
        <f t="shared" si="11"/>
        <v>6</v>
      </c>
    </row>
    <row r="23" spans="2:13" x14ac:dyDescent="0.25">
      <c r="B23" s="120" t="s">
        <v>65</v>
      </c>
      <c r="C23" s="42">
        <f>1/E21</f>
        <v>0.25</v>
      </c>
      <c r="D23" s="43">
        <f>1/E22</f>
        <v>0.33333333333333331</v>
      </c>
      <c r="E23" s="35">
        <f t="shared" ref="E23:M23" si="12">IF(E8&gt;0.03,IF(E8&lt;0.4,2,IF(E8&lt;1,3,IF(E8&lt;1.8,4,IF(E8&lt;3.6,5,IF(E8&lt;5.5,6,IF(E8&lt;6.8,7,8)))))),1)</f>
        <v>1</v>
      </c>
      <c r="F23" s="43">
        <f t="shared" si="12"/>
        <v>2</v>
      </c>
      <c r="G23" s="43">
        <f t="shared" si="12"/>
        <v>3</v>
      </c>
      <c r="H23" s="43">
        <f t="shared" si="12"/>
        <v>3</v>
      </c>
      <c r="I23" s="43">
        <f t="shared" si="12"/>
        <v>3</v>
      </c>
      <c r="J23" s="43">
        <f t="shared" si="12"/>
        <v>3</v>
      </c>
      <c r="K23" s="43">
        <f t="shared" si="12"/>
        <v>4</v>
      </c>
      <c r="L23" s="43">
        <f t="shared" si="12"/>
        <v>5</v>
      </c>
      <c r="M23" s="43">
        <f t="shared" si="12"/>
        <v>5</v>
      </c>
    </row>
    <row r="24" spans="2:13" x14ac:dyDescent="0.25">
      <c r="B24" s="120" t="s">
        <v>63</v>
      </c>
      <c r="C24" s="42">
        <f>1/F21</f>
        <v>0.25</v>
      </c>
      <c r="D24" s="43">
        <f>1/F22</f>
        <v>0.33333333333333331</v>
      </c>
      <c r="E24" s="43">
        <f>1/F23</f>
        <v>0.5</v>
      </c>
      <c r="F24" s="35">
        <f t="shared" ref="F24:M24" si="13">IF(F9&gt;0.03,IF(F9&lt;0.4,2,IF(F9&lt;1,3,IF(F9&lt;1.8,4,IF(F9&lt;3.6,5,IF(F9&lt;5.5,6,IF(F9&lt;6.8,7,8)))))),1)</f>
        <v>1</v>
      </c>
      <c r="G24" s="43">
        <f t="shared" si="13"/>
        <v>2</v>
      </c>
      <c r="H24" s="43">
        <f t="shared" si="13"/>
        <v>2</v>
      </c>
      <c r="I24" s="43">
        <f t="shared" si="13"/>
        <v>3</v>
      </c>
      <c r="J24" s="43">
        <f t="shared" si="13"/>
        <v>3</v>
      </c>
      <c r="K24" s="43">
        <f t="shared" si="13"/>
        <v>4</v>
      </c>
      <c r="L24" s="43">
        <f t="shared" si="13"/>
        <v>5</v>
      </c>
      <c r="M24" s="36">
        <f t="shared" si="13"/>
        <v>5</v>
      </c>
    </row>
    <row r="25" spans="2:13" x14ac:dyDescent="0.25">
      <c r="B25" s="120" t="s">
        <v>64</v>
      </c>
      <c r="C25" s="42">
        <f>1/G21</f>
        <v>0.25</v>
      </c>
      <c r="D25" s="43">
        <f>1/G22</f>
        <v>0.33333333333333331</v>
      </c>
      <c r="E25" s="43">
        <f>1/G23</f>
        <v>0.33333333333333331</v>
      </c>
      <c r="F25" s="43">
        <f>1/G24</f>
        <v>0.5</v>
      </c>
      <c r="G25" s="35">
        <f t="shared" ref="G25:M25" si="14">IF(G10&gt;0.03,IF(G10&lt;0.4,2,IF(G10&lt;1,3,IF(G10&lt;1.8,4,IF(G10&lt;3.6,5,IF(G10&lt;5.5,6,IF(G10&lt;6.8,7,8)))))),1)</f>
        <v>1</v>
      </c>
      <c r="H25" s="43">
        <f t="shared" si="14"/>
        <v>2</v>
      </c>
      <c r="I25" s="43">
        <f t="shared" si="14"/>
        <v>2</v>
      </c>
      <c r="J25" s="43">
        <f t="shared" si="14"/>
        <v>3</v>
      </c>
      <c r="K25" s="43">
        <f t="shared" si="14"/>
        <v>4</v>
      </c>
      <c r="L25" s="36">
        <f t="shared" si="14"/>
        <v>5</v>
      </c>
      <c r="M25" s="36">
        <f t="shared" si="14"/>
        <v>5</v>
      </c>
    </row>
    <row r="26" spans="2:13" x14ac:dyDescent="0.25">
      <c r="B26" s="120" t="s">
        <v>70</v>
      </c>
      <c r="C26" s="42">
        <f>1/H21</f>
        <v>0.2</v>
      </c>
      <c r="D26" s="43">
        <f>1/H22</f>
        <v>0.25</v>
      </c>
      <c r="E26" s="43">
        <f>1/H23</f>
        <v>0.33333333333333331</v>
      </c>
      <c r="F26" s="43">
        <f>1/H24</f>
        <v>0.5</v>
      </c>
      <c r="G26" s="43">
        <f>1/H25</f>
        <v>0.5</v>
      </c>
      <c r="H26" s="35">
        <f t="shared" ref="H26:M26" si="15">IF(H11&gt;0.03,IF(H11&lt;0.4,2,IF(H11&lt;1,3,IF(H11&lt;1.8,4,IF(H11&lt;3.6,5,IF(H11&lt;5.5,6,IF(H11&lt;6.8,7,8)))))),1)</f>
        <v>1</v>
      </c>
      <c r="I26" s="43">
        <f t="shared" si="15"/>
        <v>2</v>
      </c>
      <c r="J26" s="43">
        <f t="shared" si="15"/>
        <v>2</v>
      </c>
      <c r="K26" s="36">
        <f t="shared" si="15"/>
        <v>4</v>
      </c>
      <c r="L26" s="43">
        <f t="shared" si="15"/>
        <v>4</v>
      </c>
      <c r="M26" s="43">
        <f t="shared" si="15"/>
        <v>5</v>
      </c>
    </row>
    <row r="27" spans="2:13" x14ac:dyDescent="0.25">
      <c r="B27" s="120" t="s">
        <v>72</v>
      </c>
      <c r="C27" s="45">
        <f>1/I21</f>
        <v>0.2</v>
      </c>
      <c r="D27" s="36">
        <f>1/I22</f>
        <v>0.25</v>
      </c>
      <c r="E27" s="36">
        <f>1/I23</f>
        <v>0.33333333333333331</v>
      </c>
      <c r="F27" s="36">
        <f>1/I24</f>
        <v>0.33333333333333331</v>
      </c>
      <c r="G27" s="36">
        <f>1/I25</f>
        <v>0.5</v>
      </c>
      <c r="H27" s="36">
        <f>1/I26</f>
        <v>0.5</v>
      </c>
      <c r="I27" s="35">
        <f>IF(I12&gt;0.03,IF(I12&lt;0.4,2,IF(I12&lt;1,3,IF(I12&lt;1.8,4,IF(I12&lt;3.6,5,IF(I12&lt;5.5,6,IF(I12&lt;6.8,7,8)))))),1)</f>
        <v>1</v>
      </c>
      <c r="J27" s="36">
        <f>IF(J12&gt;0.03,IF(J12&lt;0.4,2,IF(J12&lt;1,3,IF(J12&lt;1.8,4,IF(J12&lt;3.6,5,IF(J12&lt;5.5,6,IF(J12&lt;6.8,7,8)))))),1)</f>
        <v>2</v>
      </c>
      <c r="K27" s="36">
        <f>IF(K12&gt;0.03,IF(K12&lt;0.4,2,IF(K12&lt;1,3,IF(K12&lt;1.8,4,IF(K12&lt;3.6,5,IF(K12&lt;5.5,6,IF(K12&lt;6.8,7,8)))))),1)</f>
        <v>3</v>
      </c>
      <c r="L27" s="36">
        <f>IF(L12&gt;0.03,IF(L12&lt;0.4,2,IF(L12&lt;1,3,IF(L12&lt;1.8,4,IF(L12&lt;3.6,5,IF(L12&lt;5.5,6,IF(L12&lt;6.8,7,8)))))),1)</f>
        <v>4</v>
      </c>
      <c r="M27" s="36">
        <f>IF(M12&gt;0.03,IF(M12&lt;0.4,2,IF(M12&lt;1,3,IF(M12&lt;1.8,4,IF(M12&lt;3.6,5,IF(M12&lt;5.5,6,IF(M12&lt;6.8,7,8)))))),1)</f>
        <v>5</v>
      </c>
    </row>
    <row r="28" spans="2:13" x14ac:dyDescent="0.25">
      <c r="B28" s="120" t="s">
        <v>69</v>
      </c>
      <c r="C28" s="45">
        <f>1/J21</f>
        <v>0.2</v>
      </c>
      <c r="D28" s="36">
        <f>1/J22</f>
        <v>0.25</v>
      </c>
      <c r="E28" s="36">
        <f>1/J23</f>
        <v>0.33333333333333331</v>
      </c>
      <c r="F28" s="36">
        <f>1/J24</f>
        <v>0.33333333333333331</v>
      </c>
      <c r="G28" s="36">
        <f>1/J25</f>
        <v>0.33333333333333331</v>
      </c>
      <c r="H28" s="36">
        <f>1/J26</f>
        <v>0.5</v>
      </c>
      <c r="I28" s="36">
        <f>1/J27</f>
        <v>0.5</v>
      </c>
      <c r="J28" s="35">
        <f>IF(J13&gt;0.03,IF(J13&lt;0.4,2,IF(J13&lt;1,3,IF(J13&lt;1.8,4,IF(J13&lt;3.6,5,IF(J13&lt;5.5,6,IF(J13&lt;6.8,7,8)))))),1)</f>
        <v>1</v>
      </c>
      <c r="K28" s="43">
        <f>IF(K13&gt;0.03,IF(K13&lt;0.4,2,IF(K13&lt;1,3,IF(K13&lt;1.8,4,IF(K13&lt;3.6,5,IF(K13&lt;5.5,6,IF(K13&lt;6.8,7,8)))))),1)</f>
        <v>3</v>
      </c>
      <c r="L28" s="43">
        <f>IF(L13&gt;0.03,IF(L13&lt;0.4,2,IF(L13&lt;1,3,IF(L13&lt;1.8,4,IF(L13&lt;3.6,5,IF(L13&lt;5.5,6,IF(L13&lt;6.8,7,8)))))),1)</f>
        <v>4</v>
      </c>
      <c r="M28" s="43">
        <f>IF(M13&gt;0.03,IF(M13&lt;0.4,2,IF(M13&lt;1,3,IF(M13&lt;1.8,4,IF(M13&lt;3.6,5,IF(M13&lt;5.5,6,IF(M13&lt;6.8,7,8)))))),1)</f>
        <v>5</v>
      </c>
    </row>
    <row r="29" spans="2:13" x14ac:dyDescent="0.25">
      <c r="B29" s="120" t="s">
        <v>71</v>
      </c>
      <c r="C29" s="45">
        <f>1/K21</f>
        <v>0.2</v>
      </c>
      <c r="D29" s="36">
        <f>1/K22</f>
        <v>0.2</v>
      </c>
      <c r="E29" s="36">
        <f>1/K23</f>
        <v>0.25</v>
      </c>
      <c r="F29" s="36">
        <f>1/K24</f>
        <v>0.25</v>
      </c>
      <c r="G29" s="36">
        <f>1/K25</f>
        <v>0.25</v>
      </c>
      <c r="H29" s="36">
        <f>1/K26</f>
        <v>0.25</v>
      </c>
      <c r="I29" s="36">
        <f>1/K27</f>
        <v>0.33333333333333331</v>
      </c>
      <c r="J29" s="43">
        <f>1/K28</f>
        <v>0.33333333333333331</v>
      </c>
      <c r="K29" s="35">
        <f>IF(K14&gt;0.03,IF(K14&lt;0.4,2,IF(K14&lt;1,3,IF(K14&lt;1.8,4,IF(K14&lt;3.6,5,IF(K14&lt;5.5,6,IF(K14&lt;6.8,7,8)))))),1)</f>
        <v>1</v>
      </c>
      <c r="L29" s="43">
        <f>IF(L14&gt;0.03,IF(L14&lt;0.4,2,IF(L14&lt;1,3,IF(L14&lt;1.8,4,IF(L14&lt;3.6,5,IF(L14&lt;5.5,6,IF(L14&lt;6.8,7,8)))))),1)</f>
        <v>3</v>
      </c>
      <c r="M29" s="43">
        <f>IF(M14&gt;0.03,IF(M14&lt;0.4,2,IF(M14&lt;1,3,IF(M14&lt;1.8,4,IF(M14&lt;3.6,5,IF(M14&lt;5.5,6,IF(M14&lt;6.8,7,8)))))),1)</f>
        <v>4</v>
      </c>
    </row>
    <row r="30" spans="2:13" x14ac:dyDescent="0.25">
      <c r="B30" s="120" t="s">
        <v>66</v>
      </c>
      <c r="C30" s="45">
        <f>1/L21</f>
        <v>0.2</v>
      </c>
      <c r="D30" s="36">
        <f>1/L22</f>
        <v>0.2</v>
      </c>
      <c r="E30" s="36">
        <f>1/L23</f>
        <v>0.2</v>
      </c>
      <c r="F30" s="36">
        <f>1/L24</f>
        <v>0.2</v>
      </c>
      <c r="G30" s="36">
        <f>1/L25</f>
        <v>0.2</v>
      </c>
      <c r="H30" s="36">
        <f>1/L26</f>
        <v>0.25</v>
      </c>
      <c r="I30" s="36">
        <f>1/L27</f>
        <v>0.25</v>
      </c>
      <c r="J30" s="43">
        <f>1/L28</f>
        <v>0.25</v>
      </c>
      <c r="K30" s="43">
        <f>1/L29</f>
        <v>0.33333333333333331</v>
      </c>
      <c r="L30" s="35">
        <f>IF(L15&gt;0.03,IF(L15&lt;0.4,2,IF(L15&lt;1,3,IF(L15&lt;1.8,4,IF(L15&lt;3.6,5,IF(L15&lt;5.5,6,IF(L15&lt;6.8,7,8)))))),1)</f>
        <v>1</v>
      </c>
      <c r="M30" s="43">
        <f>IF(M15&gt;0.03,IF(M15&lt;0.4,2,IF(M15&lt;1,3,IF(M15&lt;1.8,4,IF(M15&lt;3.6,5,IF(M15&lt;5.5,6,IF(M15&lt;6.8,7,8)))))),1)</f>
        <v>4</v>
      </c>
    </row>
    <row r="31" spans="2:13" x14ac:dyDescent="0.25">
      <c r="B31" s="120" t="s">
        <v>68</v>
      </c>
      <c r="C31" s="45">
        <f>1/M21</f>
        <v>0.16666666666666666</v>
      </c>
      <c r="D31" s="36">
        <f>1/M22</f>
        <v>0.16666666666666666</v>
      </c>
      <c r="E31" s="36">
        <f>1/M23</f>
        <v>0.2</v>
      </c>
      <c r="F31" s="36">
        <f>1/M24</f>
        <v>0.2</v>
      </c>
      <c r="G31" s="36">
        <f>1/M25</f>
        <v>0.2</v>
      </c>
      <c r="H31" s="36">
        <f>1/M26</f>
        <v>0.2</v>
      </c>
      <c r="I31" s="36">
        <f>1/M27</f>
        <v>0.2</v>
      </c>
      <c r="J31" s="43">
        <f>1/M28</f>
        <v>0.2</v>
      </c>
      <c r="K31" s="43">
        <f>1/M29</f>
        <v>0.25</v>
      </c>
      <c r="L31" s="43">
        <f>1/M30</f>
        <v>0.25</v>
      </c>
      <c r="M31" s="35">
        <f>IF(M16&gt;0.03,IF(M16&lt;0.4,2,IF(M16&lt;1,3,IF(M16&lt;1.8,4,IF(M16&lt;3.6,5,IF(M16&lt;5.5,6,IF(M16&lt;6.8,7,8)))))),1)</f>
        <v>1</v>
      </c>
    </row>
    <row r="32" spans="2:13" x14ac:dyDescent="0.25">
      <c r="C32" s="32"/>
      <c r="D32" s="32"/>
      <c r="E32" s="32"/>
      <c r="F32" s="32"/>
      <c r="G32" s="32"/>
      <c r="H32" s="32"/>
    </row>
  </sheetData>
  <mergeCells count="1">
    <mergeCell ref="C2:M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32"/>
  <sheetViews>
    <sheetView topLeftCell="N3" workbookViewId="0">
      <selection activeCell="AA8" sqref="AA8"/>
    </sheetView>
  </sheetViews>
  <sheetFormatPr defaultRowHeight="15" x14ac:dyDescent="0.25"/>
  <cols>
    <col min="2" max="2" width="38.28515625" customWidth="1"/>
    <col min="19" max="19" width="38" customWidth="1"/>
    <col min="23" max="23" width="37" customWidth="1"/>
  </cols>
  <sheetData>
    <row r="1" spans="2:28" x14ac:dyDescent="0.25">
      <c r="C1" s="136" t="s">
        <v>19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28"/>
      <c r="O1" s="28"/>
      <c r="P1" s="28"/>
    </row>
    <row r="2" spans="2:28" ht="15.75" thickBot="1" x14ac:dyDescent="0.3"/>
    <row r="3" spans="2:28" ht="198.75" thickBot="1" x14ac:dyDescent="0.3">
      <c r="C3" s="119" t="s">
        <v>67</v>
      </c>
      <c r="D3" s="119" t="s">
        <v>73</v>
      </c>
      <c r="E3" s="119" t="s">
        <v>65</v>
      </c>
      <c r="F3" s="119" t="s">
        <v>63</v>
      </c>
      <c r="G3" s="119" t="s">
        <v>64</v>
      </c>
      <c r="H3" s="119" t="s">
        <v>70</v>
      </c>
      <c r="I3" s="119" t="s">
        <v>72</v>
      </c>
      <c r="J3" s="119" t="s">
        <v>69</v>
      </c>
      <c r="K3" s="119" t="s">
        <v>71</v>
      </c>
      <c r="L3" s="119" t="s">
        <v>66</v>
      </c>
      <c r="M3" s="119" t="s">
        <v>68</v>
      </c>
      <c r="N3" s="25"/>
      <c r="O3" s="55" t="s">
        <v>20</v>
      </c>
      <c r="P3" s="56" t="s">
        <v>23</v>
      </c>
      <c r="Q3" s="29"/>
      <c r="S3" s="144" t="s">
        <v>48</v>
      </c>
      <c r="T3" s="145"/>
      <c r="U3" s="146"/>
      <c r="W3" s="141" t="s">
        <v>24</v>
      </c>
      <c r="X3" s="142"/>
      <c r="Y3" s="143"/>
      <c r="AB3" s="92"/>
    </row>
    <row r="4" spans="2:28" ht="15.75" thickBot="1" x14ac:dyDescent="0.3">
      <c r="B4" s="38" t="s">
        <v>18</v>
      </c>
      <c r="C4" s="41">
        <v>8.75</v>
      </c>
      <c r="D4" s="41">
        <v>8</v>
      </c>
      <c r="E4" s="41">
        <v>7.5</v>
      </c>
      <c r="F4" s="41">
        <v>7.25</v>
      </c>
      <c r="G4" s="41">
        <v>7.083333333333333</v>
      </c>
      <c r="H4" s="41">
        <v>6.916666666666667</v>
      </c>
      <c r="I4" s="41">
        <v>6.75</v>
      </c>
      <c r="J4" s="41">
        <v>6.583333333333333</v>
      </c>
      <c r="K4" s="41">
        <v>5.916666666666667</v>
      </c>
      <c r="L4" s="41">
        <v>5.25</v>
      </c>
      <c r="M4" s="41">
        <v>4.25</v>
      </c>
      <c r="P4" s="88">
        <f>O5/0.2956</f>
        <v>9.9993221583362573</v>
      </c>
      <c r="Q4" s="9" t="s">
        <v>21</v>
      </c>
      <c r="R4" s="9"/>
      <c r="S4" s="91" t="s">
        <v>0</v>
      </c>
      <c r="T4" s="57" t="s">
        <v>21</v>
      </c>
      <c r="U4" s="58"/>
      <c r="W4" s="29"/>
      <c r="X4" s="89" t="s">
        <v>21</v>
      </c>
      <c r="Y4" s="90" t="s">
        <v>18</v>
      </c>
    </row>
    <row r="5" spans="2:28" ht="15.75" thickBot="1" x14ac:dyDescent="0.3">
      <c r="B5" s="120" t="s">
        <v>67</v>
      </c>
      <c r="C5" s="46">
        <v>1</v>
      </c>
      <c r="D5" s="47">
        <v>3</v>
      </c>
      <c r="E5" s="47">
        <v>4</v>
      </c>
      <c r="F5" s="47">
        <v>4</v>
      </c>
      <c r="G5" s="47">
        <v>4</v>
      </c>
      <c r="H5" s="47">
        <v>5</v>
      </c>
      <c r="I5" s="47">
        <v>5</v>
      </c>
      <c r="J5" s="47">
        <v>5</v>
      </c>
      <c r="K5" s="47">
        <v>5</v>
      </c>
      <c r="L5" s="47">
        <v>5</v>
      </c>
      <c r="M5" s="47">
        <v>6</v>
      </c>
      <c r="O5" s="27">
        <f t="shared" ref="O5:O15" si="0">MMULT(C5:M5,$O$22:$O$32)</f>
        <v>2.9557996300041975</v>
      </c>
      <c r="P5" s="24">
        <f>O5/0.2956</f>
        <v>9.9993221583362573</v>
      </c>
      <c r="Q5" s="26">
        <f t="shared" ref="Q5:Q15" si="1">P5/$P$17</f>
        <v>0.26262077166890829</v>
      </c>
      <c r="R5" s="26"/>
      <c r="S5" s="120" t="s">
        <v>67</v>
      </c>
      <c r="T5" s="59">
        <v>0.26262077166890829</v>
      </c>
      <c r="U5" s="60"/>
      <c r="W5" s="120" t="s">
        <v>67</v>
      </c>
      <c r="X5" s="59">
        <v>0.26262077166890829</v>
      </c>
      <c r="Y5" s="124">
        <v>0.11784511784511785</v>
      </c>
    </row>
    <row r="6" spans="2:28" ht="15.75" thickBot="1" x14ac:dyDescent="0.3">
      <c r="B6" s="120" t="s">
        <v>73</v>
      </c>
      <c r="C6" s="48">
        <v>0.33333333333333331</v>
      </c>
      <c r="D6" s="40">
        <v>1</v>
      </c>
      <c r="E6" s="40">
        <v>3</v>
      </c>
      <c r="F6" s="40">
        <v>3</v>
      </c>
      <c r="G6" s="40">
        <v>3</v>
      </c>
      <c r="H6" s="40">
        <v>4</v>
      </c>
      <c r="I6" s="40">
        <v>4</v>
      </c>
      <c r="J6" s="40">
        <v>4</v>
      </c>
      <c r="K6" s="40">
        <v>5</v>
      </c>
      <c r="L6" s="40">
        <v>5</v>
      </c>
      <c r="M6" s="40">
        <v>6</v>
      </c>
      <c r="O6" s="24">
        <f t="shared" si="0"/>
        <v>2.0689677366045305</v>
      </c>
      <c r="P6" s="24">
        <f t="shared" ref="P6:P15" si="2">O6/0.2956</f>
        <v>6.9992142645620117</v>
      </c>
      <c r="Q6" s="26">
        <f t="shared" si="1"/>
        <v>0.18382636564048316</v>
      </c>
      <c r="R6" s="26"/>
      <c r="S6" s="120" t="s">
        <v>73</v>
      </c>
      <c r="T6" s="59">
        <v>0.18382636564048316</v>
      </c>
      <c r="U6" s="60"/>
      <c r="W6" s="120" t="s">
        <v>73</v>
      </c>
      <c r="X6" s="59">
        <v>0.18382636564048316</v>
      </c>
      <c r="Y6" s="124">
        <v>0.10774410774410774</v>
      </c>
    </row>
    <row r="7" spans="2:28" ht="15.75" thickBot="1" x14ac:dyDescent="0.3">
      <c r="B7" s="120" t="s">
        <v>65</v>
      </c>
      <c r="C7" s="48">
        <v>0.25</v>
      </c>
      <c r="D7" s="40">
        <v>0.33333333333333331</v>
      </c>
      <c r="E7" s="40">
        <v>1</v>
      </c>
      <c r="F7" s="40">
        <v>2</v>
      </c>
      <c r="G7" s="40">
        <v>3</v>
      </c>
      <c r="H7" s="40">
        <v>3</v>
      </c>
      <c r="I7" s="40">
        <v>3</v>
      </c>
      <c r="J7" s="40">
        <v>3</v>
      </c>
      <c r="K7" s="40">
        <v>4</v>
      </c>
      <c r="L7" s="40">
        <v>5</v>
      </c>
      <c r="M7" s="40">
        <v>5</v>
      </c>
      <c r="O7" s="24">
        <f t="shared" si="0"/>
        <v>1.4271565440412568</v>
      </c>
      <c r="P7" s="24">
        <f t="shared" si="2"/>
        <v>4.8279991341043873</v>
      </c>
      <c r="Q7" s="26">
        <f t="shared" si="1"/>
        <v>0.12680188098132855</v>
      </c>
      <c r="R7" s="26"/>
      <c r="S7" s="120" t="s">
        <v>65</v>
      </c>
      <c r="T7" s="59">
        <v>0.12680188098132855</v>
      </c>
      <c r="U7" s="60"/>
      <c r="W7" s="120" t="s">
        <v>65</v>
      </c>
      <c r="X7" s="59">
        <v>0.12680188098132855</v>
      </c>
      <c r="Y7" s="124">
        <v>0.10101010101010101</v>
      </c>
    </row>
    <row r="8" spans="2:28" ht="15.75" thickBot="1" x14ac:dyDescent="0.3">
      <c r="B8" s="120" t="s">
        <v>63</v>
      </c>
      <c r="C8" s="48">
        <v>0.25</v>
      </c>
      <c r="D8" s="40">
        <v>0.33333333333333331</v>
      </c>
      <c r="E8" s="40">
        <v>0.5</v>
      </c>
      <c r="F8" s="40">
        <v>1</v>
      </c>
      <c r="G8" s="40">
        <v>2</v>
      </c>
      <c r="H8" s="40">
        <v>2</v>
      </c>
      <c r="I8" s="40">
        <v>3</v>
      </c>
      <c r="J8" s="40">
        <v>3</v>
      </c>
      <c r="K8" s="40">
        <v>4</v>
      </c>
      <c r="L8" s="40">
        <v>5</v>
      </c>
      <c r="M8" s="40">
        <v>5</v>
      </c>
      <c r="O8" s="24">
        <f t="shared" si="0"/>
        <v>1.1388593573005599</v>
      </c>
      <c r="P8" s="24">
        <f t="shared" si="2"/>
        <v>3.8527041857258455</v>
      </c>
      <c r="Q8" s="26">
        <f t="shared" si="1"/>
        <v>0.10118687349460331</v>
      </c>
      <c r="R8" s="26"/>
      <c r="S8" s="120" t="s">
        <v>63</v>
      </c>
      <c r="T8" s="59">
        <v>0.10118687349460331</v>
      </c>
      <c r="U8" s="60"/>
      <c r="W8" s="120" t="s">
        <v>63</v>
      </c>
      <c r="X8" s="59">
        <v>0.10118687349460331</v>
      </c>
      <c r="Y8" s="124">
        <v>9.7643097643097643E-2</v>
      </c>
    </row>
    <row r="9" spans="2:28" ht="15.75" thickBot="1" x14ac:dyDescent="0.3">
      <c r="B9" s="120" t="s">
        <v>64</v>
      </c>
      <c r="C9" s="48">
        <v>0.25</v>
      </c>
      <c r="D9" s="40">
        <v>0.33333333333333331</v>
      </c>
      <c r="E9" s="40">
        <v>0.33333333333333331</v>
      </c>
      <c r="F9" s="40">
        <v>0.5</v>
      </c>
      <c r="G9" s="40">
        <v>1</v>
      </c>
      <c r="H9" s="40">
        <v>2</v>
      </c>
      <c r="I9" s="40">
        <v>2</v>
      </c>
      <c r="J9" s="40">
        <v>3</v>
      </c>
      <c r="K9" s="40">
        <v>4</v>
      </c>
      <c r="L9" s="40">
        <v>5</v>
      </c>
      <c r="M9" s="40">
        <v>5</v>
      </c>
      <c r="O9" s="24">
        <f t="shared" si="0"/>
        <v>0.94294365844723249</v>
      </c>
      <c r="P9" s="24">
        <f t="shared" si="2"/>
        <v>3.1899311855454417</v>
      </c>
      <c r="Q9" s="26">
        <f t="shared" si="1"/>
        <v>8.3779897902404185E-2</v>
      </c>
      <c r="R9" s="26"/>
      <c r="S9" s="120" t="s">
        <v>64</v>
      </c>
      <c r="T9" s="59">
        <v>8.3779897902404185E-2</v>
      </c>
      <c r="U9" s="60"/>
      <c r="W9" s="120" t="s">
        <v>64</v>
      </c>
      <c r="X9" s="59">
        <v>8.3779897902404185E-2</v>
      </c>
      <c r="Y9" s="124">
        <v>9.5398428731762061E-2</v>
      </c>
    </row>
    <row r="10" spans="2:28" ht="15.75" thickBot="1" x14ac:dyDescent="0.3">
      <c r="B10" s="120" t="s">
        <v>70</v>
      </c>
      <c r="C10" s="48">
        <v>0.2</v>
      </c>
      <c r="D10" s="40">
        <v>0.25</v>
      </c>
      <c r="E10" s="40">
        <v>0.33333333333333331</v>
      </c>
      <c r="F10" s="40">
        <v>0.5</v>
      </c>
      <c r="G10" s="40">
        <v>0.5</v>
      </c>
      <c r="H10" s="40">
        <v>1</v>
      </c>
      <c r="I10" s="40">
        <v>2</v>
      </c>
      <c r="J10" s="40">
        <v>2</v>
      </c>
      <c r="K10" s="40">
        <v>4</v>
      </c>
      <c r="L10" s="40">
        <v>4</v>
      </c>
      <c r="M10" s="40">
        <v>5</v>
      </c>
      <c r="O10" s="24">
        <f t="shared" si="0"/>
        <v>0.75377397694673498</v>
      </c>
      <c r="P10" s="24">
        <f t="shared" si="2"/>
        <v>2.5499796243123649</v>
      </c>
      <c r="Q10" s="26">
        <f t="shared" si="1"/>
        <v>6.69723013293064E-2</v>
      </c>
      <c r="R10" s="26"/>
      <c r="S10" s="120" t="s">
        <v>70</v>
      </c>
      <c r="T10" s="59">
        <v>6.69723013293064E-2</v>
      </c>
      <c r="U10" s="60"/>
      <c r="W10" s="120" t="s">
        <v>70</v>
      </c>
      <c r="X10" s="59">
        <v>6.69723013293064E-2</v>
      </c>
      <c r="Y10" s="124">
        <v>9.3153759820426493E-2</v>
      </c>
    </row>
    <row r="11" spans="2:28" ht="15.75" thickBot="1" x14ac:dyDescent="0.3">
      <c r="B11" s="120" t="s">
        <v>72</v>
      </c>
      <c r="C11" s="48">
        <v>0.2</v>
      </c>
      <c r="D11" s="40">
        <v>0.25</v>
      </c>
      <c r="E11" s="40">
        <v>0.33333333333333331</v>
      </c>
      <c r="F11" s="40">
        <v>0.33333333333333331</v>
      </c>
      <c r="G11" s="40">
        <v>0.5</v>
      </c>
      <c r="H11" s="40">
        <v>0.5</v>
      </c>
      <c r="I11" s="40">
        <v>1</v>
      </c>
      <c r="J11" s="40">
        <v>2</v>
      </c>
      <c r="K11" s="40">
        <v>3</v>
      </c>
      <c r="L11" s="40">
        <v>4</v>
      </c>
      <c r="M11" s="40">
        <v>5</v>
      </c>
      <c r="O11" s="24">
        <f t="shared" si="0"/>
        <v>0.62212642772346005</v>
      </c>
      <c r="P11" s="24">
        <f t="shared" si="2"/>
        <v>2.1046225565746282</v>
      </c>
      <c r="Q11" s="26">
        <f t="shared" si="1"/>
        <v>5.527550679209077E-2</v>
      </c>
      <c r="R11" s="26"/>
      <c r="S11" s="120" t="s">
        <v>72</v>
      </c>
      <c r="T11" s="59">
        <v>5.527550679209077E-2</v>
      </c>
      <c r="U11" s="60"/>
      <c r="W11" s="120" t="s">
        <v>72</v>
      </c>
      <c r="X11" s="59">
        <v>5.527550679209077E-2</v>
      </c>
      <c r="Y11" s="124">
        <v>9.0909090909090912E-2</v>
      </c>
    </row>
    <row r="12" spans="2:28" ht="15.75" thickBot="1" x14ac:dyDescent="0.3">
      <c r="B12" s="120" t="s">
        <v>69</v>
      </c>
      <c r="C12" s="48">
        <v>0.2</v>
      </c>
      <c r="D12" s="40">
        <v>0.25</v>
      </c>
      <c r="E12" s="40">
        <v>0.33333333333333331</v>
      </c>
      <c r="F12" s="40">
        <v>0.33333333333333331</v>
      </c>
      <c r="G12" s="40">
        <v>0.33333333333333331</v>
      </c>
      <c r="H12" s="40">
        <v>0.5</v>
      </c>
      <c r="I12" s="40">
        <v>0.5</v>
      </c>
      <c r="J12" s="40">
        <v>1</v>
      </c>
      <c r="K12" s="40">
        <v>3</v>
      </c>
      <c r="L12" s="40">
        <v>4</v>
      </c>
      <c r="M12" s="40">
        <v>5</v>
      </c>
      <c r="O12" s="24">
        <f t="shared" si="0"/>
        <v>0.53961954708724158</v>
      </c>
      <c r="P12" s="24">
        <f t="shared" si="2"/>
        <v>1.8255059103086659</v>
      </c>
      <c r="Q12" s="26">
        <f t="shared" si="1"/>
        <v>4.7944826985270632E-2</v>
      </c>
      <c r="R12" s="26"/>
      <c r="S12" s="120" t="s">
        <v>69</v>
      </c>
      <c r="T12" s="59">
        <v>4.7944826985270632E-2</v>
      </c>
      <c r="U12" s="60"/>
      <c r="W12" s="120" t="s">
        <v>69</v>
      </c>
      <c r="X12" s="59">
        <v>4.7944826985270632E-2</v>
      </c>
      <c r="Y12" s="124">
        <v>8.866442199775533E-2</v>
      </c>
    </row>
    <row r="13" spans="2:28" ht="15.75" thickBot="1" x14ac:dyDescent="0.3">
      <c r="B13" s="120" t="s">
        <v>71</v>
      </c>
      <c r="C13" s="48">
        <v>0.2</v>
      </c>
      <c r="D13" s="40">
        <v>0.2</v>
      </c>
      <c r="E13" s="40">
        <v>0.25</v>
      </c>
      <c r="F13" s="40">
        <v>0.25</v>
      </c>
      <c r="G13" s="40">
        <v>0.25</v>
      </c>
      <c r="H13" s="40">
        <v>0.25</v>
      </c>
      <c r="I13" s="40">
        <v>0.33333333333333331</v>
      </c>
      <c r="J13" s="40">
        <v>0.33333333333333331</v>
      </c>
      <c r="K13" s="40">
        <v>1</v>
      </c>
      <c r="L13" s="40">
        <v>3</v>
      </c>
      <c r="M13" s="40">
        <v>4</v>
      </c>
      <c r="O13" s="24">
        <f t="shared" si="0"/>
        <v>0.3559299926243451</v>
      </c>
      <c r="P13" s="24">
        <f t="shared" si="2"/>
        <v>1.2040933444666615</v>
      </c>
      <c r="Q13" s="26">
        <f t="shared" si="1"/>
        <v>3.1624135944215412E-2</v>
      </c>
      <c r="R13" s="26"/>
      <c r="S13" s="120" t="s">
        <v>71</v>
      </c>
      <c r="T13" s="59">
        <v>3.1624135944215412E-2</v>
      </c>
      <c r="U13" s="60"/>
      <c r="W13" s="120" t="s">
        <v>71</v>
      </c>
      <c r="X13" s="59">
        <v>3.1624135944215412E-2</v>
      </c>
      <c r="Y13" s="124">
        <v>7.9685746352413017E-2</v>
      </c>
    </row>
    <row r="14" spans="2:28" ht="15.75" thickBot="1" x14ac:dyDescent="0.3">
      <c r="B14" s="120" t="s">
        <v>66</v>
      </c>
      <c r="C14" s="48">
        <v>0.2</v>
      </c>
      <c r="D14" s="40">
        <v>0.2</v>
      </c>
      <c r="E14" s="40">
        <v>0.2</v>
      </c>
      <c r="F14" s="40">
        <v>0.2</v>
      </c>
      <c r="G14" s="40">
        <v>0.2</v>
      </c>
      <c r="H14" s="40">
        <v>0.25</v>
      </c>
      <c r="I14" s="40">
        <v>0.25</v>
      </c>
      <c r="J14" s="40">
        <v>0.25</v>
      </c>
      <c r="K14" s="40">
        <v>0.33333333333333331</v>
      </c>
      <c r="L14" s="40">
        <v>1</v>
      </c>
      <c r="M14" s="40">
        <v>4</v>
      </c>
      <c r="O14" s="24">
        <f t="shared" si="0"/>
        <v>0.27010039542917896</v>
      </c>
      <c r="P14" s="24">
        <f t="shared" si="2"/>
        <v>0.91373611444241876</v>
      </c>
      <c r="Q14" s="26">
        <f t="shared" si="1"/>
        <v>2.3998235048018977E-2</v>
      </c>
      <c r="R14" s="26"/>
      <c r="S14" s="120" t="s">
        <v>66</v>
      </c>
      <c r="T14" s="59">
        <v>2.3998235048018977E-2</v>
      </c>
      <c r="U14" s="60"/>
      <c r="W14" s="120" t="s">
        <v>66</v>
      </c>
      <c r="X14" s="59">
        <v>2.3998235048018977E-2</v>
      </c>
      <c r="Y14" s="124">
        <v>7.0707070707070704E-2</v>
      </c>
    </row>
    <row r="15" spans="2:28" ht="15.75" thickBot="1" x14ac:dyDescent="0.3">
      <c r="B15" s="120" t="s">
        <v>68</v>
      </c>
      <c r="C15" s="48">
        <v>0.16666666666666666</v>
      </c>
      <c r="D15" s="40">
        <v>0.16666666666666666</v>
      </c>
      <c r="E15" s="40">
        <v>0.2</v>
      </c>
      <c r="F15" s="40">
        <v>0.2</v>
      </c>
      <c r="G15" s="40">
        <v>0.2</v>
      </c>
      <c r="H15" s="40">
        <v>0.2</v>
      </c>
      <c r="I15" s="40">
        <v>0.2</v>
      </c>
      <c r="J15" s="40">
        <v>0.2</v>
      </c>
      <c r="K15" s="40">
        <v>0.25</v>
      </c>
      <c r="L15" s="40">
        <v>0.25</v>
      </c>
      <c r="M15" s="40">
        <v>1</v>
      </c>
      <c r="O15" s="24">
        <f t="shared" si="0"/>
        <v>0.17973356640977872</v>
      </c>
      <c r="P15" s="24">
        <f t="shared" si="2"/>
        <v>0.60802965632536787</v>
      </c>
      <c r="Q15" s="26">
        <f t="shared" si="1"/>
        <v>1.5969204213370187E-2</v>
      </c>
      <c r="R15" s="26"/>
      <c r="S15" s="120" t="s">
        <v>68</v>
      </c>
      <c r="T15" s="59">
        <v>1.5969204213370187E-2</v>
      </c>
      <c r="U15" s="60"/>
      <c r="W15" s="120" t="s">
        <v>68</v>
      </c>
      <c r="X15" s="59">
        <v>1.5969204213370187E-2</v>
      </c>
      <c r="Y15" s="125">
        <v>5.7239057239057242E-2</v>
      </c>
    </row>
    <row r="16" spans="2:28" ht="15.75" thickBot="1" x14ac:dyDescent="0.3"/>
    <row r="17" spans="2:16" ht="15.75" thickBot="1" x14ac:dyDescent="0.3">
      <c r="B17" s="120" t="s">
        <v>74</v>
      </c>
      <c r="C17" s="49">
        <f t="shared" ref="C17:M17" si="3">SUM(C5:C15)</f>
        <v>3.2500000000000004</v>
      </c>
      <c r="D17" s="49">
        <f t="shared" si="3"/>
        <v>6.3166666666666664</v>
      </c>
      <c r="E17" s="49">
        <f t="shared" si="3"/>
        <v>10.483333333333334</v>
      </c>
      <c r="F17" s="49">
        <f t="shared" si="3"/>
        <v>12.316666666666666</v>
      </c>
      <c r="G17" s="49">
        <f t="shared" si="3"/>
        <v>14.983333333333333</v>
      </c>
      <c r="H17" s="49">
        <f t="shared" si="3"/>
        <v>18.7</v>
      </c>
      <c r="I17" s="49">
        <f t="shared" si="3"/>
        <v>21.283333333333331</v>
      </c>
      <c r="J17" s="49">
        <f t="shared" si="3"/>
        <v>23.783333333333331</v>
      </c>
      <c r="K17" s="49">
        <f t="shared" si="3"/>
        <v>33.583333333333336</v>
      </c>
      <c r="L17" s="49">
        <f t="shared" si="3"/>
        <v>41.25</v>
      </c>
      <c r="M17" s="49">
        <f t="shared" si="3"/>
        <v>51</v>
      </c>
      <c r="P17" s="17">
        <f>SUM(P5:P15)</f>
        <v>38.075138134704055</v>
      </c>
    </row>
    <row r="19" spans="2:16" ht="15.75" thickBot="1" x14ac:dyDescent="0.3"/>
    <row r="20" spans="2:16" ht="198.75" thickBot="1" x14ac:dyDescent="0.3">
      <c r="C20" s="87" t="s">
        <v>37</v>
      </c>
      <c r="D20" s="87" t="s">
        <v>35</v>
      </c>
      <c r="E20" s="87" t="s">
        <v>40</v>
      </c>
      <c r="F20" s="87" t="s">
        <v>46</v>
      </c>
      <c r="G20" s="87" t="s">
        <v>44</v>
      </c>
      <c r="H20" s="87" t="s">
        <v>41</v>
      </c>
      <c r="I20" s="87" t="s">
        <v>42</v>
      </c>
      <c r="J20" s="87" t="s">
        <v>43</v>
      </c>
      <c r="K20" s="87" t="s">
        <v>38</v>
      </c>
      <c r="L20" s="87" t="s">
        <v>39</v>
      </c>
      <c r="M20" s="87" t="s">
        <v>36</v>
      </c>
    </row>
    <row r="21" spans="2:16" ht="15.75" thickBot="1" x14ac:dyDescent="0.3">
      <c r="B21" s="38" t="s">
        <v>18</v>
      </c>
      <c r="C21" s="41">
        <v>8.75</v>
      </c>
      <c r="D21" s="41">
        <v>8</v>
      </c>
      <c r="E21" s="41">
        <v>7.5</v>
      </c>
      <c r="F21" s="41">
        <v>7.25</v>
      </c>
      <c r="G21" s="41">
        <v>7.083333333333333</v>
      </c>
      <c r="H21" s="41">
        <v>6.916666666666667</v>
      </c>
      <c r="I21" s="41">
        <v>6.75</v>
      </c>
      <c r="J21" s="41">
        <v>6.583333333333333</v>
      </c>
      <c r="K21" s="41">
        <v>5.916666666666667</v>
      </c>
      <c r="L21" s="41">
        <v>5.25</v>
      </c>
      <c r="M21" s="41">
        <v>4.25</v>
      </c>
    </row>
    <row r="22" spans="2:16" ht="15.75" thickBot="1" x14ac:dyDescent="0.3">
      <c r="B22" s="39" t="s">
        <v>37</v>
      </c>
      <c r="C22" s="50">
        <f t="shared" ref="C22:M22" si="4">C5/C$17</f>
        <v>0.30769230769230765</v>
      </c>
      <c r="D22" s="51">
        <f t="shared" si="4"/>
        <v>0.47493403693931402</v>
      </c>
      <c r="E22" s="51">
        <f t="shared" si="4"/>
        <v>0.38155802861685212</v>
      </c>
      <c r="F22" s="51">
        <f t="shared" si="4"/>
        <v>0.32476319350473615</v>
      </c>
      <c r="G22" s="51">
        <f t="shared" si="4"/>
        <v>0.26696329254727474</v>
      </c>
      <c r="H22" s="51">
        <f t="shared" si="4"/>
        <v>0.26737967914438504</v>
      </c>
      <c r="I22" s="51">
        <f t="shared" si="4"/>
        <v>0.23492560689115116</v>
      </c>
      <c r="J22" s="51">
        <f t="shared" si="4"/>
        <v>0.21023125437981782</v>
      </c>
      <c r="K22" s="51">
        <f t="shared" si="4"/>
        <v>0.14888337468982629</v>
      </c>
      <c r="L22" s="51">
        <f t="shared" si="4"/>
        <v>0.12121212121212122</v>
      </c>
      <c r="M22" s="51">
        <f t="shared" si="4"/>
        <v>0.11764705882352941</v>
      </c>
      <c r="O22" s="53">
        <f t="shared" ref="O22:O31" si="5">AVERAGE(C22:M23)</f>
        <v>0.21840002616869381</v>
      </c>
    </row>
    <row r="23" spans="2:16" ht="15.75" thickBot="1" x14ac:dyDescent="0.3">
      <c r="B23" s="39" t="s">
        <v>35</v>
      </c>
      <c r="C23" s="42">
        <f t="shared" ref="C23:M23" si="6">C6/C$17</f>
        <v>0.10256410256410255</v>
      </c>
      <c r="D23" s="43">
        <f t="shared" si="6"/>
        <v>0.15831134564643801</v>
      </c>
      <c r="E23" s="43">
        <f t="shared" si="6"/>
        <v>0.2861685214626391</v>
      </c>
      <c r="F23" s="43">
        <f t="shared" si="6"/>
        <v>0.24357239512855211</v>
      </c>
      <c r="G23" s="43">
        <f t="shared" si="6"/>
        <v>0.20022246941045607</v>
      </c>
      <c r="H23" s="43">
        <f t="shared" si="6"/>
        <v>0.21390374331550802</v>
      </c>
      <c r="I23" s="43">
        <f t="shared" si="6"/>
        <v>0.18794048551292092</v>
      </c>
      <c r="J23" s="43">
        <f t="shared" si="6"/>
        <v>0.16818500350385426</v>
      </c>
      <c r="K23" s="43">
        <f t="shared" si="6"/>
        <v>0.14888337468982629</v>
      </c>
      <c r="L23" s="43">
        <f t="shared" si="6"/>
        <v>0.12121212121212122</v>
      </c>
      <c r="M23" s="43">
        <f t="shared" si="6"/>
        <v>0.11764705882352941</v>
      </c>
      <c r="O23" s="54">
        <f t="shared" si="5"/>
        <v>0.15009898549810657</v>
      </c>
    </row>
    <row r="24" spans="2:16" ht="15.75" thickBot="1" x14ac:dyDescent="0.3">
      <c r="B24" s="39" t="s">
        <v>40</v>
      </c>
      <c r="C24" s="42">
        <f t="shared" ref="C24:M24" si="7">C7/C$17</f>
        <v>7.6923076923076913E-2</v>
      </c>
      <c r="D24" s="43">
        <f t="shared" si="7"/>
        <v>5.2770448548812667E-2</v>
      </c>
      <c r="E24" s="43">
        <f t="shared" si="7"/>
        <v>9.538950715421303E-2</v>
      </c>
      <c r="F24" s="43">
        <f t="shared" si="7"/>
        <v>0.16238159675236807</v>
      </c>
      <c r="G24" s="43">
        <f t="shared" si="7"/>
        <v>0.20022246941045607</v>
      </c>
      <c r="H24" s="43">
        <f t="shared" si="7"/>
        <v>0.16042780748663102</v>
      </c>
      <c r="I24" s="43">
        <f t="shared" si="7"/>
        <v>0.1409553641346907</v>
      </c>
      <c r="J24" s="43">
        <f t="shared" si="7"/>
        <v>0.12613875262789068</v>
      </c>
      <c r="K24" s="43">
        <f t="shared" si="7"/>
        <v>0.11910669975186103</v>
      </c>
      <c r="L24" s="43">
        <f t="shared" si="7"/>
        <v>0.12121212121212122</v>
      </c>
      <c r="M24" s="43">
        <f t="shared" si="7"/>
        <v>9.8039215686274508E-2</v>
      </c>
      <c r="O24" s="54">
        <f t="shared" si="5"/>
        <v>0.11172871856626389</v>
      </c>
    </row>
    <row r="25" spans="2:16" ht="15.75" thickBot="1" x14ac:dyDescent="0.3">
      <c r="B25" s="39" t="s">
        <v>46</v>
      </c>
      <c r="C25" s="42">
        <f t="shared" ref="C25:M25" si="8">C8/C$17</f>
        <v>7.6923076923076913E-2</v>
      </c>
      <c r="D25" s="43">
        <f t="shared" si="8"/>
        <v>5.2770448548812667E-2</v>
      </c>
      <c r="E25" s="43">
        <f t="shared" si="8"/>
        <v>4.7694753577106515E-2</v>
      </c>
      <c r="F25" s="43">
        <f t="shared" si="8"/>
        <v>8.1190798376184037E-2</v>
      </c>
      <c r="G25" s="43">
        <f t="shared" si="8"/>
        <v>0.13348164627363737</v>
      </c>
      <c r="H25" s="43">
        <f t="shared" si="8"/>
        <v>0.10695187165775401</v>
      </c>
      <c r="I25" s="43">
        <f t="shared" si="8"/>
        <v>0.1409553641346907</v>
      </c>
      <c r="J25" s="43">
        <f t="shared" si="8"/>
        <v>0.12613875262789068</v>
      </c>
      <c r="K25" s="43">
        <f t="shared" si="8"/>
        <v>0.11910669975186103</v>
      </c>
      <c r="L25" s="43">
        <f t="shared" si="8"/>
        <v>0.12121212121212122</v>
      </c>
      <c r="M25" s="43">
        <f t="shared" si="8"/>
        <v>9.8039215686274508E-2</v>
      </c>
      <c r="O25" s="54">
        <f t="shared" si="5"/>
        <v>9.266863193833226E-2</v>
      </c>
    </row>
    <row r="26" spans="2:16" ht="15.75" thickBot="1" x14ac:dyDescent="0.3">
      <c r="B26" s="39" t="s">
        <v>44</v>
      </c>
      <c r="C26" s="42">
        <f t="shared" ref="C26:M26" si="9">C9/C$17</f>
        <v>7.6923076923076913E-2</v>
      </c>
      <c r="D26" s="43">
        <f t="shared" si="9"/>
        <v>5.2770448548812667E-2</v>
      </c>
      <c r="E26" s="43">
        <f t="shared" si="9"/>
        <v>3.1796502384737677E-2</v>
      </c>
      <c r="F26" s="43">
        <f t="shared" si="9"/>
        <v>4.0595399188092018E-2</v>
      </c>
      <c r="G26" s="43">
        <f t="shared" si="9"/>
        <v>6.6740823136818686E-2</v>
      </c>
      <c r="H26" s="43">
        <f t="shared" si="9"/>
        <v>0.10695187165775401</v>
      </c>
      <c r="I26" s="43">
        <f t="shared" si="9"/>
        <v>9.3970242756460459E-2</v>
      </c>
      <c r="J26" s="43">
        <f t="shared" si="9"/>
        <v>0.12613875262789068</v>
      </c>
      <c r="K26" s="43">
        <f t="shared" si="9"/>
        <v>0.11910669975186103</v>
      </c>
      <c r="L26" s="43">
        <f t="shared" si="9"/>
        <v>0.12121212121212122</v>
      </c>
      <c r="M26" s="43">
        <f t="shared" si="9"/>
        <v>9.8039215686274508E-2</v>
      </c>
      <c r="O26" s="54">
        <f t="shared" si="5"/>
        <v>7.6671729895923052E-2</v>
      </c>
    </row>
    <row r="27" spans="2:16" ht="15.75" thickBot="1" x14ac:dyDescent="0.3">
      <c r="B27" s="39" t="s">
        <v>41</v>
      </c>
      <c r="C27" s="42">
        <f t="shared" ref="C27:M27" si="10">C10/C$17</f>
        <v>6.1538461538461535E-2</v>
      </c>
      <c r="D27" s="43">
        <f t="shared" si="10"/>
        <v>3.9577836411609502E-2</v>
      </c>
      <c r="E27" s="43">
        <f t="shared" si="10"/>
        <v>3.1796502384737677E-2</v>
      </c>
      <c r="F27" s="43">
        <f t="shared" si="10"/>
        <v>4.0595399188092018E-2</v>
      </c>
      <c r="G27" s="43">
        <f t="shared" si="10"/>
        <v>3.3370411568409343E-2</v>
      </c>
      <c r="H27" s="43">
        <f t="shared" si="10"/>
        <v>5.3475935828877004E-2</v>
      </c>
      <c r="I27" s="43">
        <f t="shared" si="10"/>
        <v>9.3970242756460459E-2</v>
      </c>
      <c r="J27" s="43">
        <f t="shared" si="10"/>
        <v>8.4092501751927132E-2</v>
      </c>
      <c r="K27" s="43">
        <f t="shared" si="10"/>
        <v>0.11910669975186103</v>
      </c>
      <c r="L27" s="43">
        <f t="shared" si="10"/>
        <v>9.696969696969697E-2</v>
      </c>
      <c r="M27" s="43">
        <f t="shared" si="10"/>
        <v>9.8039215686274508E-2</v>
      </c>
      <c r="O27" s="54">
        <f t="shared" si="5"/>
        <v>6.3092465623309835E-2</v>
      </c>
    </row>
    <row r="28" spans="2:16" ht="15.75" thickBot="1" x14ac:dyDescent="0.3">
      <c r="B28" s="39" t="s">
        <v>42</v>
      </c>
      <c r="C28" s="42">
        <f t="shared" ref="C28:M28" si="11">C11/C$17</f>
        <v>6.1538461538461535E-2</v>
      </c>
      <c r="D28" s="43">
        <f t="shared" si="11"/>
        <v>3.9577836411609502E-2</v>
      </c>
      <c r="E28" s="43">
        <f t="shared" si="11"/>
        <v>3.1796502384737677E-2</v>
      </c>
      <c r="F28" s="43">
        <f t="shared" si="11"/>
        <v>2.7063599458728011E-2</v>
      </c>
      <c r="G28" s="43">
        <f t="shared" si="11"/>
        <v>3.3370411568409343E-2</v>
      </c>
      <c r="H28" s="43">
        <f t="shared" si="11"/>
        <v>2.6737967914438502E-2</v>
      </c>
      <c r="I28" s="43">
        <f t="shared" si="11"/>
        <v>4.698512137823023E-2</v>
      </c>
      <c r="J28" s="43">
        <f t="shared" si="11"/>
        <v>8.4092501751927132E-2</v>
      </c>
      <c r="K28" s="43">
        <f t="shared" si="11"/>
        <v>8.9330024813895778E-2</v>
      </c>
      <c r="L28" s="43">
        <f t="shared" si="11"/>
        <v>9.696969696969697E-2</v>
      </c>
      <c r="M28" s="43">
        <f t="shared" si="11"/>
        <v>9.8039215686274508E-2</v>
      </c>
      <c r="O28" s="54">
        <f t="shared" si="5"/>
        <v>5.4288199893860759E-2</v>
      </c>
    </row>
    <row r="29" spans="2:16" ht="15.75" thickBot="1" x14ac:dyDescent="0.3">
      <c r="B29" s="39" t="s">
        <v>43</v>
      </c>
      <c r="C29" s="42">
        <f t="shared" ref="C29:M29" si="12">C12/C$17</f>
        <v>6.1538461538461535E-2</v>
      </c>
      <c r="D29" s="43">
        <f t="shared" si="12"/>
        <v>3.9577836411609502E-2</v>
      </c>
      <c r="E29" s="43">
        <f t="shared" si="12"/>
        <v>3.1796502384737677E-2</v>
      </c>
      <c r="F29" s="43">
        <f t="shared" si="12"/>
        <v>2.7063599458728011E-2</v>
      </c>
      <c r="G29" s="43">
        <f t="shared" si="12"/>
        <v>2.224694104560623E-2</v>
      </c>
      <c r="H29" s="43">
        <f t="shared" si="12"/>
        <v>2.6737967914438502E-2</v>
      </c>
      <c r="I29" s="43">
        <f t="shared" si="12"/>
        <v>2.3492560689115115E-2</v>
      </c>
      <c r="J29" s="43">
        <f t="shared" si="12"/>
        <v>4.2046250875963566E-2</v>
      </c>
      <c r="K29" s="43">
        <f t="shared" si="12"/>
        <v>8.9330024813895778E-2</v>
      </c>
      <c r="L29" s="43">
        <f t="shared" si="12"/>
        <v>9.696969696969697E-2</v>
      </c>
      <c r="M29" s="43">
        <f t="shared" si="12"/>
        <v>9.8039215686274508E-2</v>
      </c>
      <c r="O29" s="54">
        <f t="shared" si="5"/>
        <v>4.2584159039967664E-2</v>
      </c>
    </row>
    <row r="30" spans="2:16" ht="15.75" thickBot="1" x14ac:dyDescent="0.3">
      <c r="B30" s="39" t="s">
        <v>38</v>
      </c>
      <c r="C30" s="42">
        <f t="shared" ref="C30:M30" si="13">C13/C$17</f>
        <v>6.1538461538461535E-2</v>
      </c>
      <c r="D30" s="43">
        <f t="shared" si="13"/>
        <v>3.1662269129287601E-2</v>
      </c>
      <c r="E30" s="43">
        <f t="shared" si="13"/>
        <v>2.3847376788553257E-2</v>
      </c>
      <c r="F30" s="43">
        <f t="shared" si="13"/>
        <v>2.0297699594046009E-2</v>
      </c>
      <c r="G30" s="43">
        <f t="shared" si="13"/>
        <v>1.6685205784204672E-2</v>
      </c>
      <c r="H30" s="43">
        <f t="shared" si="13"/>
        <v>1.3368983957219251E-2</v>
      </c>
      <c r="I30" s="43">
        <f t="shared" si="13"/>
        <v>1.5661707126076743E-2</v>
      </c>
      <c r="J30" s="43">
        <f t="shared" si="13"/>
        <v>1.401541695865452E-2</v>
      </c>
      <c r="K30" s="43">
        <f t="shared" si="13"/>
        <v>2.9776674937965257E-2</v>
      </c>
      <c r="L30" s="43">
        <f t="shared" si="13"/>
        <v>7.2727272727272724E-2</v>
      </c>
      <c r="M30" s="43">
        <f t="shared" si="13"/>
        <v>7.8431372549019607E-2</v>
      </c>
      <c r="O30" s="54">
        <f t="shared" si="5"/>
        <v>3.0368344528037283E-2</v>
      </c>
    </row>
    <row r="31" spans="2:16" ht="15.75" thickBot="1" x14ac:dyDescent="0.3">
      <c r="B31" s="39" t="s">
        <v>39</v>
      </c>
      <c r="C31" s="42">
        <f t="shared" ref="C31:M31" si="14">C14/C$17</f>
        <v>6.1538461538461535E-2</v>
      </c>
      <c r="D31" s="43">
        <f t="shared" si="14"/>
        <v>3.1662269129287601E-2</v>
      </c>
      <c r="E31" s="43">
        <f t="shared" si="14"/>
        <v>1.9077901430842606E-2</v>
      </c>
      <c r="F31" s="43">
        <f t="shared" si="14"/>
        <v>1.6238159675236806E-2</v>
      </c>
      <c r="G31" s="43">
        <f t="shared" si="14"/>
        <v>1.3348164627363738E-2</v>
      </c>
      <c r="H31" s="43">
        <f t="shared" si="14"/>
        <v>1.3368983957219251E-2</v>
      </c>
      <c r="I31" s="43">
        <f t="shared" si="14"/>
        <v>1.1746280344557557E-2</v>
      </c>
      <c r="J31" s="43">
        <f t="shared" si="14"/>
        <v>1.0511562718990891E-2</v>
      </c>
      <c r="K31" s="43">
        <f t="shared" si="14"/>
        <v>9.9255583126550851E-3</v>
      </c>
      <c r="L31" s="43">
        <f t="shared" si="14"/>
        <v>2.4242424242424242E-2</v>
      </c>
      <c r="M31" s="43">
        <f t="shared" si="14"/>
        <v>7.8431372549019607E-2</v>
      </c>
      <c r="O31" s="54">
        <f t="shared" si="5"/>
        <v>2.172894178931482E-2</v>
      </c>
    </row>
    <row r="32" spans="2:16" ht="15.75" thickBot="1" x14ac:dyDescent="0.3">
      <c r="B32" s="39" t="s">
        <v>36</v>
      </c>
      <c r="C32" s="42">
        <f t="shared" ref="C32:M32" si="15">C15/C$17</f>
        <v>5.1282051282051273E-2</v>
      </c>
      <c r="D32" s="43">
        <f t="shared" si="15"/>
        <v>2.6385224274406333E-2</v>
      </c>
      <c r="E32" s="43">
        <f t="shared" si="15"/>
        <v>1.9077901430842606E-2</v>
      </c>
      <c r="F32" s="43">
        <f t="shared" si="15"/>
        <v>1.6238159675236806E-2</v>
      </c>
      <c r="G32" s="43">
        <f t="shared" si="15"/>
        <v>1.3348164627363738E-2</v>
      </c>
      <c r="H32" s="43">
        <f t="shared" si="15"/>
        <v>1.0695187165775402E-2</v>
      </c>
      <c r="I32" s="43">
        <f t="shared" si="15"/>
        <v>9.3970242756460463E-3</v>
      </c>
      <c r="J32" s="43">
        <f t="shared" si="15"/>
        <v>8.4092501751927128E-3</v>
      </c>
      <c r="K32" s="43">
        <f t="shared" si="15"/>
        <v>7.4441687344913143E-3</v>
      </c>
      <c r="L32" s="43">
        <f t="shared" si="15"/>
        <v>6.0606060606060606E-3</v>
      </c>
      <c r="M32" s="43">
        <f t="shared" si="15"/>
        <v>1.9607843137254902E-2</v>
      </c>
      <c r="O32" s="54">
        <f>AVERAGE(C32:M32)</f>
        <v>1.7085961894442472E-2</v>
      </c>
    </row>
  </sheetData>
  <sortState ref="W5:X18">
    <sortCondition ref="X5:X18"/>
  </sortState>
  <mergeCells count="3">
    <mergeCell ref="W3:Y3"/>
    <mergeCell ref="S3:U3"/>
    <mergeCell ref="C1:M1"/>
  </mergeCells>
  <pageMargins left="0.511811024" right="0.511811024" top="0.78740157499999996" bottom="0.78740157499999996" header="0.31496062000000002" footer="0.31496062000000002"/>
  <ignoredErrors>
    <ignoredError sqref="C17:M1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C8" sqref="C8:C18"/>
    </sheetView>
  </sheetViews>
  <sheetFormatPr defaultRowHeight="15" x14ac:dyDescent="0.25"/>
  <cols>
    <col min="1" max="1" width="32.85546875" customWidth="1"/>
    <col min="10" max="10" width="32" customWidth="1"/>
  </cols>
  <sheetData>
    <row r="1" spans="1:21" x14ac:dyDescent="0.25">
      <c r="B1" s="23"/>
      <c r="C1" s="149" t="s">
        <v>26</v>
      </c>
      <c r="D1" s="149"/>
    </row>
    <row r="2" spans="1:21" x14ac:dyDescent="0.25">
      <c r="B2" s="23"/>
      <c r="C2" s="23"/>
      <c r="D2" s="23"/>
    </row>
    <row r="3" spans="1:21" ht="15" customHeight="1" x14ac:dyDescent="0.25">
      <c r="B3" s="23"/>
      <c r="C3" s="150" t="s">
        <v>34</v>
      </c>
      <c r="D3" s="150"/>
    </row>
    <row r="4" spans="1:21" ht="15" customHeight="1" x14ac:dyDescent="0.25">
      <c r="B4" s="23"/>
      <c r="C4" s="150"/>
      <c r="D4" s="150"/>
    </row>
    <row r="5" spans="1:21" x14ac:dyDescent="0.25">
      <c r="B5" s="23"/>
      <c r="C5" s="150"/>
      <c r="D5" s="150"/>
    </row>
    <row r="6" spans="1:21" ht="15.75" thickBot="1" x14ac:dyDescent="0.3">
      <c r="B6" s="23"/>
      <c r="C6" s="61"/>
      <c r="D6" s="61"/>
    </row>
    <row r="7" spans="1:21" ht="15.75" thickBot="1" x14ac:dyDescent="0.3">
      <c r="A7" s="69" t="s">
        <v>0</v>
      </c>
      <c r="B7" s="66" t="s">
        <v>27</v>
      </c>
      <c r="C7" s="67" t="s">
        <v>32</v>
      </c>
      <c r="D7" s="68" t="s">
        <v>33</v>
      </c>
      <c r="F7" s="64" t="s">
        <v>28</v>
      </c>
      <c r="G7" s="64" t="s">
        <v>29</v>
      </c>
      <c r="I7" s="63"/>
      <c r="J7" s="129" t="s">
        <v>0</v>
      </c>
      <c r="K7" s="130" t="s">
        <v>32</v>
      </c>
      <c r="L7" s="63"/>
      <c r="M7" s="63"/>
      <c r="N7" s="63"/>
      <c r="O7" s="63"/>
      <c r="P7" s="63"/>
      <c r="Q7" s="63"/>
      <c r="R7" s="63"/>
      <c r="S7" s="63"/>
      <c r="T7" s="63"/>
      <c r="U7" s="63"/>
    </row>
    <row r="8" spans="1:21" ht="15" customHeight="1" thickBot="1" x14ac:dyDescent="0.3">
      <c r="A8" s="73" t="s">
        <v>63</v>
      </c>
      <c r="B8" s="19">
        <v>7.25</v>
      </c>
      <c r="C8" s="70">
        <v>8</v>
      </c>
      <c r="D8" s="70">
        <v>5</v>
      </c>
      <c r="F8" s="65">
        <v>10</v>
      </c>
      <c r="G8" s="65">
        <v>1</v>
      </c>
      <c r="J8" s="131" t="s">
        <v>65</v>
      </c>
      <c r="K8" s="132">
        <v>10</v>
      </c>
    </row>
    <row r="9" spans="1:21" ht="15" customHeight="1" thickBot="1" x14ac:dyDescent="0.3">
      <c r="A9" s="74" t="s">
        <v>64</v>
      </c>
      <c r="B9" s="30">
        <v>7.083333333333333</v>
      </c>
      <c r="C9" s="70">
        <v>5</v>
      </c>
      <c r="D9" s="70">
        <v>10</v>
      </c>
      <c r="F9" s="65">
        <v>10</v>
      </c>
      <c r="G9" s="65">
        <v>1</v>
      </c>
      <c r="J9" s="131" t="s">
        <v>63</v>
      </c>
      <c r="K9" s="132">
        <v>8</v>
      </c>
    </row>
    <row r="10" spans="1:21" ht="15" customHeight="1" thickBot="1" x14ac:dyDescent="0.3">
      <c r="A10" s="74" t="s">
        <v>65</v>
      </c>
      <c r="B10" s="30">
        <v>7.5</v>
      </c>
      <c r="C10" s="70">
        <v>10</v>
      </c>
      <c r="D10" s="70">
        <v>10</v>
      </c>
      <c r="F10" s="65">
        <v>10</v>
      </c>
      <c r="G10" s="65">
        <v>1</v>
      </c>
      <c r="J10" s="131" t="s">
        <v>70</v>
      </c>
      <c r="K10" s="132">
        <v>8</v>
      </c>
    </row>
    <row r="11" spans="1:21" ht="15" customHeight="1" thickBot="1" x14ac:dyDescent="0.3">
      <c r="A11" s="74" t="s">
        <v>73</v>
      </c>
      <c r="B11" s="30">
        <v>8</v>
      </c>
      <c r="C11" s="70">
        <v>7</v>
      </c>
      <c r="D11" s="70">
        <v>8</v>
      </c>
      <c r="F11" s="65">
        <v>10</v>
      </c>
      <c r="G11" s="65">
        <v>1</v>
      </c>
      <c r="J11" s="131" t="s">
        <v>73</v>
      </c>
      <c r="K11" s="132">
        <v>7</v>
      </c>
    </row>
    <row r="12" spans="1:21" ht="15" customHeight="1" thickBot="1" x14ac:dyDescent="0.3">
      <c r="A12" s="74" t="s">
        <v>66</v>
      </c>
      <c r="B12" s="30">
        <v>5.25</v>
      </c>
      <c r="C12" s="70">
        <v>3</v>
      </c>
      <c r="D12" s="70">
        <v>6</v>
      </c>
      <c r="F12" s="65">
        <v>10</v>
      </c>
      <c r="G12" s="65">
        <v>1</v>
      </c>
      <c r="J12" s="131" t="s">
        <v>72</v>
      </c>
      <c r="K12" s="132">
        <v>7</v>
      </c>
    </row>
    <row r="13" spans="1:21" ht="15" customHeight="1" thickBot="1" x14ac:dyDescent="0.3">
      <c r="A13" s="74" t="s">
        <v>67</v>
      </c>
      <c r="B13" s="30">
        <v>8.75</v>
      </c>
      <c r="C13" s="70">
        <v>5</v>
      </c>
      <c r="D13" s="70">
        <v>10</v>
      </c>
      <c r="F13" s="65">
        <v>10</v>
      </c>
      <c r="G13" s="65">
        <v>1</v>
      </c>
      <c r="J13" s="131" t="s">
        <v>64</v>
      </c>
      <c r="K13" s="132">
        <v>5</v>
      </c>
    </row>
    <row r="14" spans="1:21" ht="15" customHeight="1" thickBot="1" x14ac:dyDescent="0.3">
      <c r="A14" s="74" t="s">
        <v>70</v>
      </c>
      <c r="B14" s="30">
        <v>6.916666666666667</v>
      </c>
      <c r="C14" s="70">
        <v>8</v>
      </c>
      <c r="D14" s="70">
        <v>8</v>
      </c>
      <c r="F14" s="65">
        <v>10</v>
      </c>
      <c r="G14" s="65">
        <v>1</v>
      </c>
      <c r="J14" s="131" t="s">
        <v>67</v>
      </c>
      <c r="K14" s="132">
        <v>5</v>
      </c>
    </row>
    <row r="15" spans="1:21" ht="15" customHeight="1" thickBot="1" x14ac:dyDescent="0.3">
      <c r="A15" s="74" t="s">
        <v>68</v>
      </c>
      <c r="B15" s="30">
        <v>4.25</v>
      </c>
      <c r="C15" s="70">
        <v>5</v>
      </c>
      <c r="D15" s="70">
        <v>2</v>
      </c>
      <c r="F15" s="65">
        <v>10</v>
      </c>
      <c r="G15" s="65">
        <v>1</v>
      </c>
      <c r="J15" s="131" t="s">
        <v>68</v>
      </c>
      <c r="K15" s="132">
        <v>5</v>
      </c>
    </row>
    <row r="16" spans="1:21" ht="15" customHeight="1" thickBot="1" x14ac:dyDescent="0.3">
      <c r="A16" s="74" t="s">
        <v>69</v>
      </c>
      <c r="B16" s="30">
        <v>6.583333333333333</v>
      </c>
      <c r="C16" s="70">
        <v>4</v>
      </c>
      <c r="D16" s="70">
        <v>2</v>
      </c>
      <c r="F16" s="65">
        <v>10</v>
      </c>
      <c r="G16" s="65">
        <v>1</v>
      </c>
      <c r="J16" s="131" t="s">
        <v>69</v>
      </c>
      <c r="K16" s="132">
        <v>4</v>
      </c>
    </row>
    <row r="17" spans="1:19" ht="15" customHeight="1" thickBot="1" x14ac:dyDescent="0.3">
      <c r="A17" s="74" t="s">
        <v>71</v>
      </c>
      <c r="B17" s="30">
        <v>5.916666666666667</v>
      </c>
      <c r="C17" s="70">
        <v>3</v>
      </c>
      <c r="D17" s="70">
        <v>1</v>
      </c>
      <c r="F17" s="65">
        <v>10</v>
      </c>
      <c r="G17" s="65">
        <v>1</v>
      </c>
      <c r="J17" s="131" t="s">
        <v>66</v>
      </c>
      <c r="K17" s="132">
        <v>3</v>
      </c>
    </row>
    <row r="18" spans="1:19" ht="15" customHeight="1" thickBot="1" x14ac:dyDescent="0.3">
      <c r="A18" s="74" t="s">
        <v>72</v>
      </c>
      <c r="B18" s="30">
        <v>6.75</v>
      </c>
      <c r="C18" s="70">
        <v>7</v>
      </c>
      <c r="D18" s="70">
        <v>5</v>
      </c>
      <c r="F18" s="65">
        <v>10</v>
      </c>
      <c r="G18" s="65">
        <v>1</v>
      </c>
      <c r="J18" s="131" t="s">
        <v>71</v>
      </c>
      <c r="K18" s="132">
        <v>3</v>
      </c>
    </row>
    <row r="19" spans="1:19" ht="15.75" thickBot="1" x14ac:dyDescent="0.3">
      <c r="J19" s="37"/>
      <c r="K19" s="37"/>
    </row>
    <row r="20" spans="1:19" ht="15.75" thickBot="1" x14ac:dyDescent="0.3">
      <c r="B20" s="17">
        <f>SUM(B8:B18)</f>
        <v>74.25</v>
      </c>
    </row>
    <row r="23" spans="1:19" ht="15.75" thickBot="1" x14ac:dyDescent="0.3">
      <c r="B23" s="23"/>
      <c r="C23" s="151" t="s">
        <v>30</v>
      </c>
      <c r="D23" s="152"/>
    </row>
    <row r="24" spans="1:19" ht="15.75" thickBot="1" x14ac:dyDescent="0.3">
      <c r="A24" s="73" t="s">
        <v>63</v>
      </c>
      <c r="B24" s="19">
        <f t="shared" ref="B24:B34" si="0">B8/B$20</f>
        <v>9.7643097643097643E-2</v>
      </c>
      <c r="C24" s="109">
        <f t="shared" ref="C24:D34" si="1">$B24*(($F8-C8)/($F8-$G8))</f>
        <v>2.1698466142910586E-2</v>
      </c>
      <c r="D24" s="126">
        <f t="shared" si="1"/>
        <v>5.4246165357276471E-2</v>
      </c>
    </row>
    <row r="25" spans="1:19" ht="15.75" thickBot="1" x14ac:dyDescent="0.3">
      <c r="A25" s="74" t="s">
        <v>64</v>
      </c>
      <c r="B25" s="30">
        <f t="shared" si="0"/>
        <v>9.5398428731762061E-2</v>
      </c>
      <c r="C25" s="110">
        <f t="shared" si="1"/>
        <v>5.2999127073201147E-2</v>
      </c>
      <c r="D25" s="127">
        <f t="shared" si="1"/>
        <v>0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</row>
    <row r="26" spans="1:19" ht="15.75" thickBot="1" x14ac:dyDescent="0.3">
      <c r="A26" s="74" t="s">
        <v>65</v>
      </c>
      <c r="B26" s="30">
        <f t="shared" si="0"/>
        <v>0.10101010101010101</v>
      </c>
      <c r="C26" s="110">
        <f t="shared" si="1"/>
        <v>0</v>
      </c>
      <c r="D26" s="127">
        <f t="shared" si="1"/>
        <v>0</v>
      </c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</row>
    <row r="27" spans="1:19" ht="15.75" thickBot="1" x14ac:dyDescent="0.3">
      <c r="A27" s="74" t="s">
        <v>73</v>
      </c>
      <c r="B27" s="30">
        <f t="shared" si="0"/>
        <v>0.10774410774410774</v>
      </c>
      <c r="C27" s="110">
        <f t="shared" si="1"/>
        <v>3.5914702581369244E-2</v>
      </c>
      <c r="D27" s="127">
        <f t="shared" si="1"/>
        <v>2.3943135054246164E-2</v>
      </c>
    </row>
    <row r="28" spans="1:19" ht="15.75" thickBot="1" x14ac:dyDescent="0.3">
      <c r="A28" s="74" t="s">
        <v>66</v>
      </c>
      <c r="B28" s="30">
        <f t="shared" si="0"/>
        <v>7.0707070707070704E-2</v>
      </c>
      <c r="C28" s="110">
        <f t="shared" si="1"/>
        <v>5.4994388327721661E-2</v>
      </c>
      <c r="D28" s="127">
        <f t="shared" si="1"/>
        <v>3.1425364758698088E-2</v>
      </c>
    </row>
    <row r="29" spans="1:19" ht="15.75" thickBot="1" x14ac:dyDescent="0.3">
      <c r="A29" s="74" t="s">
        <v>67</v>
      </c>
      <c r="B29" s="30">
        <f t="shared" si="0"/>
        <v>0.11784511784511785</v>
      </c>
      <c r="C29" s="110">
        <f t="shared" si="1"/>
        <v>6.5469509913954366E-2</v>
      </c>
      <c r="D29" s="127">
        <f t="shared" si="1"/>
        <v>0</v>
      </c>
    </row>
    <row r="30" spans="1:19" ht="15.75" thickBot="1" x14ac:dyDescent="0.3">
      <c r="A30" s="74" t="s">
        <v>70</v>
      </c>
      <c r="B30" s="30">
        <f t="shared" si="0"/>
        <v>9.3153759820426493E-2</v>
      </c>
      <c r="C30" s="110">
        <f t="shared" si="1"/>
        <v>2.0700835515650332E-2</v>
      </c>
      <c r="D30" s="127">
        <f t="shared" si="1"/>
        <v>2.0700835515650332E-2</v>
      </c>
    </row>
    <row r="31" spans="1:19" ht="15.75" thickBot="1" x14ac:dyDescent="0.3">
      <c r="A31" s="74" t="s">
        <v>68</v>
      </c>
      <c r="B31" s="30">
        <f t="shared" si="0"/>
        <v>5.7239057239057242E-2</v>
      </c>
      <c r="C31" s="110">
        <f t="shared" si="1"/>
        <v>3.1799476243920689E-2</v>
      </c>
      <c r="D31" s="127">
        <f t="shared" si="1"/>
        <v>5.0879161990273099E-2</v>
      </c>
    </row>
    <row r="32" spans="1:19" ht="15.75" thickBot="1" x14ac:dyDescent="0.3">
      <c r="A32" s="74" t="s">
        <v>69</v>
      </c>
      <c r="B32" s="30">
        <f t="shared" si="0"/>
        <v>8.866442199775533E-2</v>
      </c>
      <c r="C32" s="110">
        <f t="shared" si="1"/>
        <v>5.9109614665170215E-2</v>
      </c>
      <c r="D32" s="127">
        <f t="shared" si="1"/>
        <v>7.8812819553560287E-2</v>
      </c>
    </row>
    <row r="33" spans="1:4" ht="15.75" thickBot="1" x14ac:dyDescent="0.3">
      <c r="A33" s="74" t="s">
        <v>71</v>
      </c>
      <c r="B33" s="30">
        <f t="shared" si="0"/>
        <v>7.9685746352413017E-2</v>
      </c>
      <c r="C33" s="110">
        <f t="shared" si="1"/>
        <v>6.1977802718543459E-2</v>
      </c>
      <c r="D33" s="127">
        <f t="shared" si="1"/>
        <v>7.9685746352413017E-2</v>
      </c>
    </row>
    <row r="34" spans="1:4" ht="15.75" thickBot="1" x14ac:dyDescent="0.3">
      <c r="A34" s="74" t="s">
        <v>72</v>
      </c>
      <c r="B34" s="31">
        <f t="shared" si="0"/>
        <v>9.0909090909090912E-2</v>
      </c>
      <c r="C34" s="111">
        <f t="shared" si="1"/>
        <v>3.0303030303030304E-2</v>
      </c>
      <c r="D34" s="128">
        <f t="shared" si="1"/>
        <v>5.0505050505050511E-2</v>
      </c>
    </row>
    <row r="35" spans="1:4" x14ac:dyDescent="0.25">
      <c r="B35" s="23"/>
    </row>
    <row r="36" spans="1:4" x14ac:dyDescent="0.25">
      <c r="B36" s="23"/>
      <c r="C36" s="27">
        <f>SUM(C24:C34)</f>
        <v>0.4349669534854721</v>
      </c>
      <c r="D36" s="27">
        <f>SUM(D24:D34)</f>
        <v>0.39019827908716798</v>
      </c>
    </row>
    <row r="37" spans="1:4" x14ac:dyDescent="0.25">
      <c r="B37" s="23"/>
    </row>
    <row r="38" spans="1:4" x14ac:dyDescent="0.25">
      <c r="C38" s="62" t="s">
        <v>2</v>
      </c>
      <c r="D38" s="62" t="s">
        <v>3</v>
      </c>
    </row>
    <row r="39" spans="1:4" x14ac:dyDescent="0.25">
      <c r="C39" s="27">
        <v>0.16089680184635674</v>
      </c>
      <c r="D39" s="27">
        <v>0.12034289482360697</v>
      </c>
    </row>
    <row r="41" spans="1:4" ht="15.75" thickBot="1" x14ac:dyDescent="0.3"/>
    <row r="42" spans="1:4" ht="15.75" thickBot="1" x14ac:dyDescent="0.3">
      <c r="C42" s="147" t="s">
        <v>31</v>
      </c>
      <c r="D42" s="148"/>
    </row>
    <row r="43" spans="1:4" x14ac:dyDescent="0.25">
      <c r="C43" s="93" t="s">
        <v>2</v>
      </c>
      <c r="D43" s="27">
        <v>0.16089680184635674</v>
      </c>
    </row>
    <row r="44" spans="1:4" x14ac:dyDescent="0.25">
      <c r="C44" s="94" t="s">
        <v>5</v>
      </c>
      <c r="D44" s="27">
        <v>0.12034289482360697</v>
      </c>
    </row>
  </sheetData>
  <sortState ref="J8:K19">
    <sortCondition descending="1" ref="K8:K19"/>
  </sortState>
  <mergeCells count="4">
    <mergeCell ref="C42:D42"/>
    <mergeCell ref="C1:D1"/>
    <mergeCell ref="C3:D5"/>
    <mergeCell ref="C23:D23"/>
  </mergeCells>
  <phoneticPr fontId="11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4" sqref="D4:D14"/>
    </sheetView>
  </sheetViews>
  <sheetFormatPr defaultRowHeight="15" x14ac:dyDescent="0.25"/>
  <cols>
    <col min="1" max="1" width="59.85546875" customWidth="1"/>
    <col min="9" max="9" width="43.42578125" customWidth="1"/>
    <col min="10" max="10" width="10.42578125" customWidth="1"/>
  </cols>
  <sheetData>
    <row r="1" spans="1:10" x14ac:dyDescent="0.25">
      <c r="C1" s="149" t="s">
        <v>26</v>
      </c>
      <c r="D1" s="149"/>
    </row>
    <row r="2" spans="1:10" ht="33" customHeight="1" thickBot="1" x14ac:dyDescent="0.3">
      <c r="C2" s="153" t="s">
        <v>34</v>
      </c>
      <c r="D2" s="153"/>
      <c r="E2" s="153"/>
      <c r="J2" s="62" t="s">
        <v>3</v>
      </c>
    </row>
    <row r="3" spans="1:10" ht="16.5" customHeight="1" thickBot="1" x14ac:dyDescent="0.3">
      <c r="A3" t="s">
        <v>49</v>
      </c>
      <c r="B3" s="91" t="s">
        <v>27</v>
      </c>
      <c r="C3" s="62" t="s">
        <v>2</v>
      </c>
      <c r="D3" s="62" t="s">
        <v>3</v>
      </c>
      <c r="F3" s="76" t="s">
        <v>50</v>
      </c>
      <c r="I3" s="134" t="s">
        <v>64</v>
      </c>
      <c r="J3" s="133">
        <v>10</v>
      </c>
    </row>
    <row r="4" spans="1:10" ht="15.75" thickBot="1" x14ac:dyDescent="0.3">
      <c r="A4" s="73" t="s">
        <v>63</v>
      </c>
      <c r="B4" s="19">
        <v>7.25</v>
      </c>
      <c r="C4" s="70">
        <v>8</v>
      </c>
      <c r="D4" s="70">
        <v>5</v>
      </c>
      <c r="F4" s="103">
        <f t="shared" ref="F4:F14" si="0">MIN(C4:D4)-1</f>
        <v>4</v>
      </c>
      <c r="I4" s="73" t="s">
        <v>65</v>
      </c>
      <c r="J4" s="71">
        <v>10</v>
      </c>
    </row>
    <row r="5" spans="1:10" ht="15.75" thickBot="1" x14ac:dyDescent="0.3">
      <c r="A5" s="74" t="s">
        <v>64</v>
      </c>
      <c r="B5" s="30">
        <v>7.083333333333333</v>
      </c>
      <c r="C5" s="70">
        <v>5</v>
      </c>
      <c r="D5" s="70">
        <v>10</v>
      </c>
      <c r="F5" s="103">
        <f t="shared" si="0"/>
        <v>4</v>
      </c>
      <c r="I5" s="74" t="s">
        <v>67</v>
      </c>
      <c r="J5" s="71">
        <v>10</v>
      </c>
    </row>
    <row r="6" spans="1:10" ht="15.75" thickBot="1" x14ac:dyDescent="0.3">
      <c r="A6" s="74" t="s">
        <v>65</v>
      </c>
      <c r="B6" s="30">
        <v>7.5</v>
      </c>
      <c r="C6" s="70">
        <v>10</v>
      </c>
      <c r="D6" s="70">
        <v>10</v>
      </c>
      <c r="F6" s="103">
        <f t="shared" si="0"/>
        <v>9</v>
      </c>
      <c r="I6" s="74" t="s">
        <v>73</v>
      </c>
      <c r="J6" s="71">
        <v>8</v>
      </c>
    </row>
    <row r="7" spans="1:10" ht="15.75" thickBot="1" x14ac:dyDescent="0.3">
      <c r="A7" s="74" t="s">
        <v>73</v>
      </c>
      <c r="B7" s="30">
        <v>8</v>
      </c>
      <c r="C7" s="70">
        <v>7</v>
      </c>
      <c r="D7" s="70">
        <v>8</v>
      </c>
      <c r="F7" s="103">
        <f t="shared" si="0"/>
        <v>6</v>
      </c>
      <c r="I7" s="74" t="s">
        <v>70</v>
      </c>
      <c r="J7" s="71">
        <v>8</v>
      </c>
    </row>
    <row r="8" spans="1:10" ht="15.75" thickBot="1" x14ac:dyDescent="0.3">
      <c r="A8" s="74" t="s">
        <v>66</v>
      </c>
      <c r="B8" s="30">
        <v>5.25</v>
      </c>
      <c r="C8" s="70">
        <v>3</v>
      </c>
      <c r="D8" s="70">
        <v>6</v>
      </c>
      <c r="F8" s="103">
        <f t="shared" si="0"/>
        <v>2</v>
      </c>
      <c r="I8" s="74" t="s">
        <v>66</v>
      </c>
      <c r="J8" s="71">
        <v>6</v>
      </c>
    </row>
    <row r="9" spans="1:10" ht="15.75" thickBot="1" x14ac:dyDescent="0.3">
      <c r="A9" s="74" t="s">
        <v>67</v>
      </c>
      <c r="B9" s="30">
        <v>8.75</v>
      </c>
      <c r="C9" s="70">
        <v>5</v>
      </c>
      <c r="D9" s="70">
        <v>10</v>
      </c>
      <c r="F9" s="103">
        <f t="shared" si="0"/>
        <v>4</v>
      </c>
      <c r="I9" s="74" t="s">
        <v>63</v>
      </c>
      <c r="J9" s="71">
        <v>5</v>
      </c>
    </row>
    <row r="10" spans="1:10" ht="15.75" thickBot="1" x14ac:dyDescent="0.3">
      <c r="A10" s="74" t="s">
        <v>70</v>
      </c>
      <c r="B10" s="30">
        <v>6.916666666666667</v>
      </c>
      <c r="C10" s="70">
        <v>8</v>
      </c>
      <c r="D10" s="70">
        <v>8</v>
      </c>
      <c r="F10" s="103">
        <f t="shared" si="0"/>
        <v>7</v>
      </c>
      <c r="I10" s="74" t="s">
        <v>72</v>
      </c>
      <c r="J10" s="71">
        <v>5</v>
      </c>
    </row>
    <row r="11" spans="1:10" ht="15.75" thickBot="1" x14ac:dyDescent="0.3">
      <c r="A11" s="74" t="s">
        <v>68</v>
      </c>
      <c r="B11" s="30">
        <v>4.25</v>
      </c>
      <c r="C11" s="70">
        <v>5</v>
      </c>
      <c r="D11" s="70">
        <v>2</v>
      </c>
      <c r="F11" s="103">
        <f t="shared" si="0"/>
        <v>1</v>
      </c>
      <c r="I11" s="74" t="s">
        <v>68</v>
      </c>
      <c r="J11" s="71">
        <v>2</v>
      </c>
    </row>
    <row r="12" spans="1:10" ht="15.75" thickBot="1" x14ac:dyDescent="0.3">
      <c r="A12" s="74" t="s">
        <v>69</v>
      </c>
      <c r="B12" s="30">
        <v>6.583333333333333</v>
      </c>
      <c r="C12" s="70">
        <v>4</v>
      </c>
      <c r="D12" s="70">
        <v>2</v>
      </c>
      <c r="F12" s="103">
        <f t="shared" si="0"/>
        <v>1</v>
      </c>
      <c r="I12" s="74" t="s">
        <v>69</v>
      </c>
      <c r="J12" s="71">
        <v>2</v>
      </c>
    </row>
    <row r="13" spans="1:10" ht="15.75" thickBot="1" x14ac:dyDescent="0.3">
      <c r="A13" s="74" t="s">
        <v>71</v>
      </c>
      <c r="B13" s="30">
        <v>5.916666666666667</v>
      </c>
      <c r="C13" s="70">
        <v>3</v>
      </c>
      <c r="D13" s="70">
        <v>1</v>
      </c>
      <c r="F13" s="103">
        <f t="shared" si="0"/>
        <v>0</v>
      </c>
      <c r="I13" s="75" t="s">
        <v>71</v>
      </c>
      <c r="J13" s="72">
        <v>1</v>
      </c>
    </row>
    <row r="14" spans="1:10" ht="15.75" thickBot="1" x14ac:dyDescent="0.3">
      <c r="A14" s="74" t="s">
        <v>72</v>
      </c>
      <c r="B14" s="30">
        <v>6.75</v>
      </c>
      <c r="C14" s="70">
        <v>7</v>
      </c>
      <c r="D14" s="70">
        <v>5</v>
      </c>
      <c r="F14" s="103">
        <f t="shared" si="0"/>
        <v>4</v>
      </c>
      <c r="I14" s="99"/>
      <c r="J14" s="102"/>
    </row>
    <row r="15" spans="1:10" ht="15.75" thickBot="1" x14ac:dyDescent="0.3">
      <c r="A15" s="99"/>
      <c r="B15" s="98"/>
      <c r="C15" s="98"/>
      <c r="D15" s="98"/>
      <c r="F15" s="97"/>
    </row>
    <row r="16" spans="1:10" ht="15.75" thickBot="1" x14ac:dyDescent="0.3">
      <c r="A16" s="100" t="s">
        <v>52</v>
      </c>
      <c r="B16" s="101">
        <f>SUM(B4:B14)</f>
        <v>74.25</v>
      </c>
      <c r="C16" s="98"/>
      <c r="D16" s="98"/>
      <c r="F16" s="97"/>
    </row>
    <row r="17" spans="1:6" x14ac:dyDescent="0.25">
      <c r="A17" s="99"/>
      <c r="B17" s="98"/>
      <c r="C17" s="98"/>
      <c r="D17" s="98"/>
      <c r="F17" s="97"/>
    </row>
    <row r="20" spans="1:6" ht="15.75" thickBot="1" x14ac:dyDescent="0.3"/>
    <row r="21" spans="1:6" ht="15.75" thickBot="1" x14ac:dyDescent="0.3">
      <c r="A21" s="73" t="s">
        <v>63</v>
      </c>
      <c r="B21" s="19">
        <f t="shared" ref="B21:B31" si="1">B4/$B$16</f>
        <v>9.7643097643097643E-2</v>
      </c>
      <c r="C21" s="51">
        <f t="shared" ref="C21:D31" si="2">(C4-$F4)^$B21</f>
        <v>1.1449512683012646</v>
      </c>
      <c r="D21" s="51">
        <f t="shared" si="2"/>
        <v>1</v>
      </c>
    </row>
    <row r="22" spans="1:6" ht="15.75" thickBot="1" x14ac:dyDescent="0.3">
      <c r="A22" s="74" t="s">
        <v>64</v>
      </c>
      <c r="B22" s="30">
        <f t="shared" si="1"/>
        <v>9.5398428731762061E-2</v>
      </c>
      <c r="C22" s="43">
        <f t="shared" si="2"/>
        <v>1</v>
      </c>
      <c r="D22" s="43">
        <f t="shared" si="2"/>
        <v>1.1864089291030764</v>
      </c>
    </row>
    <row r="23" spans="1:6" ht="15.75" thickBot="1" x14ac:dyDescent="0.3">
      <c r="A23" s="74" t="s">
        <v>65</v>
      </c>
      <c r="B23" s="30">
        <f t="shared" si="1"/>
        <v>0.10101010101010101</v>
      </c>
      <c r="C23" s="43">
        <f t="shared" si="2"/>
        <v>1</v>
      </c>
      <c r="D23" s="43">
        <f t="shared" si="2"/>
        <v>1</v>
      </c>
    </row>
    <row r="24" spans="1:6" ht="15.75" thickBot="1" x14ac:dyDescent="0.3">
      <c r="A24" s="74" t="s">
        <v>73</v>
      </c>
      <c r="B24" s="30">
        <f t="shared" si="1"/>
        <v>0.10774410774410774</v>
      </c>
      <c r="C24" s="43">
        <f t="shared" si="2"/>
        <v>1</v>
      </c>
      <c r="D24" s="43">
        <f t="shared" si="2"/>
        <v>1.0775420033946301</v>
      </c>
    </row>
    <row r="25" spans="1:6" ht="15.75" thickBot="1" x14ac:dyDescent="0.3">
      <c r="A25" s="74" t="s">
        <v>66</v>
      </c>
      <c r="B25" s="30">
        <f t="shared" si="1"/>
        <v>7.0707070707070704E-2</v>
      </c>
      <c r="C25" s="43">
        <f t="shared" si="2"/>
        <v>1</v>
      </c>
      <c r="D25" s="43">
        <f t="shared" si="2"/>
        <v>1.102985741766848</v>
      </c>
    </row>
    <row r="26" spans="1:6" ht="15.75" thickBot="1" x14ac:dyDescent="0.3">
      <c r="A26" s="74" t="s">
        <v>67</v>
      </c>
      <c r="B26" s="30">
        <f t="shared" si="1"/>
        <v>0.11784511784511785</v>
      </c>
      <c r="C26" s="43">
        <f t="shared" si="2"/>
        <v>1</v>
      </c>
      <c r="D26" s="43">
        <f t="shared" si="2"/>
        <v>1.2350977364830342</v>
      </c>
    </row>
    <row r="27" spans="1:6" ht="15.75" thickBot="1" x14ac:dyDescent="0.3">
      <c r="A27" s="74" t="s">
        <v>70</v>
      </c>
      <c r="B27" s="30">
        <f t="shared" si="1"/>
        <v>9.3153759820426493E-2</v>
      </c>
      <c r="C27" s="43">
        <f t="shared" si="2"/>
        <v>1</v>
      </c>
      <c r="D27" s="43">
        <f t="shared" si="2"/>
        <v>1</v>
      </c>
    </row>
    <row r="28" spans="1:6" ht="15.75" thickBot="1" x14ac:dyDescent="0.3">
      <c r="A28" s="74" t="s">
        <v>68</v>
      </c>
      <c r="B28" s="30">
        <f t="shared" si="1"/>
        <v>5.7239057239057242E-2</v>
      </c>
      <c r="C28" s="43">
        <f t="shared" si="2"/>
        <v>1.0825833572159103</v>
      </c>
      <c r="D28" s="43">
        <f t="shared" si="2"/>
        <v>1</v>
      </c>
    </row>
    <row r="29" spans="1:6" ht="15.75" thickBot="1" x14ac:dyDescent="0.3">
      <c r="A29" s="74" t="s">
        <v>69</v>
      </c>
      <c r="B29" s="30">
        <f t="shared" si="1"/>
        <v>8.866442199775533E-2</v>
      </c>
      <c r="C29" s="43">
        <f t="shared" si="2"/>
        <v>1.1023098299002621</v>
      </c>
      <c r="D29" s="43">
        <f t="shared" si="2"/>
        <v>1</v>
      </c>
    </row>
    <row r="30" spans="1:6" ht="15.75" thickBot="1" x14ac:dyDescent="0.3">
      <c r="A30" s="74" t="s">
        <v>71</v>
      </c>
      <c r="B30" s="30">
        <f t="shared" si="1"/>
        <v>7.9685746352413017E-2</v>
      </c>
      <c r="C30" s="43">
        <f t="shared" si="2"/>
        <v>1.091490005362092</v>
      </c>
      <c r="D30" s="43">
        <f t="shared" si="2"/>
        <v>1</v>
      </c>
    </row>
    <row r="31" spans="1:6" ht="15.75" thickBot="1" x14ac:dyDescent="0.3">
      <c r="A31" s="74" t="s">
        <v>72</v>
      </c>
      <c r="B31" s="30">
        <f t="shared" si="1"/>
        <v>9.0909090909090912E-2</v>
      </c>
      <c r="C31" s="43">
        <f t="shared" si="2"/>
        <v>1.1050315033964666</v>
      </c>
      <c r="D31" s="43">
        <f t="shared" si="2"/>
        <v>1</v>
      </c>
    </row>
    <row r="33" spans="3:6" x14ac:dyDescent="0.25">
      <c r="C33" s="24">
        <f>PRODUCT(C21:C31)</f>
        <v>1.6479591871874175</v>
      </c>
      <c r="D33" s="24">
        <f>PRODUCT(D21:D31)</f>
        <v>1.7415656051503157</v>
      </c>
    </row>
    <row r="35" spans="3:6" x14ac:dyDescent="0.25">
      <c r="C35" s="62" t="s">
        <v>2</v>
      </c>
      <c r="D35" s="62" t="s">
        <v>3</v>
      </c>
    </row>
    <row r="36" spans="3:6" x14ac:dyDescent="0.25">
      <c r="C36" s="24">
        <v>1.6479591871874175</v>
      </c>
      <c r="D36" s="24">
        <v>1.7415656051503157</v>
      </c>
    </row>
    <row r="38" spans="3:6" ht="15.75" thickBot="1" x14ac:dyDescent="0.3"/>
    <row r="39" spans="3:6" ht="15.75" thickBot="1" x14ac:dyDescent="0.3">
      <c r="C39" s="147" t="s">
        <v>51</v>
      </c>
      <c r="D39" s="148"/>
    </row>
    <row r="40" spans="3:6" x14ac:dyDescent="0.25">
      <c r="C40" s="93" t="s">
        <v>3</v>
      </c>
      <c r="D40" s="24">
        <v>1.7415656051503157</v>
      </c>
      <c r="F40" s="24"/>
    </row>
    <row r="41" spans="3:6" ht="15.75" thickBot="1" x14ac:dyDescent="0.3">
      <c r="C41" s="95" t="s">
        <v>2</v>
      </c>
      <c r="D41" s="24">
        <v>1.6479591871874175</v>
      </c>
      <c r="F41" s="24"/>
    </row>
  </sheetData>
  <sortState ref="I3:J14">
    <sortCondition descending="1" ref="J3:J14"/>
  </sortState>
  <mergeCells count="3">
    <mergeCell ref="C39:D39"/>
    <mergeCell ref="C1:D1"/>
    <mergeCell ref="C2:E2"/>
  </mergeCells>
  <pageMargins left="0.511811024" right="0.511811024" top="0.78740157499999996" bottom="0.78740157499999996" header="0.31496062000000002" footer="0.31496062000000002"/>
  <ignoredErrors>
    <ignoredError sqref="F4:F14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topLeftCell="A7" workbookViewId="0">
      <selection activeCell="K26" sqref="K26"/>
    </sheetView>
  </sheetViews>
  <sheetFormatPr defaultRowHeight="15" x14ac:dyDescent="0.25"/>
  <cols>
    <col min="2" max="2" width="43.42578125" customWidth="1"/>
    <col min="3" max="3" width="10" customWidth="1"/>
    <col min="4" max="4" width="10.5703125" customWidth="1"/>
    <col min="9" max="9" width="40.5703125" customWidth="1"/>
  </cols>
  <sheetData>
    <row r="1" spans="2:10" ht="15.75" thickBot="1" x14ac:dyDescent="0.3"/>
    <row r="2" spans="2:10" ht="33" customHeight="1" thickBot="1" x14ac:dyDescent="0.3">
      <c r="B2" t="s">
        <v>0</v>
      </c>
      <c r="C2" s="96" t="s">
        <v>54</v>
      </c>
      <c r="D2" s="96" t="s">
        <v>53</v>
      </c>
      <c r="E2" s="104" t="s">
        <v>55</v>
      </c>
      <c r="F2" s="29" t="s">
        <v>18</v>
      </c>
      <c r="I2" s="37"/>
    </row>
    <row r="3" spans="2:10" ht="16.5" customHeight="1" thickBot="1" x14ac:dyDescent="0.3">
      <c r="B3" s="73" t="s">
        <v>63</v>
      </c>
      <c r="C3" s="70">
        <v>8</v>
      </c>
      <c r="D3" s="70">
        <v>5</v>
      </c>
      <c r="E3" s="105">
        <f t="shared" ref="E3:E13" si="0">AVERAGE(C3:D3)</f>
        <v>6.5</v>
      </c>
      <c r="F3" s="19">
        <v>7.25</v>
      </c>
      <c r="I3" s="73" t="s">
        <v>63</v>
      </c>
      <c r="J3" s="24">
        <f t="shared" ref="J3:J13" si="1">F3/E3</f>
        <v>1.1153846153846154</v>
      </c>
    </row>
    <row r="4" spans="2:10" ht="15.75" thickBot="1" x14ac:dyDescent="0.3">
      <c r="B4" s="74" t="s">
        <v>64</v>
      </c>
      <c r="C4" s="70">
        <v>5</v>
      </c>
      <c r="D4" s="70">
        <v>10</v>
      </c>
      <c r="E4" s="106">
        <f t="shared" si="0"/>
        <v>7.5</v>
      </c>
      <c r="F4" s="30">
        <v>7.083333333333333</v>
      </c>
      <c r="I4" s="74" t="s">
        <v>64</v>
      </c>
      <c r="J4" s="24">
        <f t="shared" si="1"/>
        <v>0.94444444444444442</v>
      </c>
    </row>
    <row r="5" spans="2:10" ht="15.75" thickBot="1" x14ac:dyDescent="0.3">
      <c r="B5" s="74" t="s">
        <v>65</v>
      </c>
      <c r="C5" s="70">
        <v>10</v>
      </c>
      <c r="D5" s="70">
        <v>10</v>
      </c>
      <c r="E5" s="106">
        <f t="shared" si="0"/>
        <v>10</v>
      </c>
      <c r="F5" s="30">
        <v>7.5</v>
      </c>
      <c r="I5" s="74" t="s">
        <v>65</v>
      </c>
      <c r="J5" s="24">
        <f t="shared" si="1"/>
        <v>0.75</v>
      </c>
    </row>
    <row r="6" spans="2:10" ht="15.75" thickBot="1" x14ac:dyDescent="0.3">
      <c r="B6" s="74" t="s">
        <v>73</v>
      </c>
      <c r="C6" s="70">
        <v>7</v>
      </c>
      <c r="D6" s="70">
        <v>8</v>
      </c>
      <c r="E6" s="106">
        <f t="shared" si="0"/>
        <v>7.5</v>
      </c>
      <c r="F6" s="30">
        <v>8</v>
      </c>
      <c r="I6" s="74" t="s">
        <v>73</v>
      </c>
      <c r="J6" s="24">
        <f t="shared" si="1"/>
        <v>1.0666666666666667</v>
      </c>
    </row>
    <row r="7" spans="2:10" ht="15.75" thickBot="1" x14ac:dyDescent="0.3">
      <c r="B7" s="74" t="s">
        <v>66</v>
      </c>
      <c r="C7" s="70">
        <v>3</v>
      </c>
      <c r="D7" s="70">
        <v>6</v>
      </c>
      <c r="E7" s="106">
        <f t="shared" si="0"/>
        <v>4.5</v>
      </c>
      <c r="F7" s="30">
        <v>5.25</v>
      </c>
      <c r="I7" s="74" t="s">
        <v>66</v>
      </c>
      <c r="J7" s="24">
        <f t="shared" si="1"/>
        <v>1.1666666666666667</v>
      </c>
    </row>
    <row r="8" spans="2:10" ht="15.75" thickBot="1" x14ac:dyDescent="0.3">
      <c r="B8" s="74" t="s">
        <v>67</v>
      </c>
      <c r="C8" s="70">
        <v>5</v>
      </c>
      <c r="D8" s="70">
        <v>10</v>
      </c>
      <c r="E8" s="106">
        <f t="shared" si="0"/>
        <v>7.5</v>
      </c>
      <c r="F8" s="30">
        <v>8.75</v>
      </c>
      <c r="I8" s="74" t="s">
        <v>67</v>
      </c>
      <c r="J8" s="24">
        <f t="shared" si="1"/>
        <v>1.1666666666666667</v>
      </c>
    </row>
    <row r="9" spans="2:10" ht="15.75" thickBot="1" x14ac:dyDescent="0.3">
      <c r="B9" s="74" t="s">
        <v>70</v>
      </c>
      <c r="C9" s="70">
        <v>8</v>
      </c>
      <c r="D9" s="70">
        <v>8</v>
      </c>
      <c r="E9" s="106">
        <f t="shared" si="0"/>
        <v>8</v>
      </c>
      <c r="F9" s="30">
        <v>6.916666666666667</v>
      </c>
      <c r="I9" s="74" t="s">
        <v>70</v>
      </c>
      <c r="J9" s="24">
        <f t="shared" si="1"/>
        <v>0.86458333333333337</v>
      </c>
    </row>
    <row r="10" spans="2:10" ht="15.75" thickBot="1" x14ac:dyDescent="0.3">
      <c r="B10" s="74" t="s">
        <v>68</v>
      </c>
      <c r="C10" s="70">
        <v>5</v>
      </c>
      <c r="D10" s="70">
        <v>2</v>
      </c>
      <c r="E10" s="106">
        <f t="shared" si="0"/>
        <v>3.5</v>
      </c>
      <c r="F10" s="30">
        <v>4.25</v>
      </c>
      <c r="I10" s="74" t="s">
        <v>68</v>
      </c>
      <c r="J10" s="24">
        <f t="shared" si="1"/>
        <v>1.2142857142857142</v>
      </c>
    </row>
    <row r="11" spans="2:10" ht="15.75" thickBot="1" x14ac:dyDescent="0.3">
      <c r="B11" s="74" t="s">
        <v>69</v>
      </c>
      <c r="C11" s="70">
        <v>4</v>
      </c>
      <c r="D11" s="70">
        <v>2</v>
      </c>
      <c r="E11" s="106">
        <f t="shared" si="0"/>
        <v>3</v>
      </c>
      <c r="F11" s="30">
        <v>6.583333333333333</v>
      </c>
      <c r="I11" s="74" t="s">
        <v>69</v>
      </c>
      <c r="J11" s="24">
        <f t="shared" si="1"/>
        <v>2.1944444444444442</v>
      </c>
    </row>
    <row r="12" spans="2:10" ht="15.75" thickBot="1" x14ac:dyDescent="0.3">
      <c r="B12" s="74" t="s">
        <v>71</v>
      </c>
      <c r="C12" s="70">
        <v>3</v>
      </c>
      <c r="D12" s="70">
        <v>1</v>
      </c>
      <c r="E12" s="106">
        <f t="shared" si="0"/>
        <v>2</v>
      </c>
      <c r="F12" s="30">
        <v>5.916666666666667</v>
      </c>
      <c r="I12" s="74" t="s">
        <v>71</v>
      </c>
      <c r="J12" s="24">
        <f t="shared" si="1"/>
        <v>2.9583333333333335</v>
      </c>
    </row>
    <row r="13" spans="2:10" ht="15.75" thickBot="1" x14ac:dyDescent="0.3">
      <c r="B13" s="74" t="s">
        <v>72</v>
      </c>
      <c r="C13" s="70">
        <v>7</v>
      </c>
      <c r="D13" s="70">
        <v>5</v>
      </c>
      <c r="E13" s="106">
        <f t="shared" si="0"/>
        <v>6</v>
      </c>
      <c r="F13" s="30">
        <v>6.75</v>
      </c>
      <c r="I13" s="74" t="s">
        <v>72</v>
      </c>
      <c r="J13" s="24">
        <f t="shared" si="1"/>
        <v>1.125</v>
      </c>
    </row>
    <row r="15" spans="2:10" x14ac:dyDescent="0.25">
      <c r="E15" s="97">
        <f>SUM(E3:E13)</f>
        <v>66</v>
      </c>
      <c r="F15" s="97">
        <f>SUM(F3:F13)</f>
        <v>74.25</v>
      </c>
      <c r="J15" s="24"/>
    </row>
    <row r="17" spans="9:10" ht="15.75" thickBot="1" x14ac:dyDescent="0.3"/>
    <row r="18" spans="9:10" x14ac:dyDescent="0.25">
      <c r="I18" s="107" t="s">
        <v>71</v>
      </c>
      <c r="J18" s="52">
        <v>2.9583333333333335</v>
      </c>
    </row>
    <row r="19" spans="9:10" x14ac:dyDescent="0.25">
      <c r="I19" s="108" t="s">
        <v>69</v>
      </c>
      <c r="J19" s="44">
        <v>2.1944444444444442</v>
      </c>
    </row>
    <row r="20" spans="9:10" x14ac:dyDescent="0.25">
      <c r="I20" s="108" t="s">
        <v>68</v>
      </c>
      <c r="J20" s="44">
        <v>1.2142857142857142</v>
      </c>
    </row>
    <row r="21" spans="9:10" x14ac:dyDescent="0.25">
      <c r="I21" s="108" t="s">
        <v>66</v>
      </c>
      <c r="J21" s="44">
        <v>1.1666666666666667</v>
      </c>
    </row>
    <row r="22" spans="9:10" x14ac:dyDescent="0.25">
      <c r="I22" s="108" t="s">
        <v>67</v>
      </c>
      <c r="J22" s="44">
        <v>1.1666666666666667</v>
      </c>
    </row>
    <row r="23" spans="9:10" x14ac:dyDescent="0.25">
      <c r="I23" s="108" t="s">
        <v>72</v>
      </c>
      <c r="J23" s="44">
        <v>1.125</v>
      </c>
    </row>
    <row r="24" spans="9:10" x14ac:dyDescent="0.25">
      <c r="I24" s="108" t="s">
        <v>63</v>
      </c>
      <c r="J24" s="44">
        <v>1.1153846153846154</v>
      </c>
    </row>
    <row r="25" spans="9:10" x14ac:dyDescent="0.25">
      <c r="I25" s="108" t="s">
        <v>73</v>
      </c>
      <c r="J25" s="44">
        <v>1.0666666666666667</v>
      </c>
    </row>
    <row r="26" spans="9:10" x14ac:dyDescent="0.25">
      <c r="I26" s="108" t="s">
        <v>64</v>
      </c>
      <c r="J26" s="44">
        <v>0.94444444444444442</v>
      </c>
    </row>
    <row r="27" spans="9:10" x14ac:dyDescent="0.25">
      <c r="I27" s="108" t="s">
        <v>70</v>
      </c>
      <c r="J27" s="44">
        <v>0.86458333333333337</v>
      </c>
    </row>
    <row r="28" spans="9:10" x14ac:dyDescent="0.25">
      <c r="I28" s="108" t="s">
        <v>65</v>
      </c>
      <c r="J28" s="44">
        <v>0.75</v>
      </c>
    </row>
  </sheetData>
  <sortState ref="I18:J28">
    <sortCondition descending="1" ref="J18:J2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Delphi</vt:lpstr>
      <vt:lpstr>AHP 1ª Etapa</vt:lpstr>
      <vt:lpstr>AHP 2ª Etapa</vt:lpstr>
      <vt:lpstr>CP</vt:lpstr>
      <vt:lpstr>CGT</vt:lpstr>
      <vt:lpstr>Comparativo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Manca</dc:creator>
  <cp:lastModifiedBy>Leonardo Araujo</cp:lastModifiedBy>
  <dcterms:created xsi:type="dcterms:W3CDTF">2011-10-11T17:58:38Z</dcterms:created>
  <dcterms:modified xsi:type="dcterms:W3CDTF">2022-05-27T19:01:21Z</dcterms:modified>
</cp:coreProperties>
</file>