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ienco - Atividade\"/>
    </mc:Choice>
  </mc:AlternateContent>
  <xr:revisionPtr revIDLastSave="0" documentId="13_ncr:1_{C4520943-0D55-4696-8B7E-1A48CE987D40}" xr6:coauthVersionLast="4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elphi" sheetId="1" r:id="rId1"/>
    <sheet name="AHP 1ª Etapa" sheetId="2" r:id="rId2"/>
    <sheet name="AHP 2ª Etapa" sheetId="3" r:id="rId3"/>
    <sheet name="CP" sheetId="4" r:id="rId4"/>
    <sheet name="CGT" sheetId="5" r:id="rId5"/>
    <sheet name="Comparativ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D6" i="2"/>
  <c r="J21" i="6" l="1"/>
  <c r="J20" i="6"/>
  <c r="J22" i="6"/>
  <c r="J18" i="6"/>
  <c r="J24" i="6"/>
  <c r="J19" i="6"/>
  <c r="J17" i="6"/>
  <c r="J14" i="6"/>
  <c r="J23" i="6"/>
  <c r="J13" i="6"/>
  <c r="J10" i="6"/>
  <c r="J12" i="6"/>
  <c r="J16" i="6"/>
  <c r="J15" i="6"/>
  <c r="J11" i="6"/>
  <c r="J4" i="6"/>
  <c r="J8" i="6"/>
  <c r="J3" i="6"/>
  <c r="J9" i="6"/>
  <c r="J5" i="6"/>
  <c r="J6" i="6"/>
  <c r="J7" i="6"/>
  <c r="F26" i="6"/>
  <c r="E26" i="6"/>
  <c r="E12" i="6"/>
  <c r="E15" i="6"/>
  <c r="E6" i="6"/>
  <c r="E16" i="6"/>
  <c r="E8" i="6"/>
  <c r="E7" i="6"/>
  <c r="E21" i="6"/>
  <c r="E14" i="6"/>
  <c r="E9" i="6"/>
  <c r="E3" i="6"/>
  <c r="E10" i="6"/>
  <c r="E11" i="6"/>
  <c r="E5" i="6"/>
  <c r="E23" i="6"/>
  <c r="E17" i="6"/>
  <c r="E13" i="6"/>
  <c r="E24" i="6"/>
  <c r="E22" i="6"/>
  <c r="E20" i="6"/>
  <c r="E18" i="6"/>
  <c r="E19" i="6"/>
  <c r="E4" i="6"/>
  <c r="B48" i="5"/>
  <c r="F48" i="5" s="1"/>
  <c r="B27" i="5"/>
  <c r="B33" i="5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4" i="5"/>
  <c r="F33" i="5" l="1"/>
  <c r="B44" i="5"/>
  <c r="F44" i="5" s="1"/>
  <c r="E48" i="5"/>
  <c r="E40" i="5"/>
  <c r="B40" i="5"/>
  <c r="F40" i="5" s="1"/>
  <c r="B52" i="5"/>
  <c r="F52" i="5" s="1"/>
  <c r="B36" i="5"/>
  <c r="F36" i="5" s="1"/>
  <c r="C38" i="5"/>
  <c r="C49" i="5"/>
  <c r="C33" i="5"/>
  <c r="B51" i="5"/>
  <c r="D51" i="5" s="1"/>
  <c r="B47" i="5"/>
  <c r="C47" i="5" s="1"/>
  <c r="B43" i="5"/>
  <c r="C43" i="5" s="1"/>
  <c r="B39" i="5"/>
  <c r="D39" i="5" s="1"/>
  <c r="B35" i="5"/>
  <c r="C52" i="5"/>
  <c r="C48" i="5"/>
  <c r="C40" i="5"/>
  <c r="C36" i="5"/>
  <c r="D33" i="5"/>
  <c r="B32" i="5"/>
  <c r="C32" i="5" s="1"/>
  <c r="B50" i="5"/>
  <c r="F50" i="5" s="1"/>
  <c r="B46" i="5"/>
  <c r="B42" i="5"/>
  <c r="B38" i="5"/>
  <c r="B34" i="5"/>
  <c r="C34" i="5" s="1"/>
  <c r="C39" i="5"/>
  <c r="C35" i="5"/>
  <c r="D48" i="5"/>
  <c r="D40" i="5"/>
  <c r="E41" i="5"/>
  <c r="E33" i="5"/>
  <c r="F46" i="5"/>
  <c r="F38" i="5"/>
  <c r="B53" i="5"/>
  <c r="D53" i="5" s="1"/>
  <c r="B49" i="5"/>
  <c r="D49" i="5" s="1"/>
  <c r="B45" i="5"/>
  <c r="D45" i="5" s="1"/>
  <c r="B41" i="5"/>
  <c r="F41" i="5" s="1"/>
  <c r="B37" i="5"/>
  <c r="C37" i="5" s="1"/>
  <c r="E32" i="5"/>
  <c r="F32" i="5"/>
  <c r="B31" i="4"/>
  <c r="C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E8" i="2"/>
  <c r="F8" i="2"/>
  <c r="G8" i="2"/>
  <c r="H8" i="2"/>
  <c r="I8" i="2"/>
  <c r="J8" i="2"/>
  <c r="K8" i="2"/>
  <c r="L8" i="2"/>
  <c r="M8" i="2"/>
  <c r="N8" i="2"/>
  <c r="O8" i="2"/>
  <c r="P8" i="2"/>
  <c r="F9" i="2"/>
  <c r="G9" i="2"/>
  <c r="H9" i="2"/>
  <c r="I9" i="2"/>
  <c r="J9" i="2"/>
  <c r="K9" i="2"/>
  <c r="L9" i="2"/>
  <c r="M9" i="2"/>
  <c r="N9" i="2"/>
  <c r="O9" i="2"/>
  <c r="P9" i="2"/>
  <c r="G10" i="2"/>
  <c r="H10" i="2"/>
  <c r="I10" i="2"/>
  <c r="J10" i="2"/>
  <c r="K10" i="2"/>
  <c r="L10" i="2"/>
  <c r="M10" i="2"/>
  <c r="N10" i="2"/>
  <c r="O10" i="2"/>
  <c r="P10" i="2"/>
  <c r="H11" i="2"/>
  <c r="I11" i="2"/>
  <c r="J11" i="2"/>
  <c r="K11" i="2"/>
  <c r="L11" i="2"/>
  <c r="M11" i="2"/>
  <c r="N11" i="2"/>
  <c r="O11" i="2"/>
  <c r="P11" i="2"/>
  <c r="I12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K14" i="2"/>
  <c r="L14" i="2"/>
  <c r="M14" i="2"/>
  <c r="N14" i="2"/>
  <c r="O14" i="2"/>
  <c r="P14" i="2"/>
  <c r="L15" i="2"/>
  <c r="M15" i="2"/>
  <c r="N15" i="2"/>
  <c r="O15" i="2"/>
  <c r="P15" i="2"/>
  <c r="M16" i="2"/>
  <c r="N16" i="2"/>
  <c r="O16" i="2"/>
  <c r="P16" i="2"/>
  <c r="N17" i="2"/>
  <c r="O17" i="2"/>
  <c r="P17" i="2"/>
  <c r="O18" i="2"/>
  <c r="P18" i="2"/>
  <c r="E45" i="5" l="1"/>
  <c r="D44" i="5"/>
  <c r="F45" i="5"/>
  <c r="C50" i="5"/>
  <c r="E44" i="5"/>
  <c r="D32" i="5"/>
  <c r="E49" i="5"/>
  <c r="C45" i="5"/>
  <c r="C44" i="5"/>
  <c r="F49" i="5"/>
  <c r="F34" i="5"/>
  <c r="D36" i="5"/>
  <c r="D52" i="5"/>
  <c r="C51" i="5"/>
  <c r="C41" i="5"/>
  <c r="E36" i="5"/>
  <c r="E52" i="5"/>
  <c r="D42" i="5"/>
  <c r="E42" i="5"/>
  <c r="D37" i="5"/>
  <c r="C55" i="5"/>
  <c r="E46" i="5"/>
  <c r="D46" i="5"/>
  <c r="D41" i="5"/>
  <c r="F47" i="5"/>
  <c r="E47" i="5"/>
  <c r="E34" i="5"/>
  <c r="D34" i="5"/>
  <c r="D50" i="5"/>
  <c r="E50" i="5"/>
  <c r="C53" i="5"/>
  <c r="F35" i="5"/>
  <c r="E35" i="5"/>
  <c r="E51" i="5"/>
  <c r="F51" i="5"/>
  <c r="D35" i="5"/>
  <c r="C42" i="5"/>
  <c r="D43" i="5"/>
  <c r="F42" i="5"/>
  <c r="E37" i="5"/>
  <c r="E53" i="5"/>
  <c r="E38" i="5"/>
  <c r="D38" i="5"/>
  <c r="F39" i="5"/>
  <c r="E39" i="5"/>
  <c r="F37" i="5"/>
  <c r="F53" i="5"/>
  <c r="C46" i="5"/>
  <c r="D47" i="5"/>
  <c r="E43" i="5"/>
  <c r="F43" i="5"/>
  <c r="B55" i="4"/>
  <c r="D55" i="4" s="1"/>
  <c r="B35" i="4"/>
  <c r="C35" i="4" s="1"/>
  <c r="F55" i="5" l="1"/>
  <c r="D55" i="5"/>
  <c r="E55" i="5"/>
  <c r="B51" i="4"/>
  <c r="D51" i="4" s="1"/>
  <c r="B50" i="4"/>
  <c r="C50" i="4" s="1"/>
  <c r="C51" i="4"/>
  <c r="B53" i="4"/>
  <c r="E55" i="4"/>
  <c r="E51" i="4"/>
  <c r="D35" i="4"/>
  <c r="B56" i="4"/>
  <c r="B52" i="4"/>
  <c r="E50" i="4"/>
  <c r="F55" i="4"/>
  <c r="F51" i="4"/>
  <c r="C55" i="4"/>
  <c r="B54" i="4"/>
  <c r="F50" i="4" l="1"/>
  <c r="D50" i="4"/>
  <c r="C54" i="4"/>
  <c r="F54" i="4"/>
  <c r="E54" i="4"/>
  <c r="D54" i="4"/>
  <c r="E52" i="4"/>
  <c r="D52" i="4"/>
  <c r="C52" i="4"/>
  <c r="F52" i="4"/>
  <c r="F53" i="4"/>
  <c r="E53" i="4"/>
  <c r="D53" i="4"/>
  <c r="C53" i="4"/>
  <c r="E56" i="4"/>
  <c r="C56" i="4"/>
  <c r="F56" i="4"/>
  <c r="D56" i="4"/>
  <c r="D20" i="3" l="1"/>
  <c r="E20" i="3"/>
  <c r="F20" i="3"/>
  <c r="F35" i="3" s="1"/>
  <c r="G20" i="3"/>
  <c r="G36" i="3" s="1"/>
  <c r="H20" i="3"/>
  <c r="I20" i="3"/>
  <c r="I36" i="3" s="1"/>
  <c r="J20" i="3"/>
  <c r="K20" i="3"/>
  <c r="L20" i="3"/>
  <c r="M20" i="3"/>
  <c r="M36" i="3" s="1"/>
  <c r="N20" i="3"/>
  <c r="O20" i="3"/>
  <c r="O36" i="3" s="1"/>
  <c r="P20" i="3"/>
  <c r="P37" i="3" s="1"/>
  <c r="E36" i="3"/>
  <c r="C20" i="3"/>
  <c r="C25" i="3" s="1"/>
  <c r="K36" i="3"/>
  <c r="E24" i="2"/>
  <c r="C26" i="2" s="1"/>
  <c r="C24" i="2"/>
  <c r="P36" i="2"/>
  <c r="O37" i="2" s="1"/>
  <c r="O35" i="2"/>
  <c r="N36" i="2" s="1"/>
  <c r="N34" i="2"/>
  <c r="M35" i="2" s="1"/>
  <c r="O34" i="2"/>
  <c r="M36" i="2" s="1"/>
  <c r="M33" i="2"/>
  <c r="L34" i="2" s="1"/>
  <c r="N33" i="2"/>
  <c r="L35" i="2" s="1"/>
  <c r="P33" i="2"/>
  <c r="L37" i="2" s="1"/>
  <c r="L33" i="2"/>
  <c r="L32" i="2"/>
  <c r="K33" i="2" s="1"/>
  <c r="N32" i="2"/>
  <c r="K35" i="2" s="1"/>
  <c r="P32" i="2"/>
  <c r="K37" i="2" s="1"/>
  <c r="K31" i="2"/>
  <c r="J32" i="2" s="1"/>
  <c r="M31" i="2"/>
  <c r="J34" i="2" s="1"/>
  <c r="N31" i="2"/>
  <c r="J35" i="2" s="1"/>
  <c r="J31" i="2"/>
  <c r="K30" i="2"/>
  <c r="I32" i="2" s="1"/>
  <c r="M30" i="2"/>
  <c r="I34" i="2" s="1"/>
  <c r="N30" i="2"/>
  <c r="O30" i="2"/>
  <c r="I36" i="2" s="1"/>
  <c r="P30" i="2"/>
  <c r="I37" i="2" s="1"/>
  <c r="I30" i="2"/>
  <c r="I29" i="2"/>
  <c r="H30" i="2" s="1"/>
  <c r="L29" i="2"/>
  <c r="H33" i="2" s="1"/>
  <c r="M29" i="2"/>
  <c r="H34" i="2" s="1"/>
  <c r="N29" i="2"/>
  <c r="H35" i="2" s="1"/>
  <c r="P29" i="2"/>
  <c r="H37" i="2" s="1"/>
  <c r="H28" i="2"/>
  <c r="G29" i="2" s="1"/>
  <c r="K28" i="2"/>
  <c r="G32" i="2" s="1"/>
  <c r="L28" i="2"/>
  <c r="M28" i="2"/>
  <c r="G34" i="2" s="1"/>
  <c r="N28" i="2"/>
  <c r="G35" i="2" s="1"/>
  <c r="O28" i="2"/>
  <c r="G36" i="2" s="1"/>
  <c r="P28" i="2"/>
  <c r="G37" i="2" s="1"/>
  <c r="G28" i="2"/>
  <c r="G27" i="2"/>
  <c r="F28" i="2" s="1"/>
  <c r="H27" i="2"/>
  <c r="F29" i="2" s="1"/>
  <c r="J27" i="2"/>
  <c r="F31" i="2" s="1"/>
  <c r="K27" i="2"/>
  <c r="F32" i="2" s="1"/>
  <c r="M27" i="2"/>
  <c r="F34" i="2" s="1"/>
  <c r="O27" i="2"/>
  <c r="F36" i="2" s="1"/>
  <c r="P27" i="2"/>
  <c r="F37" i="2" s="1"/>
  <c r="F26" i="2"/>
  <c r="E27" i="2" s="1"/>
  <c r="G26" i="2"/>
  <c r="E28" i="2" s="1"/>
  <c r="K26" i="2"/>
  <c r="E32" i="2" s="1"/>
  <c r="L26" i="2"/>
  <c r="E33" i="2" s="1"/>
  <c r="M26" i="2"/>
  <c r="E34" i="2" s="1"/>
  <c r="O26" i="2"/>
  <c r="E36" i="2" s="1"/>
  <c r="E26" i="2"/>
  <c r="F25" i="2"/>
  <c r="D27" i="2" s="1"/>
  <c r="G25" i="2"/>
  <c r="D28" i="2" s="1"/>
  <c r="H25" i="2"/>
  <c r="D29" i="2" s="1"/>
  <c r="J25" i="2"/>
  <c r="D31" i="2" s="1"/>
  <c r="L25" i="2"/>
  <c r="D33" i="2" s="1"/>
  <c r="M25" i="2"/>
  <c r="D34" i="2" s="1"/>
  <c r="O25" i="2"/>
  <c r="D36" i="2" s="1"/>
  <c r="P25" i="2"/>
  <c r="D37" i="2" s="1"/>
  <c r="D25" i="2"/>
  <c r="D24" i="2"/>
  <c r="C25" i="2" s="1"/>
  <c r="F24" i="2"/>
  <c r="C27" i="2" s="1"/>
  <c r="G24" i="2"/>
  <c r="C28" i="2" s="1"/>
  <c r="H24" i="2"/>
  <c r="C29" i="2" s="1"/>
  <c r="I24" i="2"/>
  <c r="C30" i="2" s="1"/>
  <c r="K24" i="2"/>
  <c r="C32" i="2" s="1"/>
  <c r="L24" i="2"/>
  <c r="C33" i="2" s="1"/>
  <c r="M24" i="2"/>
  <c r="C34" i="2" s="1"/>
  <c r="N24" i="2"/>
  <c r="C35" i="2" s="1"/>
  <c r="O24" i="2"/>
  <c r="C36" i="2" s="1"/>
  <c r="P19" i="2"/>
  <c r="P37" i="2" s="1"/>
  <c r="J24" i="2"/>
  <c r="C31" i="2" s="1"/>
  <c r="O36" i="2"/>
  <c r="M32" i="2"/>
  <c r="K34" i="2" s="1"/>
  <c r="O31" i="2"/>
  <c r="J36" i="2" s="1"/>
  <c r="J30" i="2"/>
  <c r="I31" i="2" s="1"/>
  <c r="J28" i="2"/>
  <c r="G31" i="2" s="1"/>
  <c r="L27" i="2"/>
  <c r="F33" i="2" s="1"/>
  <c r="I27" i="2"/>
  <c r="F30" i="2" s="1"/>
  <c r="P35" i="2"/>
  <c r="N37" i="2" s="1"/>
  <c r="N35" i="2"/>
  <c r="P34" i="2"/>
  <c r="M37" i="2" s="1"/>
  <c r="M34" i="2"/>
  <c r="O33" i="2"/>
  <c r="L36" i="2" s="1"/>
  <c r="O32" i="2"/>
  <c r="K36" i="2" s="1"/>
  <c r="K32" i="2"/>
  <c r="P31" i="2"/>
  <c r="J37" i="2" s="1"/>
  <c r="L31" i="2"/>
  <c r="J33" i="2" s="1"/>
  <c r="L30" i="2"/>
  <c r="I33" i="2" s="1"/>
  <c r="O29" i="2"/>
  <c r="H36" i="2" s="1"/>
  <c r="K29" i="2"/>
  <c r="H32" i="2" s="1"/>
  <c r="J29" i="2"/>
  <c r="H31" i="2" s="1"/>
  <c r="H29" i="2"/>
  <c r="I28" i="2"/>
  <c r="G30" i="2" s="1"/>
  <c r="N27" i="2"/>
  <c r="F35" i="2" s="1"/>
  <c r="F27" i="2"/>
  <c r="P26" i="2"/>
  <c r="E37" i="2" s="1"/>
  <c r="N26" i="2"/>
  <c r="E35" i="2" s="1"/>
  <c r="J26" i="2"/>
  <c r="E31" i="2" s="1"/>
  <c r="I26" i="2"/>
  <c r="E30" i="2" s="1"/>
  <c r="H26" i="2"/>
  <c r="E29" i="2" s="1"/>
  <c r="N25" i="2"/>
  <c r="D35" i="2" s="1"/>
  <c r="K25" i="2"/>
  <c r="D32" i="2" s="1"/>
  <c r="I25" i="2"/>
  <c r="D30" i="2" s="1"/>
  <c r="E25" i="2"/>
  <c r="D26" i="2" s="1"/>
  <c r="B37" i="4" l="1"/>
  <c r="B41" i="4"/>
  <c r="B45" i="4"/>
  <c r="B49" i="4"/>
  <c r="B36" i="4"/>
  <c r="B40" i="4"/>
  <c r="B44" i="4"/>
  <c r="B48" i="4"/>
  <c r="B39" i="4"/>
  <c r="B43" i="4"/>
  <c r="B47" i="4"/>
  <c r="B38" i="4"/>
  <c r="B42" i="4"/>
  <c r="B46" i="4"/>
  <c r="C36" i="3"/>
  <c r="C33" i="3"/>
  <c r="J35" i="3"/>
  <c r="N35" i="3"/>
  <c r="M30" i="3"/>
  <c r="M26" i="3"/>
  <c r="C29" i="3"/>
  <c r="M34" i="3"/>
  <c r="D37" i="3"/>
  <c r="H37" i="3"/>
  <c r="L37" i="3"/>
  <c r="M38" i="3"/>
  <c r="I35" i="2"/>
  <c r="K27" i="3"/>
  <c r="K35" i="3"/>
  <c r="O27" i="3"/>
  <c r="O31" i="3"/>
  <c r="O35" i="3"/>
  <c r="E26" i="3"/>
  <c r="C27" i="3"/>
  <c r="E30" i="3"/>
  <c r="C31" i="3"/>
  <c r="E34" i="3"/>
  <c r="C35" i="3"/>
  <c r="E38" i="3"/>
  <c r="K31" i="3"/>
  <c r="F26" i="3"/>
  <c r="G27" i="3"/>
  <c r="F30" i="3"/>
  <c r="G31" i="3"/>
  <c r="F34" i="3"/>
  <c r="G35" i="3"/>
  <c r="F38" i="3"/>
  <c r="E25" i="3"/>
  <c r="I27" i="3"/>
  <c r="E29" i="3"/>
  <c r="I31" i="3"/>
  <c r="E33" i="3"/>
  <c r="I35" i="3"/>
  <c r="E37" i="3"/>
  <c r="I25" i="3"/>
  <c r="I26" i="3"/>
  <c r="I29" i="3"/>
  <c r="I30" i="3"/>
  <c r="I33" i="3"/>
  <c r="I34" i="3"/>
  <c r="I37" i="3"/>
  <c r="I38" i="3"/>
  <c r="M25" i="3"/>
  <c r="E27" i="3"/>
  <c r="M27" i="3"/>
  <c r="M29" i="3"/>
  <c r="E31" i="3"/>
  <c r="M31" i="3"/>
  <c r="M33" i="3"/>
  <c r="E35" i="3"/>
  <c r="M35" i="3"/>
  <c r="M37" i="3"/>
  <c r="G33" i="2"/>
  <c r="P24" i="2"/>
  <c r="C37" i="2" s="1"/>
  <c r="L28" i="3"/>
  <c r="D32" i="3"/>
  <c r="H32" i="3"/>
  <c r="L32" i="3"/>
  <c r="P32" i="3"/>
  <c r="D36" i="3"/>
  <c r="H36" i="3"/>
  <c r="L36" i="3"/>
  <c r="P36" i="3"/>
  <c r="F25" i="3"/>
  <c r="J25" i="3"/>
  <c r="N25" i="3"/>
  <c r="C26" i="3"/>
  <c r="G26" i="3"/>
  <c r="K26" i="3"/>
  <c r="O26" i="3"/>
  <c r="D27" i="3"/>
  <c r="H27" i="3"/>
  <c r="L27" i="3"/>
  <c r="P27" i="3"/>
  <c r="E28" i="3"/>
  <c r="I28" i="3"/>
  <c r="M28" i="3"/>
  <c r="F29" i="3"/>
  <c r="C30" i="3"/>
  <c r="G30" i="3"/>
  <c r="K30" i="3"/>
  <c r="O30" i="3"/>
  <c r="D31" i="3"/>
  <c r="H31" i="3"/>
  <c r="L31" i="3"/>
  <c r="P31" i="3"/>
  <c r="E32" i="3"/>
  <c r="I32" i="3"/>
  <c r="M32" i="3"/>
  <c r="F33" i="3"/>
  <c r="C34" i="3"/>
  <c r="G34" i="3"/>
  <c r="K34" i="3"/>
  <c r="O34" i="3"/>
  <c r="D35" i="3"/>
  <c r="H35" i="3"/>
  <c r="L35" i="3"/>
  <c r="P35" i="3"/>
  <c r="F37" i="3"/>
  <c r="C38" i="3"/>
  <c r="G38" i="3"/>
  <c r="K38" i="3"/>
  <c r="O38" i="3"/>
  <c r="D28" i="3"/>
  <c r="P28" i="3"/>
  <c r="G25" i="3"/>
  <c r="K25" i="3"/>
  <c r="O25" i="3"/>
  <c r="D26" i="3"/>
  <c r="H26" i="3"/>
  <c r="L26" i="3"/>
  <c r="P26" i="3"/>
  <c r="F28" i="3"/>
  <c r="G29" i="3"/>
  <c r="K29" i="3"/>
  <c r="O29" i="3"/>
  <c r="D30" i="3"/>
  <c r="H30" i="3"/>
  <c r="L30" i="3"/>
  <c r="P30" i="3"/>
  <c r="F32" i="3"/>
  <c r="G33" i="3"/>
  <c r="K33" i="3"/>
  <c r="O33" i="3"/>
  <c r="D34" i="3"/>
  <c r="H34" i="3"/>
  <c r="L34" i="3"/>
  <c r="P34" i="3"/>
  <c r="F36" i="3"/>
  <c r="C37" i="3"/>
  <c r="G37" i="3"/>
  <c r="K37" i="3"/>
  <c r="O37" i="3"/>
  <c r="D38" i="3"/>
  <c r="H38" i="3"/>
  <c r="L38" i="3"/>
  <c r="P38" i="3"/>
  <c r="H28" i="3"/>
  <c r="D25" i="3"/>
  <c r="H25" i="3"/>
  <c r="L25" i="3"/>
  <c r="P25" i="3"/>
  <c r="F27" i="3"/>
  <c r="C28" i="3"/>
  <c r="G28" i="3"/>
  <c r="K28" i="3"/>
  <c r="O28" i="3"/>
  <c r="D29" i="3"/>
  <c r="H29" i="3"/>
  <c r="L29" i="3"/>
  <c r="P29" i="3"/>
  <c r="F31" i="3"/>
  <c r="C32" i="3"/>
  <c r="G32" i="3"/>
  <c r="K32" i="3"/>
  <c r="O32" i="3"/>
  <c r="D33" i="3"/>
  <c r="H33" i="3"/>
  <c r="L33" i="3"/>
  <c r="P33" i="3"/>
  <c r="F42" i="4" l="1"/>
  <c r="F39" i="4"/>
  <c r="F40" i="4"/>
  <c r="F41" i="4"/>
  <c r="F38" i="4"/>
  <c r="F35" i="4"/>
  <c r="F36" i="4"/>
  <c r="C37" i="4"/>
  <c r="F37" i="4"/>
  <c r="F47" i="4"/>
  <c r="F48" i="4"/>
  <c r="F49" i="4"/>
  <c r="F46" i="4"/>
  <c r="F43" i="4"/>
  <c r="F44" i="4"/>
  <c r="F45" i="4"/>
  <c r="E49" i="4"/>
  <c r="E45" i="4"/>
  <c r="E41" i="4"/>
  <c r="E37" i="4"/>
  <c r="C41" i="4"/>
  <c r="D41" i="4"/>
  <c r="D45" i="4"/>
  <c r="C45" i="4"/>
  <c r="D49" i="4"/>
  <c r="D37" i="4"/>
  <c r="C49" i="4"/>
  <c r="D44" i="4"/>
  <c r="C44" i="4"/>
  <c r="E44" i="4"/>
  <c r="C42" i="4"/>
  <c r="E42" i="4"/>
  <c r="D42" i="4"/>
  <c r="E38" i="4"/>
  <c r="C38" i="4"/>
  <c r="D38" i="4"/>
  <c r="C39" i="4"/>
  <c r="E39" i="4"/>
  <c r="D39" i="4"/>
  <c r="D36" i="4"/>
  <c r="C36" i="4"/>
  <c r="E36" i="4"/>
  <c r="E46" i="4"/>
  <c r="D46" i="4"/>
  <c r="C46" i="4"/>
  <c r="C47" i="4"/>
  <c r="E47" i="4"/>
  <c r="D47" i="4"/>
  <c r="E35" i="4"/>
  <c r="D48" i="4"/>
  <c r="C48" i="4"/>
  <c r="E48" i="4"/>
  <c r="C43" i="4"/>
  <c r="E43" i="4"/>
  <c r="D43" i="4"/>
  <c r="D40" i="4"/>
  <c r="C40" i="4"/>
  <c r="E40" i="4"/>
  <c r="N36" i="3"/>
  <c r="J28" i="3"/>
  <c r="J33" i="3"/>
  <c r="N34" i="3"/>
  <c r="N27" i="3"/>
  <c r="N33" i="3"/>
  <c r="N28" i="3"/>
  <c r="N38" i="3"/>
  <c r="N30" i="3"/>
  <c r="N26" i="3"/>
  <c r="N32" i="3"/>
  <c r="N31" i="3"/>
  <c r="N37" i="3"/>
  <c r="N29" i="3"/>
  <c r="J32" i="3"/>
  <c r="J37" i="3"/>
  <c r="J38" i="3"/>
  <c r="J34" i="3"/>
  <c r="J30" i="3"/>
  <c r="J26" i="3"/>
  <c r="R25" i="3" s="1"/>
  <c r="J27" i="3"/>
  <c r="J36" i="3"/>
  <c r="J29" i="3"/>
  <c r="J31" i="3"/>
  <c r="C58" i="4" l="1"/>
  <c r="F58" i="4"/>
  <c r="D58" i="4"/>
  <c r="E58" i="4"/>
  <c r="R35" i="3"/>
  <c r="R29" i="3"/>
  <c r="R36" i="3"/>
  <c r="R38" i="3"/>
  <c r="R34" i="3"/>
  <c r="R32" i="3"/>
  <c r="R27" i="3"/>
  <c r="R33" i="3"/>
  <c r="R37" i="3"/>
  <c r="R30" i="3"/>
  <c r="R31" i="3"/>
  <c r="R26" i="3"/>
  <c r="R5" i="3" s="1"/>
  <c r="R28" i="3"/>
  <c r="S5" i="3" l="1"/>
  <c r="S4" i="3"/>
  <c r="R8" i="3"/>
  <c r="S8" i="3" s="1"/>
  <c r="R9" i="3"/>
  <c r="S9" i="3" s="1"/>
  <c r="R13" i="3"/>
  <c r="S13" i="3" s="1"/>
  <c r="R15" i="3"/>
  <c r="S15" i="3" s="1"/>
  <c r="R12" i="3"/>
  <c r="S12" i="3" s="1"/>
  <c r="R6" i="3"/>
  <c r="S6" i="3" s="1"/>
  <c r="R17" i="3"/>
  <c r="S17" i="3" s="1"/>
  <c r="R16" i="3"/>
  <c r="S16" i="3" s="1"/>
  <c r="R11" i="3"/>
  <c r="S11" i="3" s="1"/>
  <c r="R7" i="3"/>
  <c r="S7" i="3" s="1"/>
  <c r="R18" i="3"/>
  <c r="S18" i="3" s="1"/>
  <c r="R10" i="3"/>
  <c r="S10" i="3" s="1"/>
  <c r="R14" i="3"/>
  <c r="S14" i="3" s="1"/>
  <c r="S20" i="3" l="1"/>
  <c r="T8" i="3" s="1"/>
  <c r="T5" i="3" l="1"/>
  <c r="T18" i="3"/>
  <c r="T11" i="3"/>
  <c r="T17" i="3"/>
  <c r="T12" i="3"/>
  <c r="T7" i="3"/>
  <c r="T14" i="3"/>
  <c r="T15" i="3"/>
  <c r="T6" i="3"/>
  <c r="T10" i="3"/>
  <c r="T16" i="3"/>
  <c r="T13" i="3"/>
  <c r="T9" i="3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5" i="1"/>
  <c r="I5" i="1"/>
  <c r="K21" i="1" l="1"/>
  <c r="K23" i="1"/>
  <c r="K19" i="1"/>
  <c r="K15" i="1"/>
  <c r="K11" i="1"/>
  <c r="K7" i="1"/>
  <c r="K25" i="1"/>
  <c r="K17" i="1"/>
  <c r="K13" i="1"/>
  <c r="K9" i="1"/>
  <c r="K26" i="1"/>
  <c r="K22" i="1"/>
  <c r="K18" i="1"/>
  <c r="K14" i="1"/>
  <c r="K10" i="1"/>
  <c r="K6" i="1"/>
  <c r="K24" i="1"/>
  <c r="K20" i="1"/>
  <c r="K16" i="1"/>
  <c r="K12" i="1"/>
  <c r="K8" i="1"/>
  <c r="K5" i="1"/>
  <c r="K28" i="1" l="1"/>
  <c r="L24" i="1" s="1"/>
  <c r="L6" i="1"/>
  <c r="L8" i="1"/>
  <c r="L23" i="1"/>
  <c r="L14" i="1"/>
  <c r="L20" i="1"/>
  <c r="L25" i="1"/>
  <c r="L10" i="1"/>
  <c r="L16" i="1"/>
  <c r="L19" i="1"/>
  <c r="L12" i="1"/>
  <c r="L22" i="1" l="1"/>
  <c r="L11" i="1"/>
  <c r="L26" i="1"/>
  <c r="L15" i="1"/>
  <c r="L7" i="1"/>
  <c r="L5" i="1"/>
  <c r="L9" i="1"/>
  <c r="L21" i="1"/>
  <c r="L13" i="1"/>
  <c r="L17" i="1"/>
  <c r="L18" i="1"/>
</calcChain>
</file>

<file path=xl/sharedStrings.xml><?xml version="1.0" encoding="utf-8"?>
<sst xmlns="http://schemas.openxmlformats.org/spreadsheetml/2006/main" count="540" uniqueCount="94">
  <si>
    <t>Critérios</t>
  </si>
  <si>
    <t>A V A L I A D O R E S</t>
  </si>
  <si>
    <t>#1</t>
  </si>
  <si>
    <t>#2</t>
  </si>
  <si>
    <t>#3</t>
  </si>
  <si>
    <t>#4</t>
  </si>
  <si>
    <t>#5</t>
  </si>
  <si>
    <t>Q1</t>
  </si>
  <si>
    <t>Q2</t>
  </si>
  <si>
    <t xml:space="preserve">Q3 </t>
  </si>
  <si>
    <t>Quartil 1</t>
  </si>
  <si>
    <t>Quartil 2</t>
  </si>
  <si>
    <t>Quartil 3</t>
  </si>
  <si>
    <t>0-100%</t>
  </si>
  <si>
    <t>Media dos Quartis</t>
  </si>
  <si>
    <t>Porcentagens</t>
  </si>
  <si>
    <t>Q3</t>
  </si>
  <si>
    <t>Prioridades</t>
  </si>
  <si>
    <t>Marketing</t>
  </si>
  <si>
    <t>Gestão Financeira</t>
  </si>
  <si>
    <t>Gestão de RH</t>
  </si>
  <si>
    <t>Auditoria</t>
  </si>
  <si>
    <t>Controle de Produção</t>
  </si>
  <si>
    <t>Gestão Ambiental</t>
  </si>
  <si>
    <t>Logísitica</t>
  </si>
  <si>
    <t>Planejamento Estratégico</t>
  </si>
  <si>
    <t>Comércio Exterior</t>
  </si>
  <si>
    <t>Gestão de Informações</t>
  </si>
  <si>
    <t>Gestão de Processos</t>
  </si>
  <si>
    <t>Gestão de Projetos</t>
  </si>
  <si>
    <t>Controladoria</t>
  </si>
  <si>
    <t>E-commerce</t>
  </si>
  <si>
    <t>E-learning</t>
  </si>
  <si>
    <t>Consultoria Digital</t>
  </si>
  <si>
    <t>Assistente Virtual</t>
  </si>
  <si>
    <t>Customer Experience</t>
  </si>
  <si>
    <t>Gerência de Talentos</t>
  </si>
  <si>
    <t>Gerência de Engajamento</t>
  </si>
  <si>
    <t>Gerência de Bem Estar</t>
  </si>
  <si>
    <t>Leitura Inglês</t>
  </si>
  <si>
    <t>LGPD</t>
  </si>
  <si>
    <t>Delphi</t>
  </si>
  <si>
    <t>Metodologia AHP - Analytic Hierarchy Process</t>
  </si>
  <si>
    <t>Matriz Multi Linha do critério em relação à média das comparação das linhas</t>
  </si>
  <si>
    <t>AHP</t>
  </si>
  <si>
    <t>14 Piores Índices</t>
  </si>
  <si>
    <t>Base 10</t>
  </si>
  <si>
    <t>Comparação</t>
  </si>
  <si>
    <t>Metodologia DELPHI</t>
  </si>
  <si>
    <t>ALTERNATIVAS</t>
  </si>
  <si>
    <t>Pesos</t>
  </si>
  <si>
    <t>Fmax</t>
  </si>
  <si>
    <t>Fmin</t>
  </si>
  <si>
    <t>Distâncias</t>
  </si>
  <si>
    <t>CP</t>
  </si>
  <si>
    <t>DM 1</t>
  </si>
  <si>
    <t>DM 2</t>
  </si>
  <si>
    <t>DM 3</t>
  </si>
  <si>
    <t>DM 4</t>
  </si>
  <si>
    <t>Grau de Importância para cada Decision Maker</t>
  </si>
  <si>
    <t>Telemedicina</t>
  </si>
  <si>
    <t xml:space="preserve"> Internet of Things (IoT, Internet das Coisas)</t>
  </si>
  <si>
    <t>Cloud Computing</t>
  </si>
  <si>
    <t>Copywriting</t>
  </si>
  <si>
    <t>Phyton</t>
  </si>
  <si>
    <t>Machine Learning</t>
  </si>
  <si>
    <t>Ffintechs</t>
  </si>
  <si>
    <t>Desenvolvimento Web</t>
  </si>
  <si>
    <t xml:space="preserve"> Desenvolvimento de Aplicativos Mobile</t>
  </si>
  <si>
    <t>Criação de Scripts de Automação</t>
  </si>
  <si>
    <t>Software R e R Studio</t>
  </si>
  <si>
    <t>SAP</t>
  </si>
  <si>
    <t>Excel</t>
  </si>
  <si>
    <t>Power BI</t>
  </si>
  <si>
    <t>Leitura de textos em Inglês</t>
  </si>
  <si>
    <t>Ffluência no idioma Inglês</t>
  </si>
  <si>
    <t>Fluência de outro idioma</t>
  </si>
  <si>
    <t>Domínio do Português</t>
  </si>
  <si>
    <t>Atualização na Área</t>
  </si>
  <si>
    <t>"Experiente da Tecnologia"</t>
  </si>
  <si>
    <t>Linkedin atualizado e Networking</t>
  </si>
  <si>
    <t>Situação Pior</t>
  </si>
  <si>
    <t>Internet of Things (IoT)</t>
  </si>
  <si>
    <t>Situação Melhor</t>
  </si>
  <si>
    <t>Desenvolvimento de Aplicativos Mobile</t>
  </si>
  <si>
    <t>Estão do Maior para o menor - Preciso inverter para Comparar</t>
  </si>
  <si>
    <t>Fintechs</t>
  </si>
  <si>
    <t>Criterio</t>
  </si>
  <si>
    <t>fmin</t>
  </si>
  <si>
    <t>CGT</t>
  </si>
  <si>
    <t>Soma</t>
  </si>
  <si>
    <t>DM2 - CGT</t>
  </si>
  <si>
    <t>DM 1 - CP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</si>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</sst>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7" fillId="7" borderId="0" applyNumberFormat="0" applyBorder="0" applyAlignment="0" applyProtection="0"/>
  </cellStyleXfs>
  <cellXfs count="222">
    <xf numFmtId="0" fontId="0" fillId="0" borderId="0" xfId="0"/>
    <xf numFmtId="164" fontId="0" fillId="0" borderId="0" xfId="1" applyNumberFormat="1" applyFont="1" applyFill="1"/>
    <xf numFmtId="0" fontId="0" fillId="0" borderId="1" xfId="0" applyBorder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 applyFill="1"/>
    <xf numFmtId="0" fontId="0" fillId="0" borderId="0" xfId="0" applyFill="1" applyBorder="1" applyAlignment="1">
      <alignment vertical="center" wrapText="1"/>
    </xf>
    <xf numFmtId="164" fontId="0" fillId="0" borderId="0" xfId="0" applyNumberFormat="1" applyFill="1"/>
    <xf numFmtId="0" fontId="0" fillId="0" borderId="1" xfId="0" applyFill="1" applyBorder="1" applyAlignment="1">
      <alignment vertical="center" wrapText="1"/>
    </xf>
    <xf numFmtId="0" fontId="6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5" fillId="4" borderId="9" xfId="2" applyFont="1" applyFill="1" applyBorder="1" applyAlignment="1" applyProtection="1">
      <alignment horizontal="center"/>
    </xf>
    <xf numFmtId="0" fontId="2" fillId="6" borderId="10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0" fontId="0" fillId="0" borderId="1" xfId="0" applyNumberFormat="1" applyBorder="1"/>
    <xf numFmtId="10" fontId="0" fillId="0" borderId="2" xfId="0" applyNumberFormat="1" applyBorder="1"/>
    <xf numFmtId="10" fontId="0" fillId="0" borderId="2" xfId="0" applyNumberFormat="1" applyBorder="1" applyAlignment="1">
      <alignment vertical="center" wrapText="1"/>
    </xf>
    <xf numFmtId="10" fontId="0" fillId="0" borderId="2" xfId="0" applyNumberFormat="1" applyFill="1" applyBorder="1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textRotation="90"/>
    </xf>
    <xf numFmtId="164" fontId="0" fillId="0" borderId="0" xfId="1" applyNumberFormat="1" applyFont="1"/>
    <xf numFmtId="166" fontId="0" fillId="0" borderId="0" xfId="0" applyNumberFormat="1"/>
    <xf numFmtId="0" fontId="2" fillId="0" borderId="0" xfId="0" applyFont="1" applyAlignment="1"/>
    <xf numFmtId="0" fontId="0" fillId="0" borderId="1" xfId="0" applyBorder="1"/>
    <xf numFmtId="2" fontId="0" fillId="0" borderId="2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ill="1"/>
    <xf numFmtId="2" fontId="0" fillId="8" borderId="5" xfId="0" applyNumberFormat="1" applyFill="1" applyBorder="1"/>
    <xf numFmtId="2" fontId="0" fillId="0" borderId="6" xfId="0" applyNumberFormat="1" applyFill="1" applyBorder="1"/>
    <xf numFmtId="2" fontId="0" fillId="0" borderId="7" xfId="0" applyNumberFormat="1" applyFill="1" applyBorder="1"/>
    <xf numFmtId="0" fontId="0" fillId="0" borderId="12" xfId="0" applyBorder="1"/>
    <xf numFmtId="2" fontId="0" fillId="8" borderId="0" xfId="0" applyNumberFormat="1" applyFill="1" applyBorder="1"/>
    <xf numFmtId="2" fontId="0" fillId="0" borderId="0" xfId="0" applyNumberFormat="1" applyFill="1" applyBorder="1"/>
    <xf numFmtId="2" fontId="0" fillId="0" borderId="22" xfId="0" applyNumberFormat="1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2" fontId="0" fillId="8" borderId="10" xfId="0" applyNumberFormat="1" applyFill="1" applyBorder="1"/>
    <xf numFmtId="0" fontId="2" fillId="5" borderId="11" xfId="0" applyFont="1" applyFill="1" applyBorder="1" applyAlignment="1">
      <alignment horizontal="center"/>
    </xf>
    <xf numFmtId="0" fontId="2" fillId="9" borderId="1" xfId="0" applyFont="1" applyFill="1" applyBorder="1"/>
    <xf numFmtId="2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Fill="1" applyBorder="1"/>
    <xf numFmtId="2" fontId="0" fillId="5" borderId="1" xfId="0" applyNumberFormat="1" applyFill="1" applyBorder="1" applyAlignment="1">
      <alignment horizontal="center"/>
    </xf>
    <xf numFmtId="2" fontId="0" fillId="0" borderId="12" xfId="0" applyNumberFormat="1" applyBorder="1"/>
    <xf numFmtId="2" fontId="0" fillId="0" borderId="0" xfId="0" applyNumberFormat="1" applyBorder="1"/>
    <xf numFmtId="2" fontId="0" fillId="0" borderId="22" xfId="0" applyNumberFormat="1" applyBorder="1"/>
    <xf numFmtId="2" fontId="0" fillId="0" borderId="12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9" xfId="0" applyNumberFormat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166" fontId="0" fillId="0" borderId="4" xfId="0" applyNumberFormat="1" applyBorder="1"/>
    <xf numFmtId="166" fontId="0" fillId="0" borderId="21" xfId="0" applyNumberFormat="1" applyBorder="1"/>
    <xf numFmtId="166" fontId="0" fillId="0" borderId="2" xfId="0" applyNumberFormat="1" applyBorder="1"/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12" xfId="1" applyNumberFormat="1" applyFont="1" applyBorder="1"/>
    <xf numFmtId="164" fontId="0" fillId="0" borderId="22" xfId="1" applyNumberFormat="1" applyFont="1" applyBorder="1" applyAlignment="1">
      <alignment horizontal="center"/>
    </xf>
    <xf numFmtId="164" fontId="0" fillId="0" borderId="8" xfId="1" applyNumberFormat="1" applyFont="1" applyBorder="1"/>
    <xf numFmtId="164" fontId="0" fillId="0" borderId="10" xfId="1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165" fontId="7" fillId="7" borderId="0" xfId="3" applyNumberFormat="1" applyAlignment="1">
      <alignment horizontal="center" vertical="center"/>
    </xf>
    <xf numFmtId="0" fontId="9" fillId="0" borderId="0" xfId="0" applyFont="1" applyAlignment="1">
      <alignment textRotation="90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24" xfId="0" applyFont="1" applyBorder="1" applyAlignment="1">
      <alignment horizontal="center"/>
    </xf>
    <xf numFmtId="165" fontId="7" fillId="7" borderId="11" xfId="3" applyNumberFormat="1" applyBorder="1" applyAlignment="1">
      <alignment horizontal="center" vertical="center"/>
    </xf>
    <xf numFmtId="165" fontId="7" fillId="7" borderId="23" xfId="3" applyNumberFormat="1" applyBorder="1" applyAlignment="1">
      <alignment horizontal="center" vertical="center"/>
    </xf>
    <xf numFmtId="165" fontId="7" fillId="7" borderId="24" xfId="3" applyNumberForma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wrapText="1"/>
    </xf>
    <xf numFmtId="2" fontId="4" fillId="0" borderId="14" xfId="0" applyNumberFormat="1" applyFont="1" applyBorder="1" applyAlignment="1">
      <alignment horizontal="center" wrapText="1"/>
    </xf>
    <xf numFmtId="2" fontId="4" fillId="0" borderId="15" xfId="0" applyNumberFormat="1" applyFont="1" applyBorder="1" applyAlignment="1">
      <alignment horizontal="center" wrapText="1"/>
    </xf>
    <xf numFmtId="2" fontId="4" fillId="0" borderId="16" xfId="0" applyNumberFormat="1" applyFont="1" applyBorder="1" applyAlignment="1">
      <alignment horizontal="center" wrapText="1"/>
    </xf>
    <xf numFmtId="2" fontId="4" fillId="0" borderId="3" xfId="0" applyNumberFormat="1" applyFont="1" applyBorder="1" applyAlignment="1">
      <alignment horizontal="center" wrapText="1"/>
    </xf>
    <xf numFmtId="2" fontId="4" fillId="0" borderId="17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>
      <alignment horizontal="center" wrapText="1"/>
    </xf>
    <xf numFmtId="2" fontId="4" fillId="0" borderId="19" xfId="0" applyNumberFormat="1" applyFont="1" applyBorder="1" applyAlignment="1">
      <alignment horizontal="center" wrapText="1"/>
    </xf>
    <xf numFmtId="2" fontId="4" fillId="0" borderId="20" xfId="0" applyNumberFormat="1" applyFont="1" applyBorder="1" applyAlignment="1">
      <alignment horizontal="center" wrapText="1"/>
    </xf>
    <xf numFmtId="0" fontId="2" fillId="0" borderId="1" xfId="0" applyFont="1" applyBorder="1"/>
    <xf numFmtId="0" fontId="4" fillId="0" borderId="3" xfId="0" applyFont="1" applyBorder="1" applyAlignment="1">
      <alignment horizontal="right" wrapText="1"/>
    </xf>
    <xf numFmtId="0" fontId="4" fillId="0" borderId="13" xfId="0" applyFont="1" applyBorder="1" applyAlignment="1">
      <alignment horizontal="right" wrapText="1"/>
    </xf>
    <xf numFmtId="0" fontId="4" fillId="0" borderId="14" xfId="0" applyFont="1" applyBorder="1" applyAlignment="1">
      <alignment horizontal="right" wrapText="1"/>
    </xf>
    <xf numFmtId="0" fontId="4" fillId="0" borderId="15" xfId="0" applyFont="1" applyBorder="1" applyAlignment="1">
      <alignment horizontal="right" wrapText="1"/>
    </xf>
    <xf numFmtId="0" fontId="4" fillId="0" borderId="16" xfId="0" applyFont="1" applyBorder="1" applyAlignment="1">
      <alignment horizontal="right" wrapText="1"/>
    </xf>
    <xf numFmtId="0" fontId="4" fillId="0" borderId="17" xfId="0" applyFont="1" applyBorder="1" applyAlignment="1">
      <alignment horizontal="right" wrapText="1"/>
    </xf>
    <xf numFmtId="0" fontId="4" fillId="0" borderId="18" xfId="0" applyFont="1" applyBorder="1" applyAlignment="1">
      <alignment horizontal="right" wrapText="1"/>
    </xf>
    <xf numFmtId="0" fontId="4" fillId="0" borderId="19" xfId="0" applyFont="1" applyBorder="1" applyAlignment="1">
      <alignment horizontal="right" wrapText="1"/>
    </xf>
    <xf numFmtId="0" fontId="4" fillId="0" borderId="20" xfId="0" applyFont="1" applyBorder="1" applyAlignment="1">
      <alignment horizontal="right" wrapText="1"/>
    </xf>
    <xf numFmtId="0" fontId="4" fillId="0" borderId="25" xfId="0" applyFont="1" applyBorder="1" applyAlignment="1">
      <alignment wrapText="1"/>
    </xf>
    <xf numFmtId="0" fontId="4" fillId="0" borderId="26" xfId="0" applyFont="1" applyBorder="1" applyAlignment="1">
      <alignment wrapText="1"/>
    </xf>
    <xf numFmtId="0" fontId="4" fillId="0" borderId="27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0" fillId="0" borderId="0" xfId="0" applyNumberFormat="1" applyBorder="1"/>
    <xf numFmtId="10" fontId="0" fillId="0" borderId="0" xfId="0" applyNumberFormat="1" applyBorder="1" applyAlignment="1">
      <alignment vertical="center" wrapText="1"/>
    </xf>
    <xf numFmtId="10" fontId="0" fillId="0" borderId="0" xfId="0" applyNumberFormat="1" applyFill="1" applyBorder="1" applyAlignment="1">
      <alignment vertical="center" wrapText="1"/>
    </xf>
    <xf numFmtId="0" fontId="2" fillId="10" borderId="4" xfId="0" applyFont="1" applyFill="1" applyBorder="1" applyAlignment="1">
      <alignment horizontal="center"/>
    </xf>
    <xf numFmtId="0" fontId="4" fillId="10" borderId="25" xfId="0" applyFont="1" applyFill="1" applyBorder="1" applyAlignment="1">
      <alignment wrapText="1"/>
    </xf>
    <xf numFmtId="0" fontId="2" fillId="10" borderId="21" xfId="0" applyFont="1" applyFill="1" applyBorder="1" applyAlignment="1">
      <alignment horizontal="center"/>
    </xf>
    <xf numFmtId="0" fontId="4" fillId="10" borderId="26" xfId="0" applyFont="1" applyFill="1" applyBorder="1" applyAlignment="1">
      <alignment wrapText="1"/>
    </xf>
    <xf numFmtId="0" fontId="4" fillId="10" borderId="26" xfId="0" applyFont="1" applyFill="1" applyBorder="1" applyAlignment="1"/>
    <xf numFmtId="0" fontId="2" fillId="10" borderId="2" xfId="0" applyFont="1" applyFill="1" applyBorder="1" applyAlignment="1">
      <alignment horizontal="center"/>
    </xf>
    <xf numFmtId="0" fontId="4" fillId="10" borderId="27" xfId="0" applyFont="1" applyFill="1" applyBorder="1" applyAlignment="1">
      <alignment wrapText="1"/>
    </xf>
    <xf numFmtId="10" fontId="0" fillId="10" borderId="1" xfId="0" applyNumberFormat="1" applyFill="1" applyBorder="1" applyAlignment="1">
      <alignment horizontal="center" vertical="center" wrapText="1"/>
    </xf>
    <xf numFmtId="10" fontId="0" fillId="10" borderId="2" xfId="0" applyNumberFormat="1" applyFill="1" applyBorder="1" applyAlignment="1">
      <alignment horizontal="center"/>
    </xf>
    <xf numFmtId="10" fontId="0" fillId="10" borderId="2" xfId="0" applyNumberForma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/>
    </xf>
    <xf numFmtId="0" fontId="4" fillId="11" borderId="25" xfId="0" applyFont="1" applyFill="1" applyBorder="1" applyAlignment="1">
      <alignment wrapText="1"/>
    </xf>
    <xf numFmtId="0" fontId="2" fillId="11" borderId="21" xfId="0" applyFont="1" applyFill="1" applyBorder="1" applyAlignment="1">
      <alignment horizontal="center"/>
    </xf>
    <xf numFmtId="0" fontId="4" fillId="11" borderId="26" xfId="0" applyFont="1" applyFill="1" applyBorder="1" applyAlignment="1">
      <alignment wrapText="1"/>
    </xf>
    <xf numFmtId="0" fontId="4" fillId="11" borderId="26" xfId="0" applyFont="1" applyFill="1" applyBorder="1" applyAlignment="1"/>
    <xf numFmtId="0" fontId="2" fillId="11" borderId="2" xfId="0" applyFont="1" applyFill="1" applyBorder="1" applyAlignment="1">
      <alignment horizontal="center"/>
    </xf>
    <xf numFmtId="0" fontId="4" fillId="11" borderId="27" xfId="0" applyFont="1" applyFill="1" applyBorder="1" applyAlignment="1">
      <alignment wrapText="1"/>
    </xf>
    <xf numFmtId="0" fontId="2" fillId="9" borderId="1" xfId="0" applyFont="1" applyFill="1" applyBorder="1" applyAlignment="1">
      <alignment textRotation="90"/>
    </xf>
    <xf numFmtId="2" fontId="0" fillId="11" borderId="1" xfId="0" applyNumberFormat="1" applyFill="1" applyBorder="1" applyAlignment="1">
      <alignment horizontal="center" vertical="center" wrapText="1"/>
    </xf>
    <xf numFmtId="2" fontId="0" fillId="11" borderId="2" xfId="0" applyNumberFormat="1" applyFill="1" applyBorder="1" applyAlignment="1">
      <alignment horizontal="center"/>
    </xf>
    <xf numFmtId="2" fontId="0" fillId="11" borderId="2" xfId="0" applyNumberForma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5" xfId="1" applyNumberFormat="1" applyFont="1" applyBorder="1"/>
    <xf numFmtId="164" fontId="0" fillId="0" borderId="7" xfId="0" applyNumberFormat="1" applyBorder="1"/>
    <xf numFmtId="164" fontId="0" fillId="0" borderId="22" xfId="0" applyNumberFormat="1" applyBorder="1"/>
    <xf numFmtId="164" fontId="0" fillId="0" borderId="10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165" fontId="7" fillId="7" borderId="5" xfId="3" applyNumberFormat="1" applyBorder="1" applyAlignment="1">
      <alignment horizontal="center" vertical="center"/>
    </xf>
    <xf numFmtId="165" fontId="7" fillId="7" borderId="12" xfId="3" applyNumberFormat="1" applyBorder="1" applyAlignment="1">
      <alignment horizontal="center" vertical="center"/>
    </xf>
    <xf numFmtId="165" fontId="7" fillId="7" borderId="8" xfId="3" applyNumberFormat="1" applyBorder="1" applyAlignment="1">
      <alignment horizontal="center" vertical="center"/>
    </xf>
    <xf numFmtId="165" fontId="7" fillId="7" borderId="1" xfId="3" applyNumberForma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wrapText="1"/>
    </xf>
    <xf numFmtId="2" fontId="4" fillId="0" borderId="26" xfId="0" applyNumberFormat="1" applyFont="1" applyBorder="1" applyAlignment="1">
      <alignment horizontal="center" wrapText="1"/>
    </xf>
    <xf numFmtId="2" fontId="4" fillId="0" borderId="27" xfId="0" applyNumberFormat="1" applyFont="1" applyBorder="1" applyAlignment="1">
      <alignment horizontal="center" wrapText="1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2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21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4" xfId="0" applyNumberFormat="1" applyBorder="1"/>
    <xf numFmtId="165" fontId="0" fillId="0" borderId="21" xfId="0" applyNumberFormat="1" applyBorder="1"/>
    <xf numFmtId="165" fontId="0" fillId="0" borderId="2" xfId="0" applyNumberFormat="1" applyBorder="1"/>
    <xf numFmtId="0" fontId="0" fillId="0" borderId="2" xfId="0" applyBorder="1"/>
    <xf numFmtId="0" fontId="0" fillId="0" borderId="4" xfId="0" applyBorder="1"/>
    <xf numFmtId="0" fontId="0" fillId="0" borderId="2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0" xfId="0" applyNumberFormat="1" applyBorder="1"/>
    <xf numFmtId="167" fontId="0" fillId="0" borderId="22" xfId="0" applyNumberFormat="1" applyBorder="1"/>
    <xf numFmtId="167" fontId="0" fillId="0" borderId="9" xfId="0" applyNumberFormat="1" applyBorder="1"/>
    <xf numFmtId="167" fontId="0" fillId="0" borderId="10" xfId="0" applyNumberFormat="1" applyBorder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 textRotation="45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11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4">
    <cellStyle name="Ênfase1" xfId="3" builtinId="29"/>
    <cellStyle name="Hiperlink" xfId="2" builtinId="8"/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CCFF33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69273</xdr:colOff>
      <xdr:row>18</xdr:row>
      <xdr:rowOff>129890</xdr:rowOff>
    </xdr:from>
    <xdr:to>
      <xdr:col>26</xdr:col>
      <xdr:colOff>571500</xdr:colOff>
      <xdr:row>22</xdr:row>
      <xdr:rowOff>8661</xdr:rowOff>
    </xdr:to>
    <xdr:sp macro="" textlink="">
      <xdr:nvSpPr>
        <xdr:cNvPr id="2" name="Seta: para Cima 1">
          <a:extLst>
            <a:ext uri="{FF2B5EF4-FFF2-40B4-BE49-F238E27FC236}">
              <a16:creationId xmlns:a16="http://schemas.microsoft.com/office/drawing/2014/main" id="{198243FA-C2BE-4056-9199-4BC7D2F966B0}"/>
            </a:ext>
          </a:extLst>
        </xdr:cNvPr>
        <xdr:cNvSpPr/>
      </xdr:nvSpPr>
      <xdr:spPr>
        <a:xfrm>
          <a:off x="22660841" y="3697435"/>
          <a:ext cx="502227" cy="67540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398317</xdr:colOff>
      <xdr:row>21</xdr:row>
      <xdr:rowOff>138546</xdr:rowOff>
    </xdr:from>
    <xdr:to>
      <xdr:col>27</xdr:col>
      <xdr:colOff>69271</xdr:colOff>
      <xdr:row>24</xdr:row>
      <xdr:rowOff>181842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EB6626B-7B62-4C51-BB4E-7602B46291D9}"/>
            </a:ext>
          </a:extLst>
        </xdr:cNvPr>
        <xdr:cNvSpPr txBox="1"/>
      </xdr:nvSpPr>
      <xdr:spPr>
        <a:xfrm>
          <a:off x="20452772" y="4303569"/>
          <a:ext cx="2814204" cy="640773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Esses dados</a:t>
          </a:r>
          <a:r>
            <a:rPr lang="pt-BR" sz="1100" baseline="0"/>
            <a:t> vão para o AHP de forma invertida para não negativar</a:t>
          </a:r>
          <a:endParaRPr lang="pt-BR" sz="1100"/>
        </a:p>
      </xdr:txBody>
    </xdr:sp>
    <xdr:clientData/>
  </xdr:twoCellAnchor>
  <xdr:twoCellAnchor editAs="oneCell">
    <xdr:from>
      <xdr:col>1</xdr:col>
      <xdr:colOff>25979</xdr:colOff>
      <xdr:row>31</xdr:row>
      <xdr:rowOff>121227</xdr:rowOff>
    </xdr:from>
    <xdr:to>
      <xdr:col>1</xdr:col>
      <xdr:colOff>3192054</xdr:colOff>
      <xdr:row>43</xdr:row>
      <xdr:rowOff>32938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EC1A312-A151-4FFC-92DF-3F3A5E69F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115" y="6277841"/>
          <a:ext cx="3166075" cy="2405529"/>
        </a:xfrm>
        <a:prstGeom prst="rect">
          <a:avLst/>
        </a:prstGeom>
      </xdr:spPr>
    </xdr:pic>
    <xdr:clientData/>
  </xdr:twoCellAnchor>
  <xdr:twoCellAnchor>
    <xdr:from>
      <xdr:col>1</xdr:col>
      <xdr:colOff>1298863</xdr:colOff>
      <xdr:row>26</xdr:row>
      <xdr:rowOff>112569</xdr:rowOff>
    </xdr:from>
    <xdr:to>
      <xdr:col>1</xdr:col>
      <xdr:colOff>1896341</xdr:colOff>
      <xdr:row>30</xdr:row>
      <xdr:rowOff>138546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98C2AC41-D307-4C82-9EBB-0256435D1955}"/>
            </a:ext>
          </a:extLst>
        </xdr:cNvPr>
        <xdr:cNvSpPr/>
      </xdr:nvSpPr>
      <xdr:spPr>
        <a:xfrm>
          <a:off x="1904999" y="5273387"/>
          <a:ext cx="597478" cy="813954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381000</xdr:colOff>
      <xdr:row>27</xdr:row>
      <xdr:rowOff>34636</xdr:rowOff>
    </xdr:from>
    <xdr:to>
      <xdr:col>5</xdr:col>
      <xdr:colOff>95251</xdr:colOff>
      <xdr:row>31</xdr:row>
      <xdr:rowOff>51953</xdr:rowOff>
    </xdr:to>
    <xdr:sp macro="" textlink="">
      <xdr:nvSpPr>
        <xdr:cNvPr id="6" name="Seta: para Cima 5">
          <a:extLst>
            <a:ext uri="{FF2B5EF4-FFF2-40B4-BE49-F238E27FC236}">
              <a16:creationId xmlns:a16="http://schemas.microsoft.com/office/drawing/2014/main" id="{1C14D4AA-132D-4016-8838-DBC7761BF141}"/>
            </a:ext>
          </a:extLst>
        </xdr:cNvPr>
        <xdr:cNvSpPr/>
      </xdr:nvSpPr>
      <xdr:spPr>
        <a:xfrm>
          <a:off x="4814455" y="5394613"/>
          <a:ext cx="597478" cy="813954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86590</xdr:colOff>
      <xdr:row>32</xdr:row>
      <xdr:rowOff>8659</xdr:rowOff>
    </xdr:from>
    <xdr:to>
      <xdr:col>5</xdr:col>
      <xdr:colOff>355022</xdr:colOff>
      <xdr:row>33</xdr:row>
      <xdr:rowOff>95251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720CA66F-68B6-4D8E-8F86-591409CB5E08}"/>
            </a:ext>
          </a:extLst>
        </xdr:cNvPr>
        <xdr:cNvSpPr txBox="1"/>
      </xdr:nvSpPr>
      <xdr:spPr>
        <a:xfrm>
          <a:off x="4520045" y="6373091"/>
          <a:ext cx="1151659" cy="29441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Questionários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23</xdr:row>
      <xdr:rowOff>171450</xdr:rowOff>
    </xdr:from>
    <xdr:to>
      <xdr:col>18</xdr:col>
      <xdr:colOff>514350</xdr:colOff>
      <xdr:row>26</xdr:row>
      <xdr:rowOff>180975</xdr:rowOff>
    </xdr:to>
    <xdr:sp macro="" textlink="">
      <xdr:nvSpPr>
        <xdr:cNvPr id="2" name="Seta: para a Esquerda 1">
          <a:extLst>
            <a:ext uri="{FF2B5EF4-FFF2-40B4-BE49-F238E27FC236}">
              <a16:creationId xmlns:a16="http://schemas.microsoft.com/office/drawing/2014/main" id="{1FEB2626-97CC-40FF-9405-46E050BA7E94}"/>
            </a:ext>
          </a:extLst>
        </xdr:cNvPr>
        <xdr:cNvSpPr/>
      </xdr:nvSpPr>
      <xdr:spPr>
        <a:xfrm>
          <a:off x="10363200" y="7800975"/>
          <a:ext cx="1076325" cy="609600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590550</xdr:colOff>
      <xdr:row>23</xdr:row>
      <xdr:rowOff>161925</xdr:rowOff>
    </xdr:from>
    <xdr:to>
      <xdr:col>21</xdr:col>
      <xdr:colOff>209550</xdr:colOff>
      <xdr:row>27</xdr:row>
      <xdr:rowOff>104775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183C6B1-D799-4455-8894-4171E3869196}"/>
            </a:ext>
          </a:extLst>
        </xdr:cNvPr>
        <xdr:cNvSpPr txBox="1"/>
      </xdr:nvSpPr>
      <xdr:spPr>
        <a:xfrm>
          <a:off x="11515725" y="7791450"/>
          <a:ext cx="1447800" cy="7429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"Se" Trabalhando com as possibilidades:</a:t>
          </a:r>
        </a:p>
        <a:p>
          <a:pPr algn="ctr"/>
          <a:r>
            <a:rPr lang="pt-BR" sz="1100"/>
            <a:t>1,2,3,4,5,6,7,8</a:t>
          </a:r>
        </a:p>
      </xdr:txBody>
    </xdr:sp>
    <xdr:clientData/>
  </xdr:twoCellAnchor>
  <xdr:twoCellAnchor editAs="oneCell">
    <xdr:from>
      <xdr:col>21</xdr:col>
      <xdr:colOff>400050</xdr:colOff>
      <xdr:row>21</xdr:row>
      <xdr:rowOff>205738</xdr:rowOff>
    </xdr:from>
    <xdr:to>
      <xdr:col>30</xdr:col>
      <xdr:colOff>389386</xdr:colOff>
      <xdr:row>35</xdr:row>
      <xdr:rowOff>37245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D1ACB5C-785E-45B3-81DC-EDB4D6ECC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4025" y="5958838"/>
          <a:ext cx="5475736" cy="41082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1148910</xdr:colOff>
      <xdr:row>2</xdr:row>
      <xdr:rowOff>44785</xdr:rowOff>
    </xdr:from>
    <xdr:to>
      <xdr:col>1</xdr:col>
      <xdr:colOff>265683</xdr:colOff>
      <xdr:row>3</xdr:row>
      <xdr:rowOff>159431</xdr:rowOff>
    </xdr:to>
    <xdr:sp macro="" textlink="">
      <xdr:nvSpPr>
        <xdr:cNvPr id="2" name="Seta: para Cima 1">
          <a:extLst>
            <a:ext uri="{FF2B5EF4-FFF2-40B4-BE49-F238E27FC236}">
              <a16:creationId xmlns:a16="http://schemas.microsoft.com/office/drawing/2014/main" id="{663AD07D-0FE3-4ADD-A503-5EDDCD65BCAA}"/>
            </a:ext>
          </a:extLst>
        </xdr:cNvPr>
        <xdr:cNvSpPr/>
      </xdr:nvSpPr>
      <xdr:spPr>
        <a:xfrm rot="7636395">
          <a:off x="1650099" y="-75404"/>
          <a:ext cx="305146" cy="1307523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455468</xdr:colOff>
      <xdr:row>0</xdr:row>
      <xdr:rowOff>139411</xdr:rowOff>
    </xdr:from>
    <xdr:to>
      <xdr:col>1</xdr:col>
      <xdr:colOff>187036</xdr:colOff>
      <xdr:row>1</xdr:row>
      <xdr:rowOff>171450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18C6FC0-88DE-4EA4-B793-0C49707BB20F}"/>
            </a:ext>
          </a:extLst>
        </xdr:cNvPr>
        <xdr:cNvSpPr txBox="1"/>
      </xdr:nvSpPr>
      <xdr:spPr>
        <a:xfrm>
          <a:off x="455468" y="139411"/>
          <a:ext cx="1922318" cy="22253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Méida dos Quartis do Delphi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2665118</xdr:colOff>
      <xdr:row>0</xdr:row>
      <xdr:rowOff>139787</xdr:rowOff>
    </xdr:from>
    <xdr:to>
      <xdr:col>0</xdr:col>
      <xdr:colOff>3972641</xdr:colOff>
      <xdr:row>2</xdr:row>
      <xdr:rowOff>63933</xdr:rowOff>
    </xdr:to>
    <xdr:sp macro="" textlink="">
      <xdr:nvSpPr>
        <xdr:cNvPr id="5" name="Seta: para Cima 4">
          <a:extLst>
            <a:ext uri="{FF2B5EF4-FFF2-40B4-BE49-F238E27FC236}">
              <a16:creationId xmlns:a16="http://schemas.microsoft.com/office/drawing/2014/main" id="{B5C25BBD-33C5-489A-8F46-527652033F61}"/>
            </a:ext>
          </a:extLst>
        </xdr:cNvPr>
        <xdr:cNvSpPr/>
      </xdr:nvSpPr>
      <xdr:spPr>
        <a:xfrm rot="6160819">
          <a:off x="3166307" y="-361402"/>
          <a:ext cx="305146" cy="1307523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828675</xdr:colOff>
      <xdr:row>0</xdr:row>
      <xdr:rowOff>59344</xdr:rowOff>
    </xdr:from>
    <xdr:to>
      <xdr:col>0</xdr:col>
      <xdr:colOff>2750993</xdr:colOff>
      <xdr:row>1</xdr:row>
      <xdr:rowOff>91383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7143E8A2-B499-458D-8475-4D80E6769550}"/>
            </a:ext>
          </a:extLst>
        </xdr:cNvPr>
        <xdr:cNvSpPr txBox="1"/>
      </xdr:nvSpPr>
      <xdr:spPr>
        <a:xfrm>
          <a:off x="828675" y="59344"/>
          <a:ext cx="1922318" cy="22253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Méida dos Quartis do Delphi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2"/>
  <sheetViews>
    <sheetView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5" sqref="G35"/>
    </sheetView>
  </sheetViews>
  <sheetFormatPr defaultRowHeight="15" x14ac:dyDescent="0.25"/>
  <cols>
    <col min="1" max="1" width="9.140625" style="12"/>
    <col min="2" max="2" width="50.7109375" customWidth="1"/>
    <col min="3" max="7" width="6.5703125" customWidth="1"/>
    <col min="8" max="8" width="8.85546875" customWidth="1"/>
    <col min="9" max="9" width="9" customWidth="1"/>
    <col min="10" max="10" width="8.42578125" customWidth="1"/>
    <col min="11" max="11" width="11.42578125" customWidth="1"/>
    <col min="12" max="12" width="16.42578125" customWidth="1"/>
    <col min="14" max="14" width="32.5703125" customWidth="1"/>
    <col min="17" max="17" width="7.5703125" customWidth="1"/>
    <col min="18" max="18" width="27" customWidth="1"/>
    <col min="21" max="21" width="7.7109375" customWidth="1"/>
    <col min="22" max="22" width="22.5703125" customWidth="1"/>
    <col min="23" max="23" width="10.7109375" customWidth="1"/>
    <col min="24" max="24" width="6.42578125" customWidth="1"/>
    <col min="26" max="26" width="22.42578125" customWidth="1"/>
  </cols>
  <sheetData>
    <row r="1" spans="1:27" x14ac:dyDescent="0.25">
      <c r="B1" s="205" t="s">
        <v>48</v>
      </c>
      <c r="C1" s="205"/>
      <c r="D1" s="205"/>
      <c r="E1" s="205"/>
      <c r="F1" s="205"/>
      <c r="G1" s="205"/>
      <c r="H1" s="9" t="s">
        <v>7</v>
      </c>
      <c r="I1" s="9" t="s">
        <v>8</v>
      </c>
      <c r="J1" s="9" t="s">
        <v>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7" ht="15.75" thickBot="1" x14ac:dyDescent="0.3">
      <c r="H2" s="10">
        <v>0.25</v>
      </c>
      <c r="I2" s="10">
        <v>0.5</v>
      </c>
      <c r="J2" s="10">
        <v>0.75</v>
      </c>
    </row>
    <row r="3" spans="1:27" x14ac:dyDescent="0.25">
      <c r="C3" s="206" t="s">
        <v>1</v>
      </c>
      <c r="D3" s="207"/>
      <c r="E3" s="207"/>
      <c r="F3" s="207"/>
      <c r="G3" s="207"/>
      <c r="H3" s="13" t="s">
        <v>7</v>
      </c>
      <c r="I3" s="13" t="s">
        <v>8</v>
      </c>
      <c r="J3" s="13" t="s">
        <v>16</v>
      </c>
      <c r="K3" s="208" t="s">
        <v>14</v>
      </c>
      <c r="L3" s="14" t="s">
        <v>13</v>
      </c>
      <c r="N3" s="205" t="s">
        <v>17</v>
      </c>
      <c r="O3" s="205"/>
      <c r="P3" s="35"/>
      <c r="Q3" s="204" t="s">
        <v>81</v>
      </c>
      <c r="R3" s="204"/>
      <c r="S3" s="204"/>
      <c r="T3" s="35"/>
      <c r="U3" s="205" t="s">
        <v>45</v>
      </c>
      <c r="V3" s="205"/>
      <c r="W3" s="205"/>
    </row>
    <row r="4" spans="1:27" ht="15.75" thickBot="1" x14ac:dyDescent="0.3">
      <c r="B4" s="4" t="s">
        <v>0</v>
      </c>
      <c r="C4" s="15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7" t="s">
        <v>10</v>
      </c>
      <c r="I4" s="18" t="s">
        <v>11</v>
      </c>
      <c r="J4" s="17" t="s">
        <v>12</v>
      </c>
      <c r="K4" s="209"/>
      <c r="L4" s="19" t="s">
        <v>15</v>
      </c>
      <c r="N4" s="5"/>
      <c r="O4" s="6"/>
      <c r="P4" s="6"/>
      <c r="Q4" s="1"/>
      <c r="R4" s="39"/>
      <c r="S4" s="39"/>
      <c r="T4" s="7"/>
    </row>
    <row r="5" spans="1:27" ht="15.75" customHeight="1" thickBot="1" x14ac:dyDescent="0.3">
      <c r="A5" s="122">
        <v>1</v>
      </c>
      <c r="B5" s="119" t="s">
        <v>60</v>
      </c>
      <c r="C5" s="111">
        <v>1</v>
      </c>
      <c r="D5" s="112">
        <v>1</v>
      </c>
      <c r="E5" s="112">
        <v>7</v>
      </c>
      <c r="F5" s="112">
        <v>3</v>
      </c>
      <c r="G5" s="113">
        <v>2</v>
      </c>
      <c r="H5" s="20">
        <f t="shared" ref="H5:H26" si="0">QUARTILE(C5:G5,1)</f>
        <v>1</v>
      </c>
      <c r="I5" s="24">
        <f t="shared" ref="I5:I26" si="1">QUARTILE(C5:G5,2)</f>
        <v>2</v>
      </c>
      <c r="J5" s="21">
        <f t="shared" ref="J5:J26" si="2">QUARTILE(C5:G5,3)</f>
        <v>3</v>
      </c>
      <c r="K5" s="22">
        <f>AVERAGE(H5:J5)</f>
        <v>2</v>
      </c>
      <c r="L5" s="23">
        <f t="shared" ref="L5:L26" si="3">K5/$K$28</f>
        <v>1.780415430267062E-2</v>
      </c>
      <c r="N5" s="119" t="s">
        <v>60</v>
      </c>
      <c r="O5" s="26">
        <v>1.780415430267062E-2</v>
      </c>
      <c r="P5" s="125"/>
      <c r="Q5" s="128">
        <v>11</v>
      </c>
      <c r="R5" s="129" t="s">
        <v>70</v>
      </c>
      <c r="S5" s="135">
        <v>8.9020771513353102E-3</v>
      </c>
      <c r="T5" s="7"/>
      <c r="U5" s="138">
        <v>1</v>
      </c>
      <c r="V5" s="139" t="s">
        <v>70</v>
      </c>
      <c r="W5" s="146">
        <v>1</v>
      </c>
      <c r="Y5" s="138">
        <v>14</v>
      </c>
      <c r="Z5" s="139" t="s">
        <v>64</v>
      </c>
      <c r="AA5" s="146">
        <v>6</v>
      </c>
    </row>
    <row r="6" spans="1:27" ht="15.75" customHeight="1" thickBot="1" x14ac:dyDescent="0.3">
      <c r="A6" s="123">
        <v>2</v>
      </c>
      <c r="B6" s="120" t="s">
        <v>61</v>
      </c>
      <c r="C6" s="114">
        <v>4</v>
      </c>
      <c r="D6" s="110">
        <v>3</v>
      </c>
      <c r="E6" s="110">
        <v>6</v>
      </c>
      <c r="F6" s="110">
        <v>5</v>
      </c>
      <c r="G6" s="115">
        <v>8</v>
      </c>
      <c r="H6" s="20">
        <f t="shared" si="0"/>
        <v>4</v>
      </c>
      <c r="I6" s="24">
        <f t="shared" si="1"/>
        <v>5</v>
      </c>
      <c r="J6" s="21">
        <f t="shared" si="2"/>
        <v>6</v>
      </c>
      <c r="K6" s="22">
        <f t="shared" ref="K6:K26" si="4">AVERAGE(H6:J6)</f>
        <v>5</v>
      </c>
      <c r="L6" s="23">
        <f t="shared" si="3"/>
        <v>4.4510385756676547E-2</v>
      </c>
      <c r="N6" s="120" t="s">
        <v>82</v>
      </c>
      <c r="O6" s="27">
        <v>4.4510385756676547E-2</v>
      </c>
      <c r="P6" s="125"/>
      <c r="Q6" s="130">
        <v>1</v>
      </c>
      <c r="R6" s="131" t="s">
        <v>60</v>
      </c>
      <c r="S6" s="136">
        <v>1.780415430267062E-2</v>
      </c>
      <c r="T6" s="7"/>
      <c r="U6" s="140">
        <v>2</v>
      </c>
      <c r="V6" s="141" t="s">
        <v>60</v>
      </c>
      <c r="W6" s="147">
        <v>2</v>
      </c>
      <c r="Y6" s="140">
        <v>13</v>
      </c>
      <c r="Z6" s="141" t="s">
        <v>62</v>
      </c>
      <c r="AA6" s="148">
        <v>5.666666666666667</v>
      </c>
    </row>
    <row r="7" spans="1:27" ht="15.75" customHeight="1" thickBot="1" x14ac:dyDescent="0.3">
      <c r="A7" s="123">
        <v>3</v>
      </c>
      <c r="B7" s="120" t="s">
        <v>62</v>
      </c>
      <c r="C7" s="114">
        <v>4</v>
      </c>
      <c r="D7" s="110">
        <v>4</v>
      </c>
      <c r="E7" s="110">
        <v>7</v>
      </c>
      <c r="F7" s="110">
        <v>6</v>
      </c>
      <c r="G7" s="115">
        <v>7</v>
      </c>
      <c r="H7" s="20">
        <f t="shared" si="0"/>
        <v>4</v>
      </c>
      <c r="I7" s="24">
        <f t="shared" si="1"/>
        <v>6</v>
      </c>
      <c r="J7" s="21">
        <f t="shared" si="2"/>
        <v>7</v>
      </c>
      <c r="K7" s="22">
        <f t="shared" si="4"/>
        <v>5.666666666666667</v>
      </c>
      <c r="L7" s="23">
        <f t="shared" si="3"/>
        <v>5.0445103857566759E-2</v>
      </c>
      <c r="N7" s="120" t="s">
        <v>62</v>
      </c>
      <c r="O7" s="28">
        <v>5.0445103857566759E-2</v>
      </c>
      <c r="P7" s="126"/>
      <c r="Q7" s="130">
        <v>14</v>
      </c>
      <c r="R7" s="131" t="s">
        <v>73</v>
      </c>
      <c r="S7" s="137">
        <v>2.0771513353115723E-2</v>
      </c>
      <c r="T7" s="7"/>
      <c r="U7" s="140">
        <v>3</v>
      </c>
      <c r="V7" s="141" t="s">
        <v>73</v>
      </c>
      <c r="W7" s="148">
        <v>2.3333333333333335</v>
      </c>
      <c r="Y7" s="140">
        <v>12</v>
      </c>
      <c r="Z7" s="141" t="s">
        <v>68</v>
      </c>
      <c r="AA7" s="148">
        <v>5.333333333333333</v>
      </c>
    </row>
    <row r="8" spans="1:27" ht="15.75" customHeight="1" thickBot="1" x14ac:dyDescent="0.3">
      <c r="A8" s="123">
        <v>4</v>
      </c>
      <c r="B8" s="120" t="s">
        <v>63</v>
      </c>
      <c r="C8" s="114">
        <v>1</v>
      </c>
      <c r="D8" s="110">
        <v>1</v>
      </c>
      <c r="E8" s="110">
        <v>5</v>
      </c>
      <c r="F8" s="110">
        <v>2</v>
      </c>
      <c r="G8" s="115">
        <v>6</v>
      </c>
      <c r="H8" s="20">
        <f t="shared" si="0"/>
        <v>1</v>
      </c>
      <c r="I8" s="24">
        <f t="shared" si="1"/>
        <v>2</v>
      </c>
      <c r="J8" s="21">
        <f t="shared" si="2"/>
        <v>5</v>
      </c>
      <c r="K8" s="22">
        <f t="shared" si="4"/>
        <v>2.6666666666666665</v>
      </c>
      <c r="L8" s="23">
        <f t="shared" si="3"/>
        <v>2.3738872403560825E-2</v>
      </c>
      <c r="N8" s="120" t="s">
        <v>63</v>
      </c>
      <c r="O8" s="29">
        <v>2.3738872403560825E-2</v>
      </c>
      <c r="P8" s="127"/>
      <c r="Q8" s="130">
        <v>4</v>
      </c>
      <c r="R8" s="131" t="s">
        <v>63</v>
      </c>
      <c r="S8" s="137">
        <v>2.3738872403560825E-2</v>
      </c>
      <c r="T8" s="7"/>
      <c r="U8" s="140">
        <v>4</v>
      </c>
      <c r="V8" s="141" t="s">
        <v>63</v>
      </c>
      <c r="W8" s="148">
        <v>2.6666666666666665</v>
      </c>
      <c r="Y8" s="140">
        <v>10</v>
      </c>
      <c r="Z8" s="142" t="s">
        <v>82</v>
      </c>
      <c r="AA8" s="147">
        <v>5</v>
      </c>
    </row>
    <row r="9" spans="1:27" ht="15.75" customHeight="1" thickBot="1" x14ac:dyDescent="0.3">
      <c r="A9" s="123">
        <v>5</v>
      </c>
      <c r="B9" s="120" t="s">
        <v>64</v>
      </c>
      <c r="C9" s="114">
        <v>5</v>
      </c>
      <c r="D9" s="110">
        <v>3</v>
      </c>
      <c r="E9" s="110">
        <v>5</v>
      </c>
      <c r="F9" s="110">
        <v>8</v>
      </c>
      <c r="G9" s="115">
        <v>8</v>
      </c>
      <c r="H9" s="20">
        <f t="shared" si="0"/>
        <v>5</v>
      </c>
      <c r="I9" s="24">
        <f t="shared" si="1"/>
        <v>5</v>
      </c>
      <c r="J9" s="21">
        <f t="shared" si="2"/>
        <v>8</v>
      </c>
      <c r="K9" s="22">
        <f t="shared" si="4"/>
        <v>6</v>
      </c>
      <c r="L9" s="23">
        <f t="shared" si="3"/>
        <v>5.3412462908011861E-2</v>
      </c>
      <c r="N9" s="120" t="s">
        <v>64</v>
      </c>
      <c r="O9" s="28">
        <v>5.3412462908011861E-2</v>
      </c>
      <c r="P9" s="126"/>
      <c r="Q9" s="130">
        <v>7</v>
      </c>
      <c r="R9" s="131" t="s">
        <v>86</v>
      </c>
      <c r="S9" s="137">
        <v>2.670623145400593E-2</v>
      </c>
      <c r="T9" s="3"/>
      <c r="U9" s="140">
        <v>5</v>
      </c>
      <c r="V9" s="141" t="s">
        <v>86</v>
      </c>
      <c r="W9" s="148">
        <v>3</v>
      </c>
      <c r="Y9" s="140">
        <v>11</v>
      </c>
      <c r="Z9" s="141" t="s">
        <v>76</v>
      </c>
      <c r="AA9" s="148">
        <v>5</v>
      </c>
    </row>
    <row r="10" spans="1:27" ht="15.75" customHeight="1" thickBot="1" x14ac:dyDescent="0.3">
      <c r="A10" s="123">
        <v>6</v>
      </c>
      <c r="B10" s="120" t="s">
        <v>65</v>
      </c>
      <c r="C10" s="114">
        <v>5</v>
      </c>
      <c r="D10" s="110">
        <v>1</v>
      </c>
      <c r="E10" s="110">
        <v>6</v>
      </c>
      <c r="F10" s="110">
        <v>5</v>
      </c>
      <c r="G10" s="115">
        <v>2</v>
      </c>
      <c r="H10" s="20">
        <f t="shared" si="0"/>
        <v>2</v>
      </c>
      <c r="I10" s="24">
        <f t="shared" si="1"/>
        <v>5</v>
      </c>
      <c r="J10" s="21">
        <f t="shared" si="2"/>
        <v>5</v>
      </c>
      <c r="K10" s="22">
        <f t="shared" si="4"/>
        <v>4</v>
      </c>
      <c r="L10" s="23">
        <f t="shared" si="3"/>
        <v>3.5608308605341241E-2</v>
      </c>
      <c r="N10" s="120" t="s">
        <v>65</v>
      </c>
      <c r="O10" s="29">
        <v>3.5608308605341241E-2</v>
      </c>
      <c r="P10" s="127"/>
      <c r="Q10" s="130">
        <v>6</v>
      </c>
      <c r="R10" s="131" t="s">
        <v>65</v>
      </c>
      <c r="S10" s="137">
        <v>3.5608308605341241E-2</v>
      </c>
      <c r="T10" s="3"/>
      <c r="U10" s="140">
        <v>6</v>
      </c>
      <c r="V10" s="141" t="s">
        <v>65</v>
      </c>
      <c r="W10" s="148">
        <v>4</v>
      </c>
      <c r="Y10" s="140">
        <v>7</v>
      </c>
      <c r="Z10" s="141" t="s">
        <v>69</v>
      </c>
      <c r="AA10" s="148">
        <v>4.333333333333333</v>
      </c>
    </row>
    <row r="11" spans="1:27" ht="15.75" customHeight="1" thickBot="1" x14ac:dyDescent="0.3">
      <c r="A11" s="123">
        <v>7</v>
      </c>
      <c r="B11" s="120" t="s">
        <v>86</v>
      </c>
      <c r="C11" s="114">
        <v>3</v>
      </c>
      <c r="D11" s="110">
        <v>1</v>
      </c>
      <c r="E11" s="110">
        <v>4</v>
      </c>
      <c r="F11" s="110">
        <v>5</v>
      </c>
      <c r="G11" s="115">
        <v>2</v>
      </c>
      <c r="H11" s="20">
        <f t="shared" si="0"/>
        <v>2</v>
      </c>
      <c r="I11" s="24">
        <f t="shared" si="1"/>
        <v>3</v>
      </c>
      <c r="J11" s="21">
        <f t="shared" si="2"/>
        <v>4</v>
      </c>
      <c r="K11" s="22">
        <f t="shared" si="4"/>
        <v>3</v>
      </c>
      <c r="L11" s="23">
        <f t="shared" si="3"/>
        <v>2.670623145400593E-2</v>
      </c>
      <c r="N11" s="120" t="s">
        <v>86</v>
      </c>
      <c r="O11" s="29">
        <v>2.670623145400593E-2</v>
      </c>
      <c r="P11" s="127"/>
      <c r="Q11" s="130">
        <v>10</v>
      </c>
      <c r="R11" s="131" t="s">
        <v>69</v>
      </c>
      <c r="S11" s="137">
        <v>3.8575667655786336E-2</v>
      </c>
      <c r="T11" s="3"/>
      <c r="U11" s="140">
        <v>7</v>
      </c>
      <c r="V11" s="141" t="s">
        <v>69</v>
      </c>
      <c r="W11" s="148">
        <v>4.333333333333333</v>
      </c>
      <c r="Y11" s="140">
        <v>8</v>
      </c>
      <c r="Z11" s="141" t="s">
        <v>71</v>
      </c>
      <c r="AA11" s="147">
        <v>4.333333333333333</v>
      </c>
    </row>
    <row r="12" spans="1:27" ht="15.75" customHeight="1" thickBot="1" x14ac:dyDescent="0.3">
      <c r="A12" s="123">
        <v>8</v>
      </c>
      <c r="B12" s="120" t="s">
        <v>67</v>
      </c>
      <c r="C12" s="114">
        <v>8</v>
      </c>
      <c r="D12" s="110">
        <v>7</v>
      </c>
      <c r="E12" s="110">
        <v>5</v>
      </c>
      <c r="F12" s="110">
        <v>8</v>
      </c>
      <c r="G12" s="115">
        <v>9</v>
      </c>
      <c r="H12" s="20">
        <f t="shared" si="0"/>
        <v>7</v>
      </c>
      <c r="I12" s="24">
        <f t="shared" si="1"/>
        <v>8</v>
      </c>
      <c r="J12" s="21">
        <f t="shared" si="2"/>
        <v>8</v>
      </c>
      <c r="K12" s="22">
        <f t="shared" si="4"/>
        <v>7.666666666666667</v>
      </c>
      <c r="L12" s="23">
        <f t="shared" si="3"/>
        <v>6.8249258160237372E-2</v>
      </c>
      <c r="N12" s="120" t="s">
        <v>67</v>
      </c>
      <c r="O12" s="29">
        <v>6.8249258160237372E-2</v>
      </c>
      <c r="P12" s="127"/>
      <c r="Q12" s="130">
        <v>12</v>
      </c>
      <c r="R12" s="131" t="s">
        <v>71</v>
      </c>
      <c r="S12" s="136">
        <v>3.8575667655786336E-2</v>
      </c>
      <c r="T12" s="3"/>
      <c r="U12" s="140">
        <v>8</v>
      </c>
      <c r="V12" s="141" t="s">
        <v>71</v>
      </c>
      <c r="W12" s="147">
        <v>4.333333333333333</v>
      </c>
      <c r="Y12" s="140">
        <v>9</v>
      </c>
      <c r="Z12" s="141" t="s">
        <v>72</v>
      </c>
      <c r="AA12" s="148">
        <v>4.333333333333333</v>
      </c>
    </row>
    <row r="13" spans="1:27" ht="15.75" customHeight="1" thickBot="1" x14ac:dyDescent="0.3">
      <c r="A13" s="123">
        <v>9</v>
      </c>
      <c r="B13" s="120" t="s">
        <v>68</v>
      </c>
      <c r="C13" s="114">
        <v>5</v>
      </c>
      <c r="D13" s="110">
        <v>1</v>
      </c>
      <c r="E13" s="110">
        <v>5</v>
      </c>
      <c r="F13" s="110">
        <v>6</v>
      </c>
      <c r="G13" s="115">
        <v>8</v>
      </c>
      <c r="H13" s="20">
        <f t="shared" si="0"/>
        <v>5</v>
      </c>
      <c r="I13" s="24">
        <f t="shared" si="1"/>
        <v>5</v>
      </c>
      <c r="J13" s="21">
        <f t="shared" si="2"/>
        <v>6</v>
      </c>
      <c r="K13" s="22">
        <f t="shared" si="4"/>
        <v>5.333333333333333</v>
      </c>
      <c r="L13" s="23">
        <f t="shared" si="3"/>
        <v>4.747774480712165E-2</v>
      </c>
      <c r="N13" s="120" t="s">
        <v>68</v>
      </c>
      <c r="O13" s="28">
        <v>4.747774480712165E-2</v>
      </c>
      <c r="P13" s="126"/>
      <c r="Q13" s="130">
        <v>13</v>
      </c>
      <c r="R13" s="131" t="s">
        <v>72</v>
      </c>
      <c r="S13" s="137">
        <v>3.8575667655786336E-2</v>
      </c>
      <c r="T13" s="3"/>
      <c r="U13" s="140">
        <v>9</v>
      </c>
      <c r="V13" s="141" t="s">
        <v>72</v>
      </c>
      <c r="W13" s="148">
        <v>4.333333333333333</v>
      </c>
      <c r="Y13" s="140">
        <v>6</v>
      </c>
      <c r="Z13" s="141" t="s">
        <v>65</v>
      </c>
      <c r="AA13" s="148">
        <v>4</v>
      </c>
    </row>
    <row r="14" spans="1:27" ht="15.75" customHeight="1" thickBot="1" x14ac:dyDescent="0.3">
      <c r="A14" s="123">
        <v>10</v>
      </c>
      <c r="B14" s="120" t="s">
        <v>69</v>
      </c>
      <c r="C14" s="114">
        <v>3</v>
      </c>
      <c r="D14" s="110">
        <v>1</v>
      </c>
      <c r="E14" s="110">
        <v>3</v>
      </c>
      <c r="F14" s="110">
        <v>7</v>
      </c>
      <c r="G14" s="115">
        <v>7</v>
      </c>
      <c r="H14" s="20">
        <f t="shared" si="0"/>
        <v>3</v>
      </c>
      <c r="I14" s="24">
        <f t="shared" si="1"/>
        <v>3</v>
      </c>
      <c r="J14" s="21">
        <f t="shared" si="2"/>
        <v>7</v>
      </c>
      <c r="K14" s="22">
        <f t="shared" si="4"/>
        <v>4.333333333333333</v>
      </c>
      <c r="L14" s="23">
        <f t="shared" si="3"/>
        <v>3.8575667655786336E-2</v>
      </c>
      <c r="N14" s="120" t="s">
        <v>69</v>
      </c>
      <c r="O14" s="28">
        <v>3.8575667655786336E-2</v>
      </c>
      <c r="P14" s="126"/>
      <c r="Q14" s="130">
        <v>2</v>
      </c>
      <c r="R14" s="132" t="s">
        <v>82</v>
      </c>
      <c r="S14" s="136">
        <v>4.4510385756676547E-2</v>
      </c>
      <c r="T14" s="3"/>
      <c r="U14" s="140">
        <v>10</v>
      </c>
      <c r="V14" s="142" t="s">
        <v>82</v>
      </c>
      <c r="W14" s="147">
        <v>5</v>
      </c>
      <c r="Y14" s="140">
        <v>5</v>
      </c>
      <c r="Z14" s="141" t="s">
        <v>66</v>
      </c>
      <c r="AA14" s="148">
        <v>3</v>
      </c>
    </row>
    <row r="15" spans="1:27" ht="15.75" customHeight="1" thickBot="1" x14ac:dyDescent="0.3">
      <c r="A15" s="123">
        <v>11</v>
      </c>
      <c r="B15" s="120" t="s">
        <v>70</v>
      </c>
      <c r="C15" s="114">
        <v>1</v>
      </c>
      <c r="D15" s="110">
        <v>1</v>
      </c>
      <c r="E15" s="110">
        <v>1</v>
      </c>
      <c r="F15" s="110">
        <v>1</v>
      </c>
      <c r="G15" s="115">
        <v>1</v>
      </c>
      <c r="H15" s="20">
        <f t="shared" si="0"/>
        <v>1</v>
      </c>
      <c r="I15" s="24">
        <f t="shared" si="1"/>
        <v>1</v>
      </c>
      <c r="J15" s="21">
        <f t="shared" si="2"/>
        <v>1</v>
      </c>
      <c r="K15" s="22">
        <f t="shared" si="4"/>
        <v>1</v>
      </c>
      <c r="L15" s="23">
        <f t="shared" si="3"/>
        <v>8.9020771513353102E-3</v>
      </c>
      <c r="N15" s="120" t="s">
        <v>70</v>
      </c>
      <c r="O15" s="28">
        <v>8.9020771513353102E-3</v>
      </c>
      <c r="P15" s="126"/>
      <c r="Q15" s="130">
        <v>17</v>
      </c>
      <c r="R15" s="131" t="s">
        <v>76</v>
      </c>
      <c r="S15" s="137">
        <v>4.4510385756676547E-2</v>
      </c>
      <c r="T15" s="3"/>
      <c r="U15" s="140">
        <v>11</v>
      </c>
      <c r="V15" s="141" t="s">
        <v>76</v>
      </c>
      <c r="W15" s="148">
        <v>5</v>
      </c>
      <c r="Y15" s="140">
        <v>4</v>
      </c>
      <c r="Z15" s="141" t="s">
        <v>63</v>
      </c>
      <c r="AA15" s="148">
        <v>2.6666666666666665</v>
      </c>
    </row>
    <row r="16" spans="1:27" ht="15.75" customHeight="1" thickBot="1" x14ac:dyDescent="0.3">
      <c r="A16" s="123">
        <v>12</v>
      </c>
      <c r="B16" s="120" t="s">
        <v>71</v>
      </c>
      <c r="C16" s="114">
        <v>5</v>
      </c>
      <c r="D16" s="110">
        <v>3</v>
      </c>
      <c r="E16" s="110">
        <v>2</v>
      </c>
      <c r="F16" s="110">
        <v>5</v>
      </c>
      <c r="G16" s="115">
        <v>8</v>
      </c>
      <c r="H16" s="20">
        <f t="shared" si="0"/>
        <v>3</v>
      </c>
      <c r="I16" s="24">
        <f t="shared" si="1"/>
        <v>5</v>
      </c>
      <c r="J16" s="21">
        <f t="shared" si="2"/>
        <v>5</v>
      </c>
      <c r="K16" s="22">
        <f t="shared" si="4"/>
        <v>4.333333333333333</v>
      </c>
      <c r="L16" s="23">
        <f t="shared" si="3"/>
        <v>3.8575667655786336E-2</v>
      </c>
      <c r="N16" s="120" t="s">
        <v>71</v>
      </c>
      <c r="O16" s="27">
        <v>3.8575667655786336E-2</v>
      </c>
      <c r="P16" s="125"/>
      <c r="Q16" s="130">
        <v>9</v>
      </c>
      <c r="R16" s="131" t="s">
        <v>68</v>
      </c>
      <c r="S16" s="137">
        <v>4.747774480712165E-2</v>
      </c>
      <c r="T16" s="3"/>
      <c r="U16" s="140">
        <v>12</v>
      </c>
      <c r="V16" s="141" t="s">
        <v>68</v>
      </c>
      <c r="W16" s="148">
        <v>5.333333333333333</v>
      </c>
      <c r="Y16" s="140">
        <v>3</v>
      </c>
      <c r="Z16" s="141" t="s">
        <v>73</v>
      </c>
      <c r="AA16" s="148">
        <v>2.3333333333333335</v>
      </c>
    </row>
    <row r="17" spans="1:27" ht="15.75" customHeight="1" thickBot="1" x14ac:dyDescent="0.3">
      <c r="A17" s="123">
        <v>13</v>
      </c>
      <c r="B17" s="120" t="s">
        <v>72</v>
      </c>
      <c r="C17" s="114">
        <v>4</v>
      </c>
      <c r="D17" s="110">
        <v>1</v>
      </c>
      <c r="E17" s="110">
        <v>3</v>
      </c>
      <c r="F17" s="110">
        <v>6</v>
      </c>
      <c r="G17" s="115">
        <v>9</v>
      </c>
      <c r="H17" s="20">
        <f t="shared" si="0"/>
        <v>3</v>
      </c>
      <c r="I17" s="24">
        <f t="shared" si="1"/>
        <v>4</v>
      </c>
      <c r="J17" s="21">
        <f t="shared" si="2"/>
        <v>6</v>
      </c>
      <c r="K17" s="22">
        <f t="shared" si="4"/>
        <v>4.333333333333333</v>
      </c>
      <c r="L17" s="23">
        <f t="shared" si="3"/>
        <v>3.8575667655786336E-2</v>
      </c>
      <c r="N17" s="120" t="s">
        <v>72</v>
      </c>
      <c r="O17" s="28">
        <v>3.8575667655786336E-2</v>
      </c>
      <c r="P17" s="126"/>
      <c r="Q17" s="130">
        <v>3</v>
      </c>
      <c r="R17" s="131" t="s">
        <v>62</v>
      </c>
      <c r="S17" s="137">
        <v>5.0445103857566759E-2</v>
      </c>
      <c r="T17" s="3"/>
      <c r="U17" s="140">
        <v>13</v>
      </c>
      <c r="V17" s="141" t="s">
        <v>62</v>
      </c>
      <c r="W17" s="148">
        <v>5.666666666666667</v>
      </c>
      <c r="Y17" s="140">
        <v>2</v>
      </c>
      <c r="Z17" s="141" t="s">
        <v>60</v>
      </c>
      <c r="AA17" s="147">
        <v>2</v>
      </c>
    </row>
    <row r="18" spans="1:27" ht="15.75" customHeight="1" thickBot="1" x14ac:dyDescent="0.3">
      <c r="A18" s="123">
        <v>14</v>
      </c>
      <c r="B18" s="120" t="s">
        <v>73</v>
      </c>
      <c r="C18" s="114">
        <v>4</v>
      </c>
      <c r="D18" s="110">
        <v>1</v>
      </c>
      <c r="E18" s="110">
        <v>1</v>
      </c>
      <c r="F18" s="110">
        <v>6</v>
      </c>
      <c r="G18" s="115">
        <v>2</v>
      </c>
      <c r="H18" s="20">
        <f t="shared" si="0"/>
        <v>1</v>
      </c>
      <c r="I18" s="24">
        <f t="shared" si="1"/>
        <v>2</v>
      </c>
      <c r="J18" s="21">
        <f t="shared" si="2"/>
        <v>4</v>
      </c>
      <c r="K18" s="22">
        <f t="shared" si="4"/>
        <v>2.3333333333333335</v>
      </c>
      <c r="L18" s="23">
        <f t="shared" si="3"/>
        <v>2.0771513353115723E-2</v>
      </c>
      <c r="N18" s="120" t="s">
        <v>73</v>
      </c>
      <c r="O18" s="28">
        <v>2.0771513353115723E-2</v>
      </c>
      <c r="P18" s="126"/>
      <c r="Q18" s="130">
        <v>5</v>
      </c>
      <c r="R18" s="131" t="s">
        <v>64</v>
      </c>
      <c r="S18" s="137">
        <v>5.3412462908011861E-2</v>
      </c>
      <c r="T18" s="3"/>
      <c r="U18" s="143">
        <v>14</v>
      </c>
      <c r="V18" s="144" t="s">
        <v>64</v>
      </c>
      <c r="W18" s="148">
        <v>6</v>
      </c>
      <c r="Y18" s="143">
        <v>1</v>
      </c>
      <c r="Z18" s="144" t="s">
        <v>70</v>
      </c>
      <c r="AA18" s="148">
        <v>1</v>
      </c>
    </row>
    <row r="19" spans="1:27" ht="15.75" customHeight="1" thickBot="1" x14ac:dyDescent="0.3">
      <c r="A19" s="123">
        <v>15</v>
      </c>
      <c r="B19" s="120" t="s">
        <v>74</v>
      </c>
      <c r="C19" s="114">
        <v>8</v>
      </c>
      <c r="D19" s="110">
        <v>8</v>
      </c>
      <c r="E19" s="110">
        <v>6</v>
      </c>
      <c r="F19" s="110">
        <v>8</v>
      </c>
      <c r="G19" s="115">
        <v>9</v>
      </c>
      <c r="H19" s="20">
        <f t="shared" si="0"/>
        <v>8</v>
      </c>
      <c r="I19" s="24">
        <f t="shared" si="1"/>
        <v>8</v>
      </c>
      <c r="J19" s="21">
        <f t="shared" si="2"/>
        <v>8</v>
      </c>
      <c r="K19" s="22">
        <f t="shared" si="4"/>
        <v>8</v>
      </c>
      <c r="L19" s="23">
        <f t="shared" si="3"/>
        <v>7.1216617210682481E-2</v>
      </c>
      <c r="N19" s="120" t="s">
        <v>74</v>
      </c>
      <c r="O19" s="28">
        <v>7.1216617210682481E-2</v>
      </c>
      <c r="P19" s="126"/>
      <c r="Q19" s="130">
        <v>16</v>
      </c>
      <c r="R19" s="131" t="s">
        <v>75</v>
      </c>
      <c r="S19" s="137">
        <v>5.3412462908011861E-2</v>
      </c>
      <c r="T19" s="3"/>
      <c r="U19" s="54"/>
      <c r="V19" s="54"/>
    </row>
    <row r="20" spans="1:27" ht="15.75" customHeight="1" thickBot="1" x14ac:dyDescent="0.3">
      <c r="A20" s="123">
        <v>16</v>
      </c>
      <c r="B20" s="120" t="s">
        <v>75</v>
      </c>
      <c r="C20" s="114">
        <v>4</v>
      </c>
      <c r="D20" s="110">
        <v>9</v>
      </c>
      <c r="E20" s="110">
        <v>4</v>
      </c>
      <c r="F20" s="110">
        <v>6</v>
      </c>
      <c r="G20" s="115">
        <v>8</v>
      </c>
      <c r="H20" s="20">
        <f t="shared" si="0"/>
        <v>4</v>
      </c>
      <c r="I20" s="24">
        <f t="shared" si="1"/>
        <v>6</v>
      </c>
      <c r="J20" s="21">
        <f t="shared" si="2"/>
        <v>8</v>
      </c>
      <c r="K20" s="22">
        <f t="shared" si="4"/>
        <v>6</v>
      </c>
      <c r="L20" s="23">
        <f t="shared" si="3"/>
        <v>5.3412462908011861E-2</v>
      </c>
      <c r="N20" s="120" t="s">
        <v>75</v>
      </c>
      <c r="O20" s="28">
        <v>5.3412462908011861E-2</v>
      </c>
      <c r="P20" s="126"/>
      <c r="Q20" s="130">
        <v>21</v>
      </c>
      <c r="R20" s="131" t="s">
        <v>80</v>
      </c>
      <c r="S20" s="137">
        <v>5.6379821958456956E-2</v>
      </c>
      <c r="T20" s="3"/>
      <c r="U20" s="55"/>
      <c r="V20" s="55"/>
    </row>
    <row r="21" spans="1:27" ht="15.75" customHeight="1" thickBot="1" x14ac:dyDescent="0.3">
      <c r="A21" s="123">
        <v>17</v>
      </c>
      <c r="B21" s="120" t="s">
        <v>76</v>
      </c>
      <c r="C21" s="114">
        <v>1</v>
      </c>
      <c r="D21" s="110">
        <v>5</v>
      </c>
      <c r="E21" s="110">
        <v>8</v>
      </c>
      <c r="F21" s="110">
        <v>2</v>
      </c>
      <c r="G21" s="115">
        <v>8</v>
      </c>
      <c r="H21" s="20">
        <f t="shared" si="0"/>
        <v>2</v>
      </c>
      <c r="I21" s="24">
        <f t="shared" si="1"/>
        <v>5</v>
      </c>
      <c r="J21" s="21">
        <f t="shared" si="2"/>
        <v>8</v>
      </c>
      <c r="K21" s="22">
        <f t="shared" si="4"/>
        <v>5</v>
      </c>
      <c r="L21" s="23">
        <f t="shared" si="3"/>
        <v>4.4510385756676547E-2</v>
      </c>
      <c r="N21" s="120" t="s">
        <v>76</v>
      </c>
      <c r="O21" s="28">
        <v>4.4510385756676547E-2</v>
      </c>
      <c r="P21" s="126"/>
      <c r="Q21" s="130">
        <v>22</v>
      </c>
      <c r="R21" s="131" t="s">
        <v>40</v>
      </c>
      <c r="S21" s="137">
        <v>5.9347181008902065E-2</v>
      </c>
      <c r="T21" s="3"/>
    </row>
    <row r="22" spans="1:27" ht="15.75" customHeight="1" thickBot="1" x14ac:dyDescent="0.3">
      <c r="A22" s="123">
        <v>18</v>
      </c>
      <c r="B22" s="120" t="s">
        <v>77</v>
      </c>
      <c r="C22" s="114">
        <v>8</v>
      </c>
      <c r="D22" s="110">
        <v>7</v>
      </c>
      <c r="E22" s="110">
        <v>9</v>
      </c>
      <c r="F22" s="110">
        <v>7</v>
      </c>
      <c r="G22" s="115">
        <v>9</v>
      </c>
      <c r="H22" s="20">
        <f t="shared" si="0"/>
        <v>7</v>
      </c>
      <c r="I22" s="24">
        <f t="shared" si="1"/>
        <v>8</v>
      </c>
      <c r="J22" s="21">
        <f t="shared" si="2"/>
        <v>9</v>
      </c>
      <c r="K22" s="22">
        <f t="shared" si="4"/>
        <v>8</v>
      </c>
      <c r="L22" s="23">
        <f t="shared" si="3"/>
        <v>7.1216617210682481E-2</v>
      </c>
      <c r="N22" s="120" t="s">
        <v>77</v>
      </c>
      <c r="O22" s="28">
        <v>7.1216617210682481E-2</v>
      </c>
      <c r="P22" s="126"/>
      <c r="Q22" s="130">
        <v>20</v>
      </c>
      <c r="R22" s="131" t="s">
        <v>79</v>
      </c>
      <c r="S22" s="137">
        <v>6.2314540059347168E-2</v>
      </c>
      <c r="T22" s="3"/>
      <c r="U22" s="3"/>
      <c r="V22" s="3"/>
    </row>
    <row r="23" spans="1:27" ht="15.75" customHeight="1" thickBot="1" x14ac:dyDescent="0.3">
      <c r="A23" s="123">
        <v>19</v>
      </c>
      <c r="B23" s="120" t="s">
        <v>78</v>
      </c>
      <c r="C23" s="114">
        <v>10</v>
      </c>
      <c r="D23" s="110">
        <v>6</v>
      </c>
      <c r="E23" s="110">
        <v>8</v>
      </c>
      <c r="F23" s="110">
        <v>7</v>
      </c>
      <c r="G23" s="115">
        <v>8</v>
      </c>
      <c r="H23" s="20">
        <f t="shared" si="0"/>
        <v>7</v>
      </c>
      <c r="I23" s="24">
        <f t="shared" si="1"/>
        <v>8</v>
      </c>
      <c r="J23" s="21">
        <f t="shared" si="2"/>
        <v>8</v>
      </c>
      <c r="K23" s="22">
        <f t="shared" si="4"/>
        <v>7.666666666666667</v>
      </c>
      <c r="L23" s="23">
        <f t="shared" si="3"/>
        <v>6.8249258160237372E-2</v>
      </c>
      <c r="N23" s="120" t="s">
        <v>78</v>
      </c>
      <c r="O23" s="27">
        <v>6.8249258160237372E-2</v>
      </c>
      <c r="P23" s="125"/>
      <c r="Q23" s="130">
        <v>8</v>
      </c>
      <c r="R23" s="131" t="s">
        <v>67</v>
      </c>
      <c r="S23" s="137">
        <v>6.8249258160237372E-2</v>
      </c>
      <c r="T23" s="3"/>
      <c r="U23" s="3"/>
      <c r="V23" s="3"/>
    </row>
    <row r="24" spans="1:27" ht="15.75" customHeight="1" thickBot="1" x14ac:dyDescent="0.3">
      <c r="A24" s="123">
        <v>20</v>
      </c>
      <c r="B24" s="120" t="s">
        <v>79</v>
      </c>
      <c r="C24" s="114">
        <v>7</v>
      </c>
      <c r="D24" s="110">
        <v>8</v>
      </c>
      <c r="E24" s="110">
        <v>4</v>
      </c>
      <c r="F24" s="110">
        <v>7</v>
      </c>
      <c r="G24" s="115">
        <v>7</v>
      </c>
      <c r="H24" s="20">
        <f t="shared" si="0"/>
        <v>7</v>
      </c>
      <c r="I24" s="24">
        <f t="shared" si="1"/>
        <v>7</v>
      </c>
      <c r="J24" s="21">
        <f t="shared" si="2"/>
        <v>7</v>
      </c>
      <c r="K24" s="22">
        <f t="shared" si="4"/>
        <v>7</v>
      </c>
      <c r="L24" s="23">
        <f t="shared" si="3"/>
        <v>6.2314540059347168E-2</v>
      </c>
      <c r="N24" s="120" t="s">
        <v>79</v>
      </c>
      <c r="O24" s="28">
        <v>6.2314540059347168E-2</v>
      </c>
      <c r="P24" s="126"/>
      <c r="Q24" s="130">
        <v>19</v>
      </c>
      <c r="R24" s="131" t="s">
        <v>78</v>
      </c>
      <c r="S24" s="136">
        <v>6.8249258160237372E-2</v>
      </c>
      <c r="T24" s="3"/>
      <c r="U24" s="3"/>
      <c r="V24" s="3"/>
    </row>
    <row r="25" spans="1:27" ht="15.75" customHeight="1" thickBot="1" x14ac:dyDescent="0.3">
      <c r="A25" s="123">
        <v>21</v>
      </c>
      <c r="B25" s="120" t="s">
        <v>80</v>
      </c>
      <c r="C25" s="114">
        <v>10</v>
      </c>
      <c r="D25" s="110">
        <v>1</v>
      </c>
      <c r="E25" s="110">
        <v>7</v>
      </c>
      <c r="F25" s="110">
        <v>4</v>
      </c>
      <c r="G25" s="115">
        <v>8</v>
      </c>
      <c r="H25" s="20">
        <f t="shared" si="0"/>
        <v>4</v>
      </c>
      <c r="I25" s="24">
        <f t="shared" si="1"/>
        <v>7</v>
      </c>
      <c r="J25" s="21">
        <f t="shared" si="2"/>
        <v>8</v>
      </c>
      <c r="K25" s="22">
        <f t="shared" si="4"/>
        <v>6.333333333333333</v>
      </c>
      <c r="L25" s="23">
        <f t="shared" si="3"/>
        <v>5.6379821958456956E-2</v>
      </c>
      <c r="N25" s="120" t="s">
        <v>80</v>
      </c>
      <c r="O25" s="28">
        <v>5.6379821958456956E-2</v>
      </c>
      <c r="P25" s="126"/>
      <c r="Q25" s="130">
        <v>15</v>
      </c>
      <c r="R25" s="131" t="s">
        <v>74</v>
      </c>
      <c r="S25" s="137">
        <v>7.1216617210682481E-2</v>
      </c>
      <c r="T25" s="3"/>
      <c r="U25" s="3"/>
      <c r="V25" s="3"/>
    </row>
    <row r="26" spans="1:27" ht="15.75" customHeight="1" thickBot="1" x14ac:dyDescent="0.3">
      <c r="A26" s="124">
        <v>22</v>
      </c>
      <c r="B26" s="121" t="s">
        <v>40</v>
      </c>
      <c r="C26" s="116">
        <v>6</v>
      </c>
      <c r="D26" s="117">
        <v>1</v>
      </c>
      <c r="E26" s="117">
        <v>8</v>
      </c>
      <c r="F26" s="117">
        <v>7</v>
      </c>
      <c r="G26" s="118">
        <v>7</v>
      </c>
      <c r="H26" s="20">
        <f t="shared" si="0"/>
        <v>6</v>
      </c>
      <c r="I26" s="24">
        <f t="shared" si="1"/>
        <v>7</v>
      </c>
      <c r="J26" s="24">
        <f t="shared" si="2"/>
        <v>7</v>
      </c>
      <c r="K26" s="20">
        <f t="shared" si="4"/>
        <v>6.666666666666667</v>
      </c>
      <c r="L26" s="25">
        <f t="shared" si="3"/>
        <v>5.9347181008902065E-2</v>
      </c>
      <c r="N26" s="121" t="s">
        <v>40</v>
      </c>
      <c r="O26" s="28">
        <v>5.9347181008902065E-2</v>
      </c>
      <c r="P26" s="126"/>
      <c r="Q26" s="133">
        <v>18</v>
      </c>
      <c r="R26" s="134" t="s">
        <v>77</v>
      </c>
      <c r="S26" s="137">
        <v>7.1216617210682481E-2</v>
      </c>
      <c r="T26" s="3"/>
      <c r="U26" s="3"/>
      <c r="V26" s="3"/>
    </row>
    <row r="27" spans="1:27" ht="15.75" thickBot="1" x14ac:dyDescent="0.3">
      <c r="Q27" s="39"/>
      <c r="R27" s="39"/>
      <c r="S27" s="39"/>
    </row>
    <row r="28" spans="1:27" ht="15.75" thickBot="1" x14ac:dyDescent="0.3">
      <c r="K28" s="20">
        <f>SUM(K5:K26)</f>
        <v>112.33333333333336</v>
      </c>
      <c r="Q28" s="39"/>
      <c r="R28" s="39"/>
      <c r="S28" s="39"/>
    </row>
    <row r="29" spans="1:27" x14ac:dyDescent="0.25">
      <c r="Q29" s="204" t="s">
        <v>83</v>
      </c>
      <c r="R29" s="204"/>
      <c r="S29" s="204"/>
    </row>
    <row r="30" spans="1:27" ht="15.75" thickBot="1" x14ac:dyDescent="0.3">
      <c r="Q30" s="5"/>
      <c r="R30" s="6"/>
      <c r="S30" s="39"/>
    </row>
    <row r="31" spans="1:27" ht="16.5" customHeight="1" thickBot="1" x14ac:dyDescent="0.3">
      <c r="Q31" s="128">
        <v>15</v>
      </c>
      <c r="R31" s="129" t="s">
        <v>74</v>
      </c>
      <c r="S31" s="135">
        <v>7.1216617210682481E-2</v>
      </c>
    </row>
    <row r="32" spans="1:27" ht="16.5" customHeight="1" thickBot="1" x14ac:dyDescent="0.3">
      <c r="Q32" s="130">
        <v>18</v>
      </c>
      <c r="R32" s="131" t="s">
        <v>77</v>
      </c>
      <c r="S32" s="137">
        <v>7.1216617210682481E-2</v>
      </c>
    </row>
    <row r="33" spans="17:19" ht="16.5" customHeight="1" thickBot="1" x14ac:dyDescent="0.3">
      <c r="Q33" s="130">
        <v>8</v>
      </c>
      <c r="R33" s="131" t="s">
        <v>67</v>
      </c>
      <c r="S33" s="137">
        <v>6.8249258160237372E-2</v>
      </c>
    </row>
    <row r="34" spans="17:19" ht="16.5" customHeight="1" thickBot="1" x14ac:dyDescent="0.3">
      <c r="Q34" s="130">
        <v>19</v>
      </c>
      <c r="R34" s="131" t="s">
        <v>78</v>
      </c>
      <c r="S34" s="136">
        <v>6.8249258160237372E-2</v>
      </c>
    </row>
    <row r="35" spans="17:19" ht="16.5" customHeight="1" thickBot="1" x14ac:dyDescent="0.3">
      <c r="Q35" s="130">
        <v>20</v>
      </c>
      <c r="R35" s="131" t="s">
        <v>79</v>
      </c>
      <c r="S35" s="137">
        <v>6.2314540059347168E-2</v>
      </c>
    </row>
    <row r="36" spans="17:19" ht="16.5" customHeight="1" thickBot="1" x14ac:dyDescent="0.3">
      <c r="Q36" s="130">
        <v>22</v>
      </c>
      <c r="R36" s="131" t="s">
        <v>40</v>
      </c>
      <c r="S36" s="137">
        <v>5.9347181008902065E-2</v>
      </c>
    </row>
    <row r="37" spans="17:19" ht="16.5" customHeight="1" thickBot="1" x14ac:dyDescent="0.3">
      <c r="Q37" s="130">
        <v>21</v>
      </c>
      <c r="R37" s="131" t="s">
        <v>80</v>
      </c>
      <c r="S37" s="137">
        <v>5.6379821958456956E-2</v>
      </c>
    </row>
    <row r="38" spans="17:19" ht="16.5" customHeight="1" thickBot="1" x14ac:dyDescent="0.3">
      <c r="Q38" s="130">
        <v>5</v>
      </c>
      <c r="R38" s="131" t="s">
        <v>64</v>
      </c>
      <c r="S38" s="137">
        <v>5.3412462908011861E-2</v>
      </c>
    </row>
    <row r="39" spans="17:19" ht="16.5" customHeight="1" thickBot="1" x14ac:dyDescent="0.3">
      <c r="Q39" s="130">
        <v>16</v>
      </c>
      <c r="R39" s="131" t="s">
        <v>75</v>
      </c>
      <c r="S39" s="137">
        <v>5.3412462908011861E-2</v>
      </c>
    </row>
    <row r="40" spans="17:19" ht="16.5" customHeight="1" thickBot="1" x14ac:dyDescent="0.3">
      <c r="Q40" s="130">
        <v>3</v>
      </c>
      <c r="R40" s="131" t="s">
        <v>62</v>
      </c>
      <c r="S40" s="137">
        <v>5.0445103857566759E-2</v>
      </c>
    </row>
    <row r="41" spans="17:19" ht="16.5" customHeight="1" thickBot="1" x14ac:dyDescent="0.3">
      <c r="Q41" s="130">
        <v>9</v>
      </c>
      <c r="R41" s="131" t="s">
        <v>68</v>
      </c>
      <c r="S41" s="137">
        <v>4.747774480712165E-2</v>
      </c>
    </row>
    <row r="42" spans="17:19" ht="16.5" customHeight="1" thickBot="1" x14ac:dyDescent="0.3">
      <c r="Q42" s="130">
        <v>2</v>
      </c>
      <c r="R42" s="131" t="s">
        <v>82</v>
      </c>
      <c r="S42" s="136">
        <v>4.4510385756676547E-2</v>
      </c>
    </row>
    <row r="43" spans="17:19" ht="16.5" customHeight="1" thickBot="1" x14ac:dyDescent="0.3">
      <c r="Q43" s="130">
        <v>17</v>
      </c>
      <c r="R43" s="131" t="s">
        <v>76</v>
      </c>
      <c r="S43" s="137">
        <v>4.4510385756676547E-2</v>
      </c>
    </row>
    <row r="44" spans="17:19" ht="16.5" customHeight="1" thickBot="1" x14ac:dyDescent="0.3">
      <c r="Q44" s="130">
        <v>10</v>
      </c>
      <c r="R44" s="131" t="s">
        <v>69</v>
      </c>
      <c r="S44" s="137">
        <v>3.8575667655786336E-2</v>
      </c>
    </row>
    <row r="45" spans="17:19" ht="16.5" customHeight="1" thickBot="1" x14ac:dyDescent="0.3">
      <c r="Q45" s="130">
        <v>12</v>
      </c>
      <c r="R45" s="131" t="s">
        <v>71</v>
      </c>
      <c r="S45" s="136">
        <v>3.8575667655786336E-2</v>
      </c>
    </row>
    <row r="46" spans="17:19" ht="16.5" customHeight="1" thickBot="1" x14ac:dyDescent="0.3">
      <c r="Q46" s="130">
        <v>13</v>
      </c>
      <c r="R46" s="131" t="s">
        <v>72</v>
      </c>
      <c r="S46" s="137">
        <v>3.8575667655786336E-2</v>
      </c>
    </row>
    <row r="47" spans="17:19" ht="16.5" customHeight="1" thickBot="1" x14ac:dyDescent="0.3">
      <c r="Q47" s="130">
        <v>6</v>
      </c>
      <c r="R47" s="131" t="s">
        <v>65</v>
      </c>
      <c r="S47" s="137">
        <v>3.5608308605341241E-2</v>
      </c>
    </row>
    <row r="48" spans="17:19" ht="16.5" customHeight="1" thickBot="1" x14ac:dyDescent="0.3">
      <c r="Q48" s="130">
        <v>7</v>
      </c>
      <c r="R48" s="131" t="s">
        <v>66</v>
      </c>
      <c r="S48" s="137">
        <v>2.670623145400593E-2</v>
      </c>
    </row>
    <row r="49" spans="17:19" ht="16.5" customHeight="1" thickBot="1" x14ac:dyDescent="0.3">
      <c r="Q49" s="130">
        <v>4</v>
      </c>
      <c r="R49" s="131" t="s">
        <v>63</v>
      </c>
      <c r="S49" s="137">
        <v>2.3738872403560825E-2</v>
      </c>
    </row>
    <row r="50" spans="17:19" ht="16.5" customHeight="1" thickBot="1" x14ac:dyDescent="0.3">
      <c r="Q50" s="130">
        <v>14</v>
      </c>
      <c r="R50" s="131" t="s">
        <v>73</v>
      </c>
      <c r="S50" s="137">
        <v>2.0771513353115723E-2</v>
      </c>
    </row>
    <row r="51" spans="17:19" ht="16.5" customHeight="1" thickBot="1" x14ac:dyDescent="0.3">
      <c r="Q51" s="130">
        <v>1</v>
      </c>
      <c r="R51" s="131" t="s">
        <v>60</v>
      </c>
      <c r="S51" s="136">
        <v>1.780415430267062E-2</v>
      </c>
    </row>
    <row r="52" spans="17:19" ht="16.5" customHeight="1" thickBot="1" x14ac:dyDescent="0.3">
      <c r="Q52" s="133">
        <v>11</v>
      </c>
      <c r="R52" s="134" t="s">
        <v>70</v>
      </c>
      <c r="S52" s="137">
        <v>8.9020771513353102E-3</v>
      </c>
    </row>
  </sheetData>
  <sortState xmlns:xlrd2="http://schemas.microsoft.com/office/spreadsheetml/2017/richdata2" ref="Y5:AA18">
    <sortCondition descending="1" ref="AA5:AA18"/>
  </sortState>
  <mergeCells count="7">
    <mergeCell ref="Q29:S29"/>
    <mergeCell ref="U3:W3"/>
    <mergeCell ref="B1:G1"/>
    <mergeCell ref="C3:G3"/>
    <mergeCell ref="K3:K4"/>
    <mergeCell ref="N3:O3"/>
    <mergeCell ref="Q3:S3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EE48-9FEB-41A5-ADD8-4EBED5D7816C}">
  <dimension ref="B2:Q38"/>
  <sheetViews>
    <sheetView topLeftCell="A34" workbookViewId="0">
      <selection activeCell="Q9" sqref="Q9"/>
    </sheetView>
  </sheetViews>
  <sheetFormatPr defaultRowHeight="15" x14ac:dyDescent="0.25"/>
  <cols>
    <col min="1" max="1" width="7.42578125" customWidth="1"/>
    <col min="2" max="2" width="36.140625" customWidth="1"/>
    <col min="3" max="16" width="7.28515625" customWidth="1"/>
  </cols>
  <sheetData>
    <row r="2" spans="2:17" x14ac:dyDescent="0.25">
      <c r="C2" s="205" t="s">
        <v>42</v>
      </c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</row>
    <row r="3" spans="2:17" ht="15.75" thickBot="1" x14ac:dyDescent="0.3"/>
    <row r="4" spans="2:17" ht="150.75" customHeight="1" thickBot="1" x14ac:dyDescent="0.3">
      <c r="C4" s="145" t="s">
        <v>64</v>
      </c>
      <c r="D4" s="145" t="s">
        <v>62</v>
      </c>
      <c r="E4" s="145" t="s">
        <v>68</v>
      </c>
      <c r="F4" s="145" t="s">
        <v>82</v>
      </c>
      <c r="G4" s="145" t="s">
        <v>76</v>
      </c>
      <c r="H4" s="145" t="s">
        <v>69</v>
      </c>
      <c r="I4" s="145" t="s">
        <v>71</v>
      </c>
      <c r="J4" s="145" t="s">
        <v>72</v>
      </c>
      <c r="K4" s="145" t="s">
        <v>65</v>
      </c>
      <c r="L4" s="145" t="s">
        <v>66</v>
      </c>
      <c r="M4" s="145" t="s">
        <v>63</v>
      </c>
      <c r="N4" s="145" t="s">
        <v>73</v>
      </c>
      <c r="O4" s="145" t="s">
        <v>60</v>
      </c>
      <c r="P4" s="145" t="s">
        <v>70</v>
      </c>
    </row>
    <row r="5" spans="2:17" ht="15.75" thickBot="1" x14ac:dyDescent="0.3">
      <c r="B5" s="51" t="s">
        <v>41</v>
      </c>
      <c r="C5" s="56">
        <v>6</v>
      </c>
      <c r="D5" s="56">
        <v>5.666666666666667</v>
      </c>
      <c r="E5" s="56">
        <v>5.333333333333333</v>
      </c>
      <c r="F5" s="56">
        <v>5</v>
      </c>
      <c r="G5" s="56">
        <v>5</v>
      </c>
      <c r="H5" s="56">
        <v>4.333333333333333</v>
      </c>
      <c r="I5" s="56">
        <v>4.333333333333333</v>
      </c>
      <c r="J5" s="56">
        <v>4.333333333333333</v>
      </c>
      <c r="K5" s="56">
        <v>4</v>
      </c>
      <c r="L5" s="56">
        <v>3</v>
      </c>
      <c r="M5" s="56">
        <v>2.6666666666666665</v>
      </c>
      <c r="N5" s="56">
        <v>2.3333333333333335</v>
      </c>
      <c r="O5" s="56">
        <v>2</v>
      </c>
      <c r="P5" s="56">
        <v>1</v>
      </c>
    </row>
    <row r="6" spans="2:17" ht="15" customHeight="1" thickBot="1" x14ac:dyDescent="0.3">
      <c r="B6" s="52" t="s">
        <v>64</v>
      </c>
      <c r="C6" s="40">
        <f>$C$5-C5</f>
        <v>0</v>
      </c>
      <c r="D6" s="41">
        <f>$C$5-D5</f>
        <v>0.33333333333333304</v>
      </c>
      <c r="E6" s="41">
        <f>$C$5-E5</f>
        <v>0.66666666666666696</v>
      </c>
      <c r="F6" s="41">
        <f t="shared" ref="F6:P6" si="0">$C$5-F5</f>
        <v>1</v>
      </c>
      <c r="G6" s="41">
        <f t="shared" si="0"/>
        <v>1</v>
      </c>
      <c r="H6" s="41">
        <f t="shared" si="0"/>
        <v>1.666666666666667</v>
      </c>
      <c r="I6" s="41">
        <f t="shared" si="0"/>
        <v>1.666666666666667</v>
      </c>
      <c r="J6" s="41">
        <f t="shared" si="0"/>
        <v>1.666666666666667</v>
      </c>
      <c r="K6" s="41">
        <f t="shared" si="0"/>
        <v>2</v>
      </c>
      <c r="L6" s="41">
        <f t="shared" si="0"/>
        <v>3</v>
      </c>
      <c r="M6" s="41">
        <f t="shared" si="0"/>
        <v>3.3333333333333335</v>
      </c>
      <c r="N6" s="41">
        <f t="shared" si="0"/>
        <v>3.6666666666666665</v>
      </c>
      <c r="O6" s="41">
        <f t="shared" si="0"/>
        <v>4</v>
      </c>
      <c r="P6" s="42">
        <f t="shared" si="0"/>
        <v>5</v>
      </c>
    </row>
    <row r="7" spans="2:17" ht="15" customHeight="1" thickBot="1" x14ac:dyDescent="0.3">
      <c r="B7" s="52" t="s">
        <v>62</v>
      </c>
      <c r="C7" s="43"/>
      <c r="D7" s="44">
        <f>$D$5-D5</f>
        <v>0</v>
      </c>
      <c r="E7" s="45">
        <f t="shared" ref="E7:P7" si="1">$D$5-E5</f>
        <v>0.33333333333333393</v>
      </c>
      <c r="F7" s="45">
        <f t="shared" si="1"/>
        <v>0.66666666666666696</v>
      </c>
      <c r="G7" s="45">
        <f t="shared" si="1"/>
        <v>0.66666666666666696</v>
      </c>
      <c r="H7" s="45">
        <f t="shared" si="1"/>
        <v>1.3333333333333339</v>
      </c>
      <c r="I7" s="45">
        <f t="shared" si="1"/>
        <v>1.3333333333333339</v>
      </c>
      <c r="J7" s="45">
        <f t="shared" si="1"/>
        <v>1.3333333333333339</v>
      </c>
      <c r="K7" s="45">
        <f t="shared" si="1"/>
        <v>1.666666666666667</v>
      </c>
      <c r="L7" s="45">
        <f t="shared" si="1"/>
        <v>2.666666666666667</v>
      </c>
      <c r="M7" s="45">
        <f t="shared" si="1"/>
        <v>3.0000000000000004</v>
      </c>
      <c r="N7" s="45">
        <f t="shared" si="1"/>
        <v>3.3333333333333335</v>
      </c>
      <c r="O7" s="45">
        <f t="shared" si="1"/>
        <v>3.666666666666667</v>
      </c>
      <c r="P7" s="46">
        <f t="shared" si="1"/>
        <v>4.666666666666667</v>
      </c>
    </row>
    <row r="8" spans="2:17" ht="15" customHeight="1" thickBot="1" x14ac:dyDescent="0.3">
      <c r="B8" s="52" t="s">
        <v>68</v>
      </c>
      <c r="C8" s="43"/>
      <c r="D8" s="47"/>
      <c r="E8" s="44">
        <f>$E$5-E5</f>
        <v>0</v>
      </c>
      <c r="F8" s="45">
        <f t="shared" ref="F8:P8" si="2">$E$5-F5</f>
        <v>0.33333333333333304</v>
      </c>
      <c r="G8" s="45">
        <f t="shared" si="2"/>
        <v>0.33333333333333304</v>
      </c>
      <c r="H8" s="45">
        <f t="shared" si="2"/>
        <v>1</v>
      </c>
      <c r="I8" s="45">
        <f t="shared" si="2"/>
        <v>1</v>
      </c>
      <c r="J8" s="45">
        <f t="shared" si="2"/>
        <v>1</v>
      </c>
      <c r="K8" s="45">
        <f t="shared" si="2"/>
        <v>1.333333333333333</v>
      </c>
      <c r="L8" s="45">
        <f t="shared" si="2"/>
        <v>2.333333333333333</v>
      </c>
      <c r="M8" s="45">
        <f t="shared" si="2"/>
        <v>2.6666666666666665</v>
      </c>
      <c r="N8" s="45">
        <f t="shared" si="2"/>
        <v>2.9999999999999996</v>
      </c>
      <c r="O8" s="45">
        <f t="shared" si="2"/>
        <v>3.333333333333333</v>
      </c>
      <c r="P8" s="46">
        <f t="shared" si="2"/>
        <v>4.333333333333333</v>
      </c>
      <c r="Q8" s="39"/>
    </row>
    <row r="9" spans="2:17" ht="15" customHeight="1" thickBot="1" x14ac:dyDescent="0.3">
      <c r="B9" s="52" t="s">
        <v>82</v>
      </c>
      <c r="C9" s="43"/>
      <c r="D9" s="47"/>
      <c r="E9" s="47"/>
      <c r="F9" s="44">
        <f>$F$5-F5</f>
        <v>0</v>
      </c>
      <c r="G9" s="45">
        <f t="shared" ref="G9:P9" si="3">$F$5-G5</f>
        <v>0</v>
      </c>
      <c r="H9" s="45">
        <f t="shared" si="3"/>
        <v>0.66666666666666696</v>
      </c>
      <c r="I9" s="45">
        <f t="shared" si="3"/>
        <v>0.66666666666666696</v>
      </c>
      <c r="J9" s="45">
        <f t="shared" si="3"/>
        <v>0.66666666666666696</v>
      </c>
      <c r="K9" s="45">
        <f t="shared" si="3"/>
        <v>1</v>
      </c>
      <c r="L9" s="45">
        <f t="shared" si="3"/>
        <v>2</v>
      </c>
      <c r="M9" s="45">
        <f t="shared" si="3"/>
        <v>2.3333333333333335</v>
      </c>
      <c r="N9" s="45">
        <f t="shared" si="3"/>
        <v>2.6666666666666665</v>
      </c>
      <c r="O9" s="45">
        <f t="shared" si="3"/>
        <v>3</v>
      </c>
      <c r="P9" s="46">
        <f t="shared" si="3"/>
        <v>4</v>
      </c>
    </row>
    <row r="10" spans="2:17" ht="15" customHeight="1" thickBot="1" x14ac:dyDescent="0.3">
      <c r="B10" s="52" t="s">
        <v>76</v>
      </c>
      <c r="C10" s="43"/>
      <c r="D10" s="47"/>
      <c r="E10" s="47"/>
      <c r="F10" s="47"/>
      <c r="G10" s="44">
        <f>$G$5-G5</f>
        <v>0</v>
      </c>
      <c r="H10" s="45">
        <f t="shared" ref="H10:P10" si="4">$G$5-H5</f>
        <v>0.66666666666666696</v>
      </c>
      <c r="I10" s="45">
        <f t="shared" si="4"/>
        <v>0.66666666666666696</v>
      </c>
      <c r="J10" s="45">
        <f t="shared" si="4"/>
        <v>0.66666666666666696</v>
      </c>
      <c r="K10" s="45">
        <f t="shared" si="4"/>
        <v>1</v>
      </c>
      <c r="L10" s="45">
        <f t="shared" si="4"/>
        <v>2</v>
      </c>
      <c r="M10" s="45">
        <f t="shared" si="4"/>
        <v>2.3333333333333335</v>
      </c>
      <c r="N10" s="45">
        <f t="shared" si="4"/>
        <v>2.6666666666666665</v>
      </c>
      <c r="O10" s="45">
        <f t="shared" si="4"/>
        <v>3</v>
      </c>
      <c r="P10" s="46">
        <f t="shared" si="4"/>
        <v>4</v>
      </c>
    </row>
    <row r="11" spans="2:17" ht="15" customHeight="1" thickBot="1" x14ac:dyDescent="0.3">
      <c r="B11" s="52" t="s">
        <v>69</v>
      </c>
      <c r="C11" s="43"/>
      <c r="D11" s="47"/>
      <c r="E11" s="47"/>
      <c r="F11" s="47"/>
      <c r="G11" s="47"/>
      <c r="H11" s="44">
        <f>$H$5-H5</f>
        <v>0</v>
      </c>
      <c r="I11" s="45">
        <f t="shared" ref="I11:P11" si="5">$H$5-I5</f>
        <v>0</v>
      </c>
      <c r="J11" s="45">
        <f t="shared" si="5"/>
        <v>0</v>
      </c>
      <c r="K11" s="45">
        <f t="shared" si="5"/>
        <v>0.33333333333333304</v>
      </c>
      <c r="L11" s="45">
        <f t="shared" si="5"/>
        <v>1.333333333333333</v>
      </c>
      <c r="M11" s="45">
        <f t="shared" si="5"/>
        <v>1.6666666666666665</v>
      </c>
      <c r="N11" s="45">
        <f t="shared" si="5"/>
        <v>1.9999999999999996</v>
      </c>
      <c r="O11" s="45">
        <f t="shared" si="5"/>
        <v>2.333333333333333</v>
      </c>
      <c r="P11" s="46">
        <f t="shared" si="5"/>
        <v>3.333333333333333</v>
      </c>
    </row>
    <row r="12" spans="2:17" ht="15" customHeight="1" thickBot="1" x14ac:dyDescent="0.3">
      <c r="B12" s="52" t="s">
        <v>71</v>
      </c>
      <c r="C12" s="43"/>
      <c r="D12" s="47"/>
      <c r="E12" s="47"/>
      <c r="F12" s="47"/>
      <c r="G12" s="47"/>
      <c r="H12" s="47"/>
      <c r="I12" s="44">
        <f>$I$5-I5</f>
        <v>0</v>
      </c>
      <c r="J12" s="45">
        <f t="shared" ref="J12:P12" si="6">$I$5-J5</f>
        <v>0</v>
      </c>
      <c r="K12" s="45">
        <f t="shared" si="6"/>
        <v>0.33333333333333304</v>
      </c>
      <c r="L12" s="45">
        <f t="shared" si="6"/>
        <v>1.333333333333333</v>
      </c>
      <c r="M12" s="45">
        <f t="shared" si="6"/>
        <v>1.6666666666666665</v>
      </c>
      <c r="N12" s="45">
        <f t="shared" si="6"/>
        <v>1.9999999999999996</v>
      </c>
      <c r="O12" s="45">
        <f t="shared" si="6"/>
        <v>2.333333333333333</v>
      </c>
      <c r="P12" s="46">
        <f t="shared" si="6"/>
        <v>3.333333333333333</v>
      </c>
    </row>
    <row r="13" spans="2:17" ht="15" customHeight="1" thickBot="1" x14ac:dyDescent="0.3">
      <c r="B13" s="52" t="s">
        <v>72</v>
      </c>
      <c r="C13" s="43"/>
      <c r="D13" s="47"/>
      <c r="E13" s="47"/>
      <c r="F13" s="47"/>
      <c r="G13" s="47"/>
      <c r="H13" s="47"/>
      <c r="I13" s="47"/>
      <c r="J13" s="44">
        <f>$J$5-J5</f>
        <v>0</v>
      </c>
      <c r="K13" s="45">
        <f t="shared" ref="K13:P13" si="7">$J$5-K5</f>
        <v>0.33333333333333304</v>
      </c>
      <c r="L13" s="45">
        <f t="shared" si="7"/>
        <v>1.333333333333333</v>
      </c>
      <c r="M13" s="45">
        <f t="shared" si="7"/>
        <v>1.6666666666666665</v>
      </c>
      <c r="N13" s="45">
        <f t="shared" si="7"/>
        <v>1.9999999999999996</v>
      </c>
      <c r="O13" s="45">
        <f t="shared" si="7"/>
        <v>2.333333333333333</v>
      </c>
      <c r="P13" s="46">
        <f t="shared" si="7"/>
        <v>3.333333333333333</v>
      </c>
    </row>
    <row r="14" spans="2:17" ht="15" customHeight="1" thickBot="1" x14ac:dyDescent="0.3">
      <c r="B14" s="52" t="s">
        <v>65</v>
      </c>
      <c r="C14" s="43"/>
      <c r="D14" s="47"/>
      <c r="E14" s="47"/>
      <c r="F14" s="47"/>
      <c r="G14" s="47"/>
      <c r="H14" s="47"/>
      <c r="I14" s="47"/>
      <c r="J14" s="47"/>
      <c r="K14" s="44">
        <f>$K$5-K5</f>
        <v>0</v>
      </c>
      <c r="L14" s="45">
        <f t="shared" ref="L14:P14" si="8">$K$5-L5</f>
        <v>1</v>
      </c>
      <c r="M14" s="45">
        <f t="shared" si="8"/>
        <v>1.3333333333333335</v>
      </c>
      <c r="N14" s="45">
        <f t="shared" si="8"/>
        <v>1.6666666666666665</v>
      </c>
      <c r="O14" s="45">
        <f t="shared" si="8"/>
        <v>2</v>
      </c>
      <c r="P14" s="46">
        <f t="shared" si="8"/>
        <v>3</v>
      </c>
    </row>
    <row r="15" spans="2:17" ht="15" customHeight="1" thickBot="1" x14ac:dyDescent="0.3">
      <c r="B15" s="52" t="s">
        <v>66</v>
      </c>
      <c r="C15" s="43"/>
      <c r="D15" s="47"/>
      <c r="E15" s="47"/>
      <c r="F15" s="47"/>
      <c r="G15" s="47"/>
      <c r="H15" s="47"/>
      <c r="I15" s="47"/>
      <c r="J15" s="47"/>
      <c r="K15" s="47"/>
      <c r="L15" s="44">
        <f>$L$5-L5</f>
        <v>0</v>
      </c>
      <c r="M15" s="45">
        <f t="shared" ref="M15:P15" si="9">$L$5-M5</f>
        <v>0.33333333333333348</v>
      </c>
      <c r="N15" s="45">
        <f t="shared" si="9"/>
        <v>0.66666666666666652</v>
      </c>
      <c r="O15" s="45">
        <f t="shared" si="9"/>
        <v>1</v>
      </c>
      <c r="P15" s="46">
        <f t="shared" si="9"/>
        <v>2</v>
      </c>
    </row>
    <row r="16" spans="2:17" ht="15" customHeight="1" thickBot="1" x14ac:dyDescent="0.3">
      <c r="B16" s="52" t="s">
        <v>63</v>
      </c>
      <c r="C16" s="43"/>
      <c r="D16" s="47"/>
      <c r="E16" s="47"/>
      <c r="F16" s="47"/>
      <c r="G16" s="47"/>
      <c r="H16" s="47"/>
      <c r="I16" s="47"/>
      <c r="J16" s="47"/>
      <c r="K16" s="47"/>
      <c r="L16" s="47"/>
      <c r="M16" s="44">
        <f>$M$5-M5</f>
        <v>0</v>
      </c>
      <c r="N16" s="45">
        <f t="shared" ref="N16:P16" si="10">$M$5-N5</f>
        <v>0.33333333333333304</v>
      </c>
      <c r="O16" s="45">
        <f t="shared" si="10"/>
        <v>0.66666666666666652</v>
      </c>
      <c r="P16" s="46">
        <f t="shared" si="10"/>
        <v>1.6666666666666665</v>
      </c>
    </row>
    <row r="17" spans="2:16" ht="15" customHeight="1" thickBot="1" x14ac:dyDescent="0.3">
      <c r="B17" s="52" t="s">
        <v>73</v>
      </c>
      <c r="C17" s="43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4">
        <f>$N$5-N5</f>
        <v>0</v>
      </c>
      <c r="O17" s="45">
        <f t="shared" ref="O17:P17" si="11">$N$5-O5</f>
        <v>0.33333333333333348</v>
      </c>
      <c r="P17" s="46">
        <f t="shared" si="11"/>
        <v>1.3333333333333335</v>
      </c>
    </row>
    <row r="18" spans="2:16" ht="15" customHeight="1" thickBot="1" x14ac:dyDescent="0.3">
      <c r="B18" s="52" t="s">
        <v>60</v>
      </c>
      <c r="C18" s="43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4">
        <f>$O$5-O5</f>
        <v>0</v>
      </c>
      <c r="P18" s="46">
        <f>$O$5-P5</f>
        <v>1</v>
      </c>
    </row>
    <row r="19" spans="2:16" ht="15" customHeight="1" thickBot="1" x14ac:dyDescent="0.3">
      <c r="B19" s="52" t="s">
        <v>70</v>
      </c>
      <c r="C19" s="4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50">
        <f>$P$6-P6</f>
        <v>0</v>
      </c>
    </row>
    <row r="21" spans="2:16" ht="15.75" thickBot="1" x14ac:dyDescent="0.3"/>
    <row r="22" spans="2:16" ht="132" customHeight="1" thickBot="1" x14ac:dyDescent="0.3">
      <c r="C22" s="145" t="s">
        <v>64</v>
      </c>
      <c r="D22" s="145" t="s">
        <v>62</v>
      </c>
      <c r="E22" s="145" t="s">
        <v>68</v>
      </c>
      <c r="F22" s="145" t="s">
        <v>82</v>
      </c>
      <c r="G22" s="145" t="s">
        <v>76</v>
      </c>
      <c r="H22" s="145" t="s">
        <v>69</v>
      </c>
      <c r="I22" s="145" t="s">
        <v>71</v>
      </c>
      <c r="J22" s="145" t="s">
        <v>72</v>
      </c>
      <c r="K22" s="145" t="s">
        <v>65</v>
      </c>
      <c r="L22" s="145" t="s">
        <v>66</v>
      </c>
      <c r="M22" s="145" t="s">
        <v>63</v>
      </c>
      <c r="N22" s="145" t="s">
        <v>73</v>
      </c>
      <c r="O22" s="145" t="s">
        <v>60</v>
      </c>
      <c r="P22" s="145" t="s">
        <v>70</v>
      </c>
    </row>
    <row r="23" spans="2:16" ht="15.75" thickBot="1" x14ac:dyDescent="0.3">
      <c r="B23" s="51" t="s">
        <v>41</v>
      </c>
      <c r="C23" s="56">
        <v>6</v>
      </c>
      <c r="D23" s="56">
        <v>5.666666666666667</v>
      </c>
      <c r="E23" s="56">
        <v>5.333333333333333</v>
      </c>
      <c r="F23" s="56">
        <v>5</v>
      </c>
      <c r="G23" s="56">
        <v>5</v>
      </c>
      <c r="H23" s="56">
        <v>4.333333333333333</v>
      </c>
      <c r="I23" s="56">
        <v>4.333333333333333</v>
      </c>
      <c r="J23" s="56">
        <v>4.333333333333333</v>
      </c>
      <c r="K23" s="56">
        <v>4</v>
      </c>
      <c r="L23" s="56">
        <v>3</v>
      </c>
      <c r="M23" s="56">
        <v>2.6666666666666665</v>
      </c>
      <c r="N23" s="56">
        <v>2.3333333333333335</v>
      </c>
      <c r="O23" s="56">
        <v>2</v>
      </c>
      <c r="P23" s="56">
        <v>1</v>
      </c>
    </row>
    <row r="24" spans="2:16" ht="15.75" thickBot="1" x14ac:dyDescent="0.3">
      <c r="B24" s="52" t="s">
        <v>64</v>
      </c>
      <c r="C24" s="40">
        <f>IF(C6&gt;0.03,IF(C6&lt;0.4,2,IF(C6&lt;1,3,IF(C6&lt;1.8,4,IF(C6&lt;3.6,5,IF(C6&lt;5.5,6,IF(C6&lt;6.8,7,8)))))),1)</f>
        <v>1</v>
      </c>
      <c r="D24" s="41">
        <f t="shared" ref="D24:P37" si="12">IF(D6&gt;0.03,IF(D6&lt;0.4,2,IF(D6&lt;1,3,IF(D6&lt;1.8,4,IF(D6&lt;3.6,5,IF(D6&lt;5.5,6,IF(D6&lt;6.8,7,8)))))),1)</f>
        <v>2</v>
      </c>
      <c r="E24" s="41">
        <f t="shared" si="12"/>
        <v>3</v>
      </c>
      <c r="F24" s="41">
        <f t="shared" si="12"/>
        <v>4</v>
      </c>
      <c r="G24" s="41">
        <f t="shared" si="12"/>
        <v>4</v>
      </c>
      <c r="H24" s="41">
        <f t="shared" si="12"/>
        <v>4</v>
      </c>
      <c r="I24" s="41">
        <f t="shared" si="12"/>
        <v>4</v>
      </c>
      <c r="J24" s="41">
        <f t="shared" si="12"/>
        <v>4</v>
      </c>
      <c r="K24" s="41">
        <f t="shared" si="12"/>
        <v>5</v>
      </c>
      <c r="L24" s="41">
        <f t="shared" si="12"/>
        <v>5</v>
      </c>
      <c r="M24" s="41">
        <f t="shared" si="12"/>
        <v>5</v>
      </c>
      <c r="N24" s="41">
        <f t="shared" si="12"/>
        <v>6</v>
      </c>
      <c r="O24" s="41">
        <f t="shared" si="12"/>
        <v>6</v>
      </c>
      <c r="P24" s="42">
        <f t="shared" si="12"/>
        <v>6</v>
      </c>
    </row>
    <row r="25" spans="2:16" ht="15.75" thickBot="1" x14ac:dyDescent="0.3">
      <c r="B25" s="52" t="s">
        <v>62</v>
      </c>
      <c r="C25" s="57">
        <f>1/D24</f>
        <v>0.5</v>
      </c>
      <c r="D25" s="44">
        <f t="shared" si="12"/>
        <v>1</v>
      </c>
      <c r="E25" s="58">
        <f t="shared" si="12"/>
        <v>2</v>
      </c>
      <c r="F25" s="58">
        <f t="shared" si="12"/>
        <v>3</v>
      </c>
      <c r="G25" s="58">
        <f t="shared" si="12"/>
        <v>3</v>
      </c>
      <c r="H25" s="58">
        <f t="shared" si="12"/>
        <v>4</v>
      </c>
      <c r="I25" s="58">
        <f t="shared" si="12"/>
        <v>4</v>
      </c>
      <c r="J25" s="58">
        <f t="shared" si="12"/>
        <v>4</v>
      </c>
      <c r="K25" s="58">
        <f t="shared" si="12"/>
        <v>4</v>
      </c>
      <c r="L25" s="58">
        <f t="shared" si="12"/>
        <v>5</v>
      </c>
      <c r="M25" s="58">
        <f t="shared" si="12"/>
        <v>5</v>
      </c>
      <c r="N25" s="58">
        <f t="shared" si="12"/>
        <v>5</v>
      </c>
      <c r="O25" s="45">
        <f t="shared" si="12"/>
        <v>6</v>
      </c>
      <c r="P25" s="59">
        <f t="shared" si="12"/>
        <v>6</v>
      </c>
    </row>
    <row r="26" spans="2:16" ht="15.75" thickBot="1" x14ac:dyDescent="0.3">
      <c r="B26" s="52" t="s">
        <v>68</v>
      </c>
      <c r="C26" s="57">
        <f>1/E24</f>
        <v>0.33333333333333331</v>
      </c>
      <c r="D26" s="58">
        <f>1/E25</f>
        <v>0.5</v>
      </c>
      <c r="E26" s="44">
        <f t="shared" si="12"/>
        <v>1</v>
      </c>
      <c r="F26" s="58">
        <f t="shared" si="12"/>
        <v>2</v>
      </c>
      <c r="G26" s="58">
        <f t="shared" si="12"/>
        <v>2</v>
      </c>
      <c r="H26" s="58">
        <f t="shared" si="12"/>
        <v>4</v>
      </c>
      <c r="I26" s="58">
        <f t="shared" si="12"/>
        <v>4</v>
      </c>
      <c r="J26" s="58">
        <f t="shared" si="12"/>
        <v>4</v>
      </c>
      <c r="K26" s="58">
        <f t="shared" si="12"/>
        <v>4</v>
      </c>
      <c r="L26" s="58">
        <f t="shared" si="12"/>
        <v>5</v>
      </c>
      <c r="M26" s="58">
        <f t="shared" si="12"/>
        <v>5</v>
      </c>
      <c r="N26" s="45">
        <f t="shared" si="12"/>
        <v>5</v>
      </c>
      <c r="O26" s="58">
        <f t="shared" si="12"/>
        <v>5</v>
      </c>
      <c r="P26" s="59">
        <f t="shared" si="12"/>
        <v>6</v>
      </c>
    </row>
    <row r="27" spans="2:16" ht="15.75" thickBot="1" x14ac:dyDescent="0.3">
      <c r="B27" s="52" t="s">
        <v>82</v>
      </c>
      <c r="C27" s="57">
        <f>1/F24</f>
        <v>0.25</v>
      </c>
      <c r="D27" s="58">
        <f>1/F25</f>
        <v>0.33333333333333331</v>
      </c>
      <c r="E27" s="58">
        <f>1/F26</f>
        <v>0.5</v>
      </c>
      <c r="F27" s="44">
        <f t="shared" si="12"/>
        <v>1</v>
      </c>
      <c r="G27" s="58">
        <f t="shared" si="12"/>
        <v>1</v>
      </c>
      <c r="H27" s="58">
        <f t="shared" si="12"/>
        <v>3</v>
      </c>
      <c r="I27" s="58">
        <f t="shared" si="12"/>
        <v>3</v>
      </c>
      <c r="J27" s="58">
        <f t="shared" si="12"/>
        <v>3</v>
      </c>
      <c r="K27" s="58">
        <f t="shared" si="12"/>
        <v>4</v>
      </c>
      <c r="L27" s="58">
        <f t="shared" si="12"/>
        <v>5</v>
      </c>
      <c r="M27" s="45">
        <f t="shared" si="12"/>
        <v>5</v>
      </c>
      <c r="N27" s="58">
        <f t="shared" si="12"/>
        <v>5</v>
      </c>
      <c r="O27" s="58">
        <f t="shared" si="12"/>
        <v>5</v>
      </c>
      <c r="P27" s="59">
        <f t="shared" si="12"/>
        <v>6</v>
      </c>
    </row>
    <row r="28" spans="2:16" ht="15.75" thickBot="1" x14ac:dyDescent="0.3">
      <c r="B28" s="52" t="s">
        <v>76</v>
      </c>
      <c r="C28" s="57">
        <f>1/G24</f>
        <v>0.25</v>
      </c>
      <c r="D28" s="58">
        <f>1/G25</f>
        <v>0.33333333333333331</v>
      </c>
      <c r="E28" s="58">
        <f>1/G26</f>
        <v>0.5</v>
      </c>
      <c r="F28" s="58">
        <f>1/G27</f>
        <v>1</v>
      </c>
      <c r="G28" s="44">
        <f t="shared" si="12"/>
        <v>1</v>
      </c>
      <c r="H28" s="58">
        <f t="shared" si="12"/>
        <v>3</v>
      </c>
      <c r="I28" s="58">
        <f t="shared" si="12"/>
        <v>3</v>
      </c>
      <c r="J28" s="58">
        <f t="shared" si="12"/>
        <v>3</v>
      </c>
      <c r="K28" s="58">
        <f t="shared" si="12"/>
        <v>4</v>
      </c>
      <c r="L28" s="45">
        <f>IF(L10&gt;0.03,IF(L10&lt;0.4,2,IF(L10&lt;1,3,IF(L10&lt;1.8,4,IF(L10&lt;3.6,5,IF(L10&lt;5.5,6,IF(L10&lt;6.8,7,8)))))),1)</f>
        <v>5</v>
      </c>
      <c r="M28" s="45">
        <f t="shared" si="12"/>
        <v>5</v>
      </c>
      <c r="N28" s="58">
        <f t="shared" si="12"/>
        <v>5</v>
      </c>
      <c r="O28" s="58">
        <f t="shared" si="12"/>
        <v>5</v>
      </c>
      <c r="P28" s="59">
        <f t="shared" si="12"/>
        <v>6</v>
      </c>
    </row>
    <row r="29" spans="2:16" ht="15.75" thickBot="1" x14ac:dyDescent="0.3">
      <c r="B29" s="52" t="s">
        <v>69</v>
      </c>
      <c r="C29" s="57">
        <f>1/H24</f>
        <v>0.25</v>
      </c>
      <c r="D29" s="58">
        <f>1/H25</f>
        <v>0.25</v>
      </c>
      <c r="E29" s="58">
        <f>1/H26</f>
        <v>0.25</v>
      </c>
      <c r="F29" s="58">
        <f>1/H27</f>
        <v>0.33333333333333331</v>
      </c>
      <c r="G29" s="58">
        <f>1/H28</f>
        <v>0.33333333333333331</v>
      </c>
      <c r="H29" s="44">
        <f t="shared" si="12"/>
        <v>1</v>
      </c>
      <c r="I29" s="58">
        <f t="shared" si="12"/>
        <v>1</v>
      </c>
      <c r="J29" s="58">
        <f t="shared" si="12"/>
        <v>1</v>
      </c>
      <c r="K29" s="45">
        <f t="shared" si="12"/>
        <v>2</v>
      </c>
      <c r="L29" s="58">
        <f t="shared" si="12"/>
        <v>4</v>
      </c>
      <c r="M29" s="58">
        <f t="shared" si="12"/>
        <v>4</v>
      </c>
      <c r="N29" s="58">
        <f t="shared" si="12"/>
        <v>5</v>
      </c>
      <c r="O29" s="58">
        <f t="shared" si="12"/>
        <v>5</v>
      </c>
      <c r="P29" s="59">
        <f t="shared" si="12"/>
        <v>5</v>
      </c>
    </row>
    <row r="30" spans="2:16" ht="15.75" thickBot="1" x14ac:dyDescent="0.3">
      <c r="B30" s="52" t="s">
        <v>71</v>
      </c>
      <c r="C30" s="60">
        <f>1/I24</f>
        <v>0.25</v>
      </c>
      <c r="D30" s="45">
        <f>1/I25</f>
        <v>0.25</v>
      </c>
      <c r="E30" s="45">
        <f>1/I26</f>
        <v>0.25</v>
      </c>
      <c r="F30" s="45">
        <f>1/I27</f>
        <v>0.33333333333333331</v>
      </c>
      <c r="G30" s="45">
        <f>1/I28</f>
        <v>0.33333333333333331</v>
      </c>
      <c r="H30" s="45">
        <f>1/I29</f>
        <v>1</v>
      </c>
      <c r="I30" s="44">
        <f t="shared" si="12"/>
        <v>1</v>
      </c>
      <c r="J30" s="45">
        <f t="shared" si="12"/>
        <v>1</v>
      </c>
      <c r="K30" s="45">
        <f t="shared" si="12"/>
        <v>2</v>
      </c>
      <c r="L30" s="45">
        <f t="shared" si="12"/>
        <v>4</v>
      </c>
      <c r="M30" s="45">
        <f t="shared" si="12"/>
        <v>4</v>
      </c>
      <c r="N30" s="45">
        <f>IF(N12&gt;0.03,IF(N12&lt;0.4,2,IF(N12&lt;1,3,IF(N12&lt;1.8,4,IF(N12&lt;3.6,5,IF(N12&lt;5.5,6,IF(N12&lt;6.8,7,8)))))),1)</f>
        <v>5</v>
      </c>
      <c r="O30" s="58">
        <f t="shared" si="12"/>
        <v>5</v>
      </c>
      <c r="P30" s="59">
        <f t="shared" si="12"/>
        <v>5</v>
      </c>
    </row>
    <row r="31" spans="2:16" ht="15.75" thickBot="1" x14ac:dyDescent="0.3">
      <c r="B31" s="52" t="s">
        <v>72</v>
      </c>
      <c r="C31" s="60">
        <f>1/J24</f>
        <v>0.25</v>
      </c>
      <c r="D31" s="45">
        <f>1/J25</f>
        <v>0.25</v>
      </c>
      <c r="E31" s="45">
        <f>1/J26</f>
        <v>0.25</v>
      </c>
      <c r="F31" s="45">
        <f>1/J27</f>
        <v>0.33333333333333331</v>
      </c>
      <c r="G31" s="45">
        <f>1/J28</f>
        <v>0.33333333333333331</v>
      </c>
      <c r="H31" s="45">
        <f>1/J29</f>
        <v>1</v>
      </c>
      <c r="I31" s="45">
        <f>1/J30</f>
        <v>1</v>
      </c>
      <c r="J31" s="44">
        <f t="shared" si="12"/>
        <v>1</v>
      </c>
      <c r="K31" s="58">
        <f t="shared" si="12"/>
        <v>2</v>
      </c>
      <c r="L31" s="58">
        <f t="shared" si="12"/>
        <v>4</v>
      </c>
      <c r="M31" s="58">
        <f t="shared" si="12"/>
        <v>4</v>
      </c>
      <c r="N31" s="58">
        <f t="shared" si="12"/>
        <v>5</v>
      </c>
      <c r="O31" s="58">
        <f t="shared" si="12"/>
        <v>5</v>
      </c>
      <c r="P31" s="59">
        <f t="shared" si="12"/>
        <v>5</v>
      </c>
    </row>
    <row r="32" spans="2:16" ht="15.75" thickBot="1" x14ac:dyDescent="0.3">
      <c r="B32" s="52" t="s">
        <v>65</v>
      </c>
      <c r="C32" s="60">
        <f>1/K24</f>
        <v>0.2</v>
      </c>
      <c r="D32" s="45">
        <f>1/K25</f>
        <v>0.25</v>
      </c>
      <c r="E32" s="45">
        <f>1/K26</f>
        <v>0.25</v>
      </c>
      <c r="F32" s="45">
        <f>1/K27</f>
        <v>0.25</v>
      </c>
      <c r="G32" s="45">
        <f>1/K28</f>
        <v>0.25</v>
      </c>
      <c r="H32" s="45">
        <f>1/K29</f>
        <v>0.5</v>
      </c>
      <c r="I32" s="45">
        <f>1/K30</f>
        <v>0.5</v>
      </c>
      <c r="J32" s="58">
        <f>1/K31</f>
        <v>0.5</v>
      </c>
      <c r="K32" s="44">
        <f t="shared" si="12"/>
        <v>1</v>
      </c>
      <c r="L32" s="58">
        <f t="shared" si="12"/>
        <v>4</v>
      </c>
      <c r="M32" s="58">
        <f t="shared" si="12"/>
        <v>4</v>
      </c>
      <c r="N32" s="58">
        <f t="shared" si="12"/>
        <v>4</v>
      </c>
      <c r="O32" s="58">
        <f t="shared" si="12"/>
        <v>5</v>
      </c>
      <c r="P32" s="59">
        <f t="shared" si="12"/>
        <v>5</v>
      </c>
    </row>
    <row r="33" spans="2:16" ht="15.75" thickBot="1" x14ac:dyDescent="0.3">
      <c r="B33" s="52" t="s">
        <v>66</v>
      </c>
      <c r="C33" s="60">
        <f>1/L24</f>
        <v>0.2</v>
      </c>
      <c r="D33" s="45">
        <f>1/L25</f>
        <v>0.2</v>
      </c>
      <c r="E33" s="45">
        <f>1/L26</f>
        <v>0.2</v>
      </c>
      <c r="F33" s="45">
        <f>1/L27</f>
        <v>0.2</v>
      </c>
      <c r="G33" s="45">
        <f>1/L28</f>
        <v>0.2</v>
      </c>
      <c r="H33" s="45">
        <f>1/L29</f>
        <v>0.25</v>
      </c>
      <c r="I33" s="45">
        <f>1/L30</f>
        <v>0.25</v>
      </c>
      <c r="J33" s="58">
        <f>1/L31</f>
        <v>0.25</v>
      </c>
      <c r="K33" s="58">
        <f>1/L32</f>
        <v>0.25</v>
      </c>
      <c r="L33" s="44">
        <f t="shared" si="12"/>
        <v>1</v>
      </c>
      <c r="M33" s="58">
        <f t="shared" si="12"/>
        <v>2</v>
      </c>
      <c r="N33" s="58">
        <f t="shared" si="12"/>
        <v>3</v>
      </c>
      <c r="O33" s="58">
        <f t="shared" si="12"/>
        <v>4</v>
      </c>
      <c r="P33" s="59">
        <f t="shared" si="12"/>
        <v>5</v>
      </c>
    </row>
    <row r="34" spans="2:16" ht="15.75" thickBot="1" x14ac:dyDescent="0.3">
      <c r="B34" s="52" t="s">
        <v>63</v>
      </c>
      <c r="C34" s="60">
        <f>1/M24</f>
        <v>0.2</v>
      </c>
      <c r="D34" s="45">
        <f>1/M25</f>
        <v>0.2</v>
      </c>
      <c r="E34" s="45">
        <f>1/M26</f>
        <v>0.2</v>
      </c>
      <c r="F34" s="45">
        <f>1/M27</f>
        <v>0.2</v>
      </c>
      <c r="G34" s="45">
        <f>1/M28</f>
        <v>0.2</v>
      </c>
      <c r="H34" s="45">
        <f>1/M29</f>
        <v>0.25</v>
      </c>
      <c r="I34" s="45">
        <f>1/M30</f>
        <v>0.25</v>
      </c>
      <c r="J34" s="58">
        <f>1/M31</f>
        <v>0.25</v>
      </c>
      <c r="K34" s="58">
        <f>1/M32</f>
        <v>0.25</v>
      </c>
      <c r="L34" s="58">
        <f>1/M33</f>
        <v>0.5</v>
      </c>
      <c r="M34" s="44">
        <f t="shared" si="12"/>
        <v>1</v>
      </c>
      <c r="N34" s="58">
        <f t="shared" si="12"/>
        <v>2</v>
      </c>
      <c r="O34" s="58">
        <f t="shared" si="12"/>
        <v>3</v>
      </c>
      <c r="P34" s="59">
        <f t="shared" si="12"/>
        <v>4</v>
      </c>
    </row>
    <row r="35" spans="2:16" ht="15.75" thickBot="1" x14ac:dyDescent="0.3">
      <c r="B35" s="52" t="s">
        <v>73</v>
      </c>
      <c r="C35" s="60">
        <f>1/N24</f>
        <v>0.16666666666666666</v>
      </c>
      <c r="D35" s="45">
        <f>1/N25</f>
        <v>0.2</v>
      </c>
      <c r="E35" s="45">
        <f>1/N26</f>
        <v>0.2</v>
      </c>
      <c r="F35" s="45">
        <f>1/N27</f>
        <v>0.2</v>
      </c>
      <c r="G35" s="45">
        <f>1/N28</f>
        <v>0.2</v>
      </c>
      <c r="H35" s="45">
        <f>1/N29</f>
        <v>0.2</v>
      </c>
      <c r="I35" s="45">
        <f>1/N30</f>
        <v>0.2</v>
      </c>
      <c r="J35" s="58">
        <f>1/N31</f>
        <v>0.2</v>
      </c>
      <c r="K35" s="58">
        <f>1/N32</f>
        <v>0.25</v>
      </c>
      <c r="L35" s="58">
        <f>1/N33</f>
        <v>0.33333333333333331</v>
      </c>
      <c r="M35" s="58">
        <f>1/N34</f>
        <v>0.5</v>
      </c>
      <c r="N35" s="44">
        <f t="shared" si="12"/>
        <v>1</v>
      </c>
      <c r="O35" s="58">
        <f t="shared" si="12"/>
        <v>2</v>
      </c>
      <c r="P35" s="59">
        <f t="shared" si="12"/>
        <v>4</v>
      </c>
    </row>
    <row r="36" spans="2:16" ht="15.75" thickBot="1" x14ac:dyDescent="0.3">
      <c r="B36" s="52" t="s">
        <v>60</v>
      </c>
      <c r="C36" s="60">
        <f>1/O24</f>
        <v>0.16666666666666666</v>
      </c>
      <c r="D36" s="45">
        <f>1/O25</f>
        <v>0.16666666666666666</v>
      </c>
      <c r="E36" s="45">
        <f>1/O26</f>
        <v>0.2</v>
      </c>
      <c r="F36" s="45">
        <f>1/O27</f>
        <v>0.2</v>
      </c>
      <c r="G36" s="45">
        <f>1/O28</f>
        <v>0.2</v>
      </c>
      <c r="H36" s="45">
        <f>1/O29</f>
        <v>0.2</v>
      </c>
      <c r="I36" s="45">
        <f>1/O30</f>
        <v>0.2</v>
      </c>
      <c r="J36" s="58">
        <f>1/O31</f>
        <v>0.2</v>
      </c>
      <c r="K36" s="58">
        <f>1/O32</f>
        <v>0.2</v>
      </c>
      <c r="L36" s="58">
        <f>1/O33</f>
        <v>0.25</v>
      </c>
      <c r="M36" s="58">
        <f>1/O34</f>
        <v>0.33333333333333331</v>
      </c>
      <c r="N36" s="58">
        <f>1/O35</f>
        <v>0.5</v>
      </c>
      <c r="O36" s="44">
        <f t="shared" si="12"/>
        <v>1</v>
      </c>
      <c r="P36" s="59">
        <f t="shared" si="12"/>
        <v>4</v>
      </c>
    </row>
    <row r="37" spans="2:16" ht="15.75" thickBot="1" x14ac:dyDescent="0.3">
      <c r="B37" s="52" t="s">
        <v>70</v>
      </c>
      <c r="C37" s="61">
        <f>1/P24</f>
        <v>0.16666666666666666</v>
      </c>
      <c r="D37" s="62">
        <f>1/P25</f>
        <v>0.16666666666666666</v>
      </c>
      <c r="E37" s="62">
        <f>1/P26</f>
        <v>0.16666666666666666</v>
      </c>
      <c r="F37" s="62">
        <f>1/P27</f>
        <v>0.16666666666666666</v>
      </c>
      <c r="G37" s="62">
        <f>1/P28</f>
        <v>0.16666666666666666</v>
      </c>
      <c r="H37" s="62">
        <f>1/P29</f>
        <v>0.2</v>
      </c>
      <c r="I37" s="62">
        <f>1/P30</f>
        <v>0.2</v>
      </c>
      <c r="J37" s="63">
        <f>1/P31</f>
        <v>0.2</v>
      </c>
      <c r="K37" s="63">
        <f>1/P32</f>
        <v>0.2</v>
      </c>
      <c r="L37" s="63">
        <f>1/P33</f>
        <v>0.2</v>
      </c>
      <c r="M37" s="63">
        <f>1/P34</f>
        <v>0.25</v>
      </c>
      <c r="N37" s="63">
        <f>1/P35</f>
        <v>0.25</v>
      </c>
      <c r="O37" s="63">
        <f>1/P36</f>
        <v>0.25</v>
      </c>
      <c r="P37" s="50">
        <f t="shared" si="12"/>
        <v>1</v>
      </c>
    </row>
    <row r="38" spans="2:16" x14ac:dyDescent="0.25">
      <c r="C38" s="39"/>
      <c r="D38" s="39"/>
      <c r="E38" s="39"/>
      <c r="F38" s="39"/>
      <c r="G38" s="39"/>
      <c r="H38" s="39"/>
    </row>
  </sheetData>
  <mergeCells count="1">
    <mergeCell ref="C2:P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509E-73A6-417A-A73E-C078CD15B23E}">
  <dimension ref="B1:AE38"/>
  <sheetViews>
    <sheetView topLeftCell="N1" workbookViewId="0">
      <selection activeCell="AH13" sqref="AH13"/>
    </sheetView>
  </sheetViews>
  <sheetFormatPr defaultRowHeight="15" x14ac:dyDescent="0.25"/>
  <cols>
    <col min="2" max="2" width="38.28515625" customWidth="1"/>
    <col min="22" max="22" width="38" customWidth="1"/>
    <col min="26" max="26" width="37" customWidth="1"/>
  </cols>
  <sheetData>
    <row r="1" spans="2:31" x14ac:dyDescent="0.25">
      <c r="C1" s="205" t="s">
        <v>42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</row>
    <row r="2" spans="2:31" ht="15.75" thickBot="1" x14ac:dyDescent="0.3"/>
    <row r="3" spans="2:31" ht="196.5" thickBot="1" x14ac:dyDescent="0.3">
      <c r="C3" s="145" t="s">
        <v>64</v>
      </c>
      <c r="D3" s="145" t="s">
        <v>62</v>
      </c>
      <c r="E3" s="145" t="s">
        <v>68</v>
      </c>
      <c r="F3" s="145" t="s">
        <v>82</v>
      </c>
      <c r="G3" s="145" t="s">
        <v>76</v>
      </c>
      <c r="H3" s="145" t="s">
        <v>69</v>
      </c>
      <c r="I3" s="145" t="s">
        <v>71</v>
      </c>
      <c r="J3" s="145" t="s">
        <v>72</v>
      </c>
      <c r="K3" s="145" t="s">
        <v>65</v>
      </c>
      <c r="L3" s="145" t="s">
        <v>66</v>
      </c>
      <c r="M3" s="145" t="s">
        <v>63</v>
      </c>
      <c r="N3" s="145" t="s">
        <v>73</v>
      </c>
      <c r="O3" s="145" t="s">
        <v>60</v>
      </c>
      <c r="P3" s="145" t="s">
        <v>70</v>
      </c>
      <c r="Q3" s="32"/>
      <c r="R3" s="83" t="s">
        <v>43</v>
      </c>
      <c r="S3" s="84" t="s">
        <v>46</v>
      </c>
      <c r="T3" s="36"/>
      <c r="V3" s="213" t="s">
        <v>85</v>
      </c>
      <c r="W3" s="214"/>
      <c r="X3" s="215"/>
      <c r="Z3" s="210" t="s">
        <v>47</v>
      </c>
      <c r="AA3" s="211"/>
      <c r="AB3" s="212"/>
      <c r="AE3" s="157"/>
    </row>
    <row r="4" spans="2:31" ht="15.75" thickBot="1" x14ac:dyDescent="0.3">
      <c r="B4" s="51" t="s">
        <v>41</v>
      </c>
      <c r="C4" s="56">
        <v>6</v>
      </c>
      <c r="D4" s="56">
        <v>5.666666666666667</v>
      </c>
      <c r="E4" s="56">
        <v>5.333333333333333</v>
      </c>
      <c r="F4" s="56">
        <v>5</v>
      </c>
      <c r="G4" s="56">
        <v>5</v>
      </c>
      <c r="H4" s="56">
        <v>4.333333333333333</v>
      </c>
      <c r="I4" s="56">
        <v>4.333333333333333</v>
      </c>
      <c r="J4" s="56">
        <v>4.333333333333333</v>
      </c>
      <c r="K4" s="56">
        <v>4</v>
      </c>
      <c r="L4" s="56">
        <v>3</v>
      </c>
      <c r="M4" s="56">
        <v>2.6666666666666665</v>
      </c>
      <c r="N4" s="56">
        <v>2.3333333333333335</v>
      </c>
      <c r="O4" s="56">
        <v>2</v>
      </c>
      <c r="P4" s="56">
        <v>1</v>
      </c>
      <c r="S4" s="149">
        <f>R5/0.2908</f>
        <v>10.000640347641919</v>
      </c>
      <c r="T4" s="11" t="s">
        <v>44</v>
      </c>
      <c r="U4" s="11"/>
      <c r="V4" s="156" t="s">
        <v>0</v>
      </c>
      <c r="W4" s="85" t="s">
        <v>44</v>
      </c>
      <c r="X4" s="86"/>
      <c r="Z4" s="36"/>
      <c r="AA4" s="150" t="s">
        <v>44</v>
      </c>
      <c r="AB4" s="151" t="s">
        <v>41</v>
      </c>
    </row>
    <row r="5" spans="2:31" ht="15.75" thickBot="1" x14ac:dyDescent="0.3">
      <c r="B5" s="52" t="s">
        <v>64</v>
      </c>
      <c r="C5" s="64">
        <v>1</v>
      </c>
      <c r="D5" s="65">
        <v>2</v>
      </c>
      <c r="E5" s="65">
        <v>3</v>
      </c>
      <c r="F5" s="65">
        <v>4</v>
      </c>
      <c r="G5" s="65">
        <v>4</v>
      </c>
      <c r="H5" s="65">
        <v>4</v>
      </c>
      <c r="I5" s="65">
        <v>4</v>
      </c>
      <c r="J5" s="65">
        <v>4</v>
      </c>
      <c r="K5" s="65">
        <v>5</v>
      </c>
      <c r="L5" s="65">
        <v>5</v>
      </c>
      <c r="M5" s="65">
        <v>5</v>
      </c>
      <c r="N5" s="65">
        <v>6</v>
      </c>
      <c r="O5" s="65">
        <v>6</v>
      </c>
      <c r="P5" s="66">
        <v>6</v>
      </c>
      <c r="R5" s="34">
        <f>MMULT(C5:P5,$R$25:$R$38)</f>
        <v>2.9081862130942704</v>
      </c>
      <c r="S5" s="31">
        <f>R5/0.2908</f>
        <v>10.000640347641919</v>
      </c>
      <c r="T5" s="33">
        <f>S5/$S$20</f>
        <v>0.19476990903707661</v>
      </c>
      <c r="U5" s="33"/>
      <c r="V5" s="52" t="s">
        <v>64</v>
      </c>
      <c r="W5" s="87">
        <v>0.19476990903707661</v>
      </c>
      <c r="X5" s="88"/>
      <c r="Z5" s="52" t="s">
        <v>70</v>
      </c>
      <c r="AA5" s="152">
        <v>1.1708021214605494E-2</v>
      </c>
      <c r="AB5" s="153">
        <v>8.9020771513353102E-3</v>
      </c>
    </row>
    <row r="6" spans="2:31" ht="15.75" thickBot="1" x14ac:dyDescent="0.3">
      <c r="B6" s="52" t="s">
        <v>62</v>
      </c>
      <c r="C6" s="67">
        <v>0.5</v>
      </c>
      <c r="D6" s="53">
        <v>1</v>
      </c>
      <c r="E6" s="53">
        <v>2</v>
      </c>
      <c r="F6" s="53">
        <v>3</v>
      </c>
      <c r="G6" s="53">
        <v>3</v>
      </c>
      <c r="H6" s="53">
        <v>4</v>
      </c>
      <c r="I6" s="53">
        <v>4</v>
      </c>
      <c r="J6" s="53">
        <v>4</v>
      </c>
      <c r="K6" s="53">
        <v>4</v>
      </c>
      <c r="L6" s="53">
        <v>5</v>
      </c>
      <c r="M6" s="53">
        <v>5</v>
      </c>
      <c r="N6" s="53">
        <v>5</v>
      </c>
      <c r="O6" s="53">
        <v>6</v>
      </c>
      <c r="P6" s="68">
        <v>6</v>
      </c>
      <c r="R6" s="31">
        <f t="shared" ref="R6:R18" si="0">MMULT(C6:P6,$R$25:$R$38)</f>
        <v>2.3375181880991724</v>
      </c>
      <c r="S6" s="31">
        <f t="shared" ref="S6:S18" si="1">R6/0.2908</f>
        <v>8.0382331090067822</v>
      </c>
      <c r="T6" s="33">
        <f t="shared" ref="T6:T18" si="2">S6/$S$20</f>
        <v>0.15655056846727095</v>
      </c>
      <c r="U6" s="33"/>
      <c r="V6" s="52" t="s">
        <v>62</v>
      </c>
      <c r="W6" s="87">
        <v>0.15655056846727095</v>
      </c>
      <c r="X6" s="88"/>
      <c r="Z6" s="52" t="s">
        <v>60</v>
      </c>
      <c r="AA6" s="87">
        <v>1.6229477835079983E-2</v>
      </c>
      <c r="AB6" s="154">
        <v>1.780415430267062E-2</v>
      </c>
    </row>
    <row r="7" spans="2:31" ht="15.75" thickBot="1" x14ac:dyDescent="0.3">
      <c r="B7" s="52" t="s">
        <v>68</v>
      </c>
      <c r="C7" s="67">
        <v>0.33333333333333331</v>
      </c>
      <c r="D7" s="53">
        <v>0.5</v>
      </c>
      <c r="E7" s="53">
        <v>1</v>
      </c>
      <c r="F7" s="53">
        <v>2</v>
      </c>
      <c r="G7" s="53">
        <v>2</v>
      </c>
      <c r="H7" s="53">
        <v>4</v>
      </c>
      <c r="I7" s="53">
        <v>4</v>
      </c>
      <c r="J7" s="53">
        <v>4</v>
      </c>
      <c r="K7" s="53">
        <v>4</v>
      </c>
      <c r="L7" s="53">
        <v>5</v>
      </c>
      <c r="M7" s="53">
        <v>5</v>
      </c>
      <c r="N7" s="53">
        <v>5</v>
      </c>
      <c r="O7" s="53">
        <v>5</v>
      </c>
      <c r="P7" s="68">
        <v>6</v>
      </c>
      <c r="R7" s="31">
        <f t="shared" si="0"/>
        <v>1.9384748849437041</v>
      </c>
      <c r="S7" s="31">
        <f t="shared" si="1"/>
        <v>6.6660071696826142</v>
      </c>
      <c r="T7" s="33">
        <f t="shared" si="2"/>
        <v>0.12982544766603094</v>
      </c>
      <c r="U7" s="33"/>
      <c r="V7" s="52" t="s">
        <v>68</v>
      </c>
      <c r="W7" s="87">
        <v>0.12982544766603094</v>
      </c>
      <c r="X7" s="88"/>
      <c r="Z7" s="52" t="s">
        <v>73</v>
      </c>
      <c r="AA7" s="87">
        <v>1.8773852179451812E-2</v>
      </c>
      <c r="AB7" s="154">
        <v>2.0771513353115723E-2</v>
      </c>
    </row>
    <row r="8" spans="2:31" ht="15.75" thickBot="1" x14ac:dyDescent="0.3">
      <c r="B8" s="52" t="s">
        <v>82</v>
      </c>
      <c r="C8" s="67">
        <v>0.25</v>
      </c>
      <c r="D8" s="53">
        <v>0.33333333333333331</v>
      </c>
      <c r="E8" s="53">
        <v>0.5</v>
      </c>
      <c r="F8" s="53">
        <v>1</v>
      </c>
      <c r="G8" s="53">
        <v>1</v>
      </c>
      <c r="H8" s="53">
        <v>3</v>
      </c>
      <c r="I8" s="53">
        <v>3</v>
      </c>
      <c r="J8" s="53">
        <v>3</v>
      </c>
      <c r="K8" s="53">
        <v>4</v>
      </c>
      <c r="L8" s="53">
        <v>5</v>
      </c>
      <c r="M8" s="53">
        <v>5</v>
      </c>
      <c r="N8" s="53">
        <v>5</v>
      </c>
      <c r="O8" s="53">
        <v>5</v>
      </c>
      <c r="P8" s="68">
        <v>6</v>
      </c>
      <c r="R8" s="31">
        <f t="shared" si="0"/>
        <v>1.5006228304234177</v>
      </c>
      <c r="S8" s="31">
        <f t="shared" si="1"/>
        <v>5.1603261018686988</v>
      </c>
      <c r="T8" s="33">
        <f t="shared" si="2"/>
        <v>0.10050118897632475</v>
      </c>
      <c r="U8" s="33"/>
      <c r="V8" s="52" t="s">
        <v>82</v>
      </c>
      <c r="W8" s="87">
        <v>0.10050118897632475</v>
      </c>
      <c r="X8" s="88"/>
      <c r="Z8" s="52" t="s">
        <v>63</v>
      </c>
      <c r="AA8" s="87">
        <v>2.3164701389808227E-2</v>
      </c>
      <c r="AB8" s="154">
        <v>2.3738872403560825E-2</v>
      </c>
    </row>
    <row r="9" spans="2:31" ht="15.75" thickBot="1" x14ac:dyDescent="0.3">
      <c r="B9" s="52" t="s">
        <v>76</v>
      </c>
      <c r="C9" s="67">
        <v>0.25</v>
      </c>
      <c r="D9" s="53">
        <v>0.33333333333333331</v>
      </c>
      <c r="E9" s="53">
        <v>0.5</v>
      </c>
      <c r="F9" s="53">
        <v>1</v>
      </c>
      <c r="G9" s="53">
        <v>1</v>
      </c>
      <c r="H9" s="53">
        <v>3</v>
      </c>
      <c r="I9" s="53">
        <v>3</v>
      </c>
      <c r="J9" s="53">
        <v>3</v>
      </c>
      <c r="K9" s="53">
        <v>4</v>
      </c>
      <c r="L9" s="53">
        <v>5</v>
      </c>
      <c r="M9" s="53">
        <v>5</v>
      </c>
      <c r="N9" s="53">
        <v>5</v>
      </c>
      <c r="O9" s="53">
        <v>5</v>
      </c>
      <c r="P9" s="68">
        <v>6</v>
      </c>
      <c r="R9" s="31">
        <f t="shared" si="0"/>
        <v>1.5006228304234177</v>
      </c>
      <c r="S9" s="31">
        <f t="shared" si="1"/>
        <v>5.1603261018686988</v>
      </c>
      <c r="T9" s="33">
        <f t="shared" si="2"/>
        <v>0.10050118897632475</v>
      </c>
      <c r="U9" s="33"/>
      <c r="V9" s="52" t="s">
        <v>76</v>
      </c>
      <c r="W9" s="87">
        <v>0.10050118897632475</v>
      </c>
      <c r="X9" s="88"/>
      <c r="Z9" s="52" t="s">
        <v>66</v>
      </c>
      <c r="AA9" s="87">
        <v>2.8866859733644203E-2</v>
      </c>
      <c r="AB9" s="154">
        <v>2.670623145400593E-2</v>
      </c>
    </row>
    <row r="10" spans="2:31" ht="15.75" thickBot="1" x14ac:dyDescent="0.3">
      <c r="B10" s="52" t="s">
        <v>69</v>
      </c>
      <c r="C10" s="67">
        <v>0.25</v>
      </c>
      <c r="D10" s="53">
        <v>0.25</v>
      </c>
      <c r="E10" s="53">
        <v>0.25</v>
      </c>
      <c r="F10" s="53">
        <v>0.33333333333333331</v>
      </c>
      <c r="G10" s="53">
        <v>0.33333333333333331</v>
      </c>
      <c r="H10" s="53">
        <v>1</v>
      </c>
      <c r="I10" s="53">
        <v>1</v>
      </c>
      <c r="J10" s="53">
        <v>1</v>
      </c>
      <c r="K10" s="53">
        <v>2</v>
      </c>
      <c r="L10" s="53">
        <v>4</v>
      </c>
      <c r="M10" s="53">
        <v>4</v>
      </c>
      <c r="N10" s="53">
        <v>5</v>
      </c>
      <c r="O10" s="53">
        <v>5</v>
      </c>
      <c r="P10" s="68">
        <v>5</v>
      </c>
      <c r="R10" s="31">
        <f t="shared" si="0"/>
        <v>0.85985674924882316</v>
      </c>
      <c r="S10" s="31">
        <f t="shared" si="1"/>
        <v>2.9568664004429959</v>
      </c>
      <c r="T10" s="33">
        <f t="shared" si="2"/>
        <v>5.7587172403901682E-2</v>
      </c>
      <c r="U10" s="33"/>
      <c r="V10" s="52" t="s">
        <v>69</v>
      </c>
      <c r="W10" s="87">
        <v>5.7587172403901682E-2</v>
      </c>
      <c r="X10" s="88"/>
      <c r="Z10" s="52" t="s">
        <v>65</v>
      </c>
      <c r="AA10" s="87">
        <v>4.6347267312677146E-2</v>
      </c>
      <c r="AB10" s="154">
        <v>3.5608308605341241E-2</v>
      </c>
    </row>
    <row r="11" spans="2:31" ht="15.75" thickBot="1" x14ac:dyDescent="0.3">
      <c r="B11" s="52" t="s">
        <v>71</v>
      </c>
      <c r="C11" s="67">
        <v>0.25</v>
      </c>
      <c r="D11" s="53">
        <v>0.25</v>
      </c>
      <c r="E11" s="53">
        <v>0.25</v>
      </c>
      <c r="F11" s="53">
        <v>0.33333333333333331</v>
      </c>
      <c r="G11" s="53">
        <v>0.33333333333333331</v>
      </c>
      <c r="H11" s="53">
        <v>1</v>
      </c>
      <c r="I11" s="53">
        <v>1</v>
      </c>
      <c r="J11" s="53">
        <v>1</v>
      </c>
      <c r="K11" s="53">
        <v>2</v>
      </c>
      <c r="L11" s="53">
        <v>4</v>
      </c>
      <c r="M11" s="53">
        <v>4</v>
      </c>
      <c r="N11" s="53">
        <v>5</v>
      </c>
      <c r="O11" s="53">
        <v>5</v>
      </c>
      <c r="P11" s="68">
        <v>5</v>
      </c>
      <c r="R11" s="31">
        <f t="shared" si="0"/>
        <v>0.85985674924882316</v>
      </c>
      <c r="S11" s="31">
        <f t="shared" si="1"/>
        <v>2.9568664004429959</v>
      </c>
      <c r="T11" s="33">
        <f t="shared" si="2"/>
        <v>5.7587172403901682E-2</v>
      </c>
      <c r="U11" s="33"/>
      <c r="V11" s="52" t="s">
        <v>71</v>
      </c>
      <c r="W11" s="87">
        <v>5.7587172403901682E-2</v>
      </c>
      <c r="X11" s="88"/>
      <c r="Z11" s="52" t="s">
        <v>69</v>
      </c>
      <c r="AA11" s="87">
        <v>5.7587172403901682E-2</v>
      </c>
      <c r="AB11" s="154">
        <v>3.8575667655786336E-2</v>
      </c>
    </row>
    <row r="12" spans="2:31" ht="15.75" thickBot="1" x14ac:dyDescent="0.3">
      <c r="B12" s="52" t="s">
        <v>72</v>
      </c>
      <c r="C12" s="67">
        <v>0.25</v>
      </c>
      <c r="D12" s="53">
        <v>0.25</v>
      </c>
      <c r="E12" s="53">
        <v>0.25</v>
      </c>
      <c r="F12" s="53">
        <v>0.33333333333333331</v>
      </c>
      <c r="G12" s="53">
        <v>0.33333333333333331</v>
      </c>
      <c r="H12" s="53">
        <v>1</v>
      </c>
      <c r="I12" s="53">
        <v>1</v>
      </c>
      <c r="J12" s="53">
        <v>1</v>
      </c>
      <c r="K12" s="53">
        <v>2</v>
      </c>
      <c r="L12" s="53">
        <v>4</v>
      </c>
      <c r="M12" s="53">
        <v>4</v>
      </c>
      <c r="N12" s="53">
        <v>5</v>
      </c>
      <c r="O12" s="53">
        <v>5</v>
      </c>
      <c r="P12" s="68">
        <v>5</v>
      </c>
      <c r="R12" s="31">
        <f t="shared" si="0"/>
        <v>0.85985674924882316</v>
      </c>
      <c r="S12" s="31">
        <f t="shared" si="1"/>
        <v>2.9568664004429959</v>
      </c>
      <c r="T12" s="33">
        <f t="shared" si="2"/>
        <v>5.7587172403901682E-2</v>
      </c>
      <c r="U12" s="33"/>
      <c r="V12" s="52" t="s">
        <v>72</v>
      </c>
      <c r="W12" s="87">
        <v>5.7587172403901682E-2</v>
      </c>
      <c r="X12" s="88"/>
      <c r="Z12" s="52" t="s">
        <v>71</v>
      </c>
      <c r="AA12" s="87">
        <v>5.7587172403901682E-2</v>
      </c>
      <c r="AB12" s="154">
        <v>3.8575667655786336E-2</v>
      </c>
    </row>
    <row r="13" spans="2:31" ht="15.75" thickBot="1" x14ac:dyDescent="0.3">
      <c r="B13" s="52" t="s">
        <v>65</v>
      </c>
      <c r="C13" s="67">
        <v>0.2</v>
      </c>
      <c r="D13" s="53">
        <v>0.25</v>
      </c>
      <c r="E13" s="53">
        <v>0.25</v>
      </c>
      <c r="F13" s="53">
        <v>0.25</v>
      </c>
      <c r="G13" s="53">
        <v>0.25</v>
      </c>
      <c r="H13" s="53">
        <v>0.5</v>
      </c>
      <c r="I13" s="53">
        <v>0.5</v>
      </c>
      <c r="J13" s="53">
        <v>0.5</v>
      </c>
      <c r="K13" s="53">
        <v>1</v>
      </c>
      <c r="L13" s="53">
        <v>4</v>
      </c>
      <c r="M13" s="53">
        <v>4</v>
      </c>
      <c r="N13" s="53">
        <v>4</v>
      </c>
      <c r="O13" s="53">
        <v>5</v>
      </c>
      <c r="P13" s="68">
        <v>5</v>
      </c>
      <c r="R13" s="31">
        <f t="shared" si="0"/>
        <v>0.6920293000068316</v>
      </c>
      <c r="S13" s="31">
        <f t="shared" si="1"/>
        <v>2.3797431224444003</v>
      </c>
      <c r="T13" s="33">
        <f t="shared" si="2"/>
        <v>4.6347267312677146E-2</v>
      </c>
      <c r="U13" s="33"/>
      <c r="V13" s="52" t="s">
        <v>65</v>
      </c>
      <c r="W13" s="87">
        <v>4.6347267312677146E-2</v>
      </c>
      <c r="X13" s="88"/>
      <c r="Z13" s="52" t="s">
        <v>72</v>
      </c>
      <c r="AA13" s="87">
        <v>5.7587172403901682E-2</v>
      </c>
      <c r="AB13" s="154">
        <v>3.8575667655786336E-2</v>
      </c>
    </row>
    <row r="14" spans="2:31" ht="15.75" thickBot="1" x14ac:dyDescent="0.3">
      <c r="B14" s="52" t="s">
        <v>66</v>
      </c>
      <c r="C14" s="67">
        <v>0.2</v>
      </c>
      <c r="D14" s="53">
        <v>0.2</v>
      </c>
      <c r="E14" s="53">
        <v>0.2</v>
      </c>
      <c r="F14" s="53">
        <v>0.2</v>
      </c>
      <c r="G14" s="53">
        <v>0.2</v>
      </c>
      <c r="H14" s="53">
        <v>0.25</v>
      </c>
      <c r="I14" s="53">
        <v>0.25</v>
      </c>
      <c r="J14" s="53">
        <v>0.25</v>
      </c>
      <c r="K14" s="53">
        <v>0.25</v>
      </c>
      <c r="L14" s="53">
        <v>1</v>
      </c>
      <c r="M14" s="53">
        <v>2</v>
      </c>
      <c r="N14" s="53">
        <v>3</v>
      </c>
      <c r="O14" s="53">
        <v>4</v>
      </c>
      <c r="P14" s="68">
        <v>5</v>
      </c>
      <c r="R14" s="31">
        <f t="shared" si="0"/>
        <v>0.43102245058156985</v>
      </c>
      <c r="S14" s="31">
        <f t="shared" si="1"/>
        <v>1.4821954971855908</v>
      </c>
      <c r="T14" s="33">
        <f t="shared" si="2"/>
        <v>2.8866859733644203E-2</v>
      </c>
      <c r="U14" s="33"/>
      <c r="V14" s="52" t="s">
        <v>66</v>
      </c>
      <c r="W14" s="87">
        <v>2.8866859733644203E-2</v>
      </c>
      <c r="X14" s="88"/>
      <c r="Z14" s="52" t="s">
        <v>82</v>
      </c>
      <c r="AA14" s="87">
        <v>0.10050118897632475</v>
      </c>
      <c r="AB14" s="154">
        <v>4.4510385756676547E-2</v>
      </c>
    </row>
    <row r="15" spans="2:31" ht="15.75" thickBot="1" x14ac:dyDescent="0.3">
      <c r="B15" s="52" t="s">
        <v>63</v>
      </c>
      <c r="C15" s="67">
        <v>0.2</v>
      </c>
      <c r="D15" s="53">
        <v>0.2</v>
      </c>
      <c r="E15" s="53">
        <v>0.2</v>
      </c>
      <c r="F15" s="53">
        <v>0.2</v>
      </c>
      <c r="G15" s="53">
        <v>0.2</v>
      </c>
      <c r="H15" s="53">
        <v>0.25</v>
      </c>
      <c r="I15" s="53">
        <v>0.25</v>
      </c>
      <c r="J15" s="53">
        <v>0.25</v>
      </c>
      <c r="K15" s="53">
        <v>0.25</v>
      </c>
      <c r="L15" s="53">
        <v>0.5</v>
      </c>
      <c r="M15" s="53">
        <v>1</v>
      </c>
      <c r="N15" s="53">
        <v>2</v>
      </c>
      <c r="O15" s="53">
        <v>3</v>
      </c>
      <c r="P15" s="68">
        <v>4</v>
      </c>
      <c r="R15" s="31">
        <f t="shared" si="0"/>
        <v>0.34588127881428465</v>
      </c>
      <c r="S15" s="31">
        <f t="shared" si="1"/>
        <v>1.1894129257712678</v>
      </c>
      <c r="T15" s="33">
        <f t="shared" si="2"/>
        <v>2.3164701389808227E-2</v>
      </c>
      <c r="U15" s="33"/>
      <c r="V15" s="52" t="s">
        <v>63</v>
      </c>
      <c r="W15" s="87">
        <v>2.3164701389808227E-2</v>
      </c>
      <c r="X15" s="88"/>
      <c r="Z15" s="52" t="s">
        <v>76</v>
      </c>
      <c r="AA15" s="87">
        <v>0.10050118897632475</v>
      </c>
      <c r="AB15" s="154">
        <v>4.4510385756676547E-2</v>
      </c>
    </row>
    <row r="16" spans="2:31" ht="15.75" thickBot="1" x14ac:dyDescent="0.3">
      <c r="B16" s="52" t="s">
        <v>73</v>
      </c>
      <c r="C16" s="67">
        <v>0.16666666666666666</v>
      </c>
      <c r="D16" s="53">
        <v>0.2</v>
      </c>
      <c r="E16" s="53">
        <v>0.2</v>
      </c>
      <c r="F16" s="53">
        <v>0.2</v>
      </c>
      <c r="G16" s="53">
        <v>0.2</v>
      </c>
      <c r="H16" s="53">
        <v>0.2</v>
      </c>
      <c r="I16" s="53">
        <v>0.2</v>
      </c>
      <c r="J16" s="53">
        <v>0.2</v>
      </c>
      <c r="K16" s="53">
        <v>0.25</v>
      </c>
      <c r="L16" s="53">
        <v>0.33333333333333331</v>
      </c>
      <c r="M16" s="53">
        <v>0.5</v>
      </c>
      <c r="N16" s="53">
        <v>1</v>
      </c>
      <c r="O16" s="53">
        <v>2</v>
      </c>
      <c r="P16" s="68">
        <v>4</v>
      </c>
      <c r="R16" s="31">
        <f t="shared" si="0"/>
        <v>0.2803197801183871</v>
      </c>
      <c r="S16" s="31">
        <f t="shared" si="1"/>
        <v>0.96396072943049205</v>
      </c>
      <c r="T16" s="33">
        <f t="shared" si="2"/>
        <v>1.8773852179451812E-2</v>
      </c>
      <c r="U16" s="33"/>
      <c r="V16" s="52" t="s">
        <v>73</v>
      </c>
      <c r="W16" s="87">
        <v>1.8773852179451812E-2</v>
      </c>
      <c r="X16" s="88"/>
      <c r="Z16" s="52" t="s">
        <v>84</v>
      </c>
      <c r="AA16" s="87">
        <v>0.12982544766603094</v>
      </c>
      <c r="AB16" s="154">
        <v>4.747774480712165E-2</v>
      </c>
    </row>
    <row r="17" spans="2:28" ht="15.75" thickBot="1" x14ac:dyDescent="0.3">
      <c r="B17" s="52" t="s">
        <v>60</v>
      </c>
      <c r="C17" s="67">
        <v>0.16666666666666666</v>
      </c>
      <c r="D17" s="53">
        <v>0.16666666666666666</v>
      </c>
      <c r="E17" s="53">
        <v>0.2</v>
      </c>
      <c r="F17" s="53">
        <v>0.2</v>
      </c>
      <c r="G17" s="53">
        <v>0.2</v>
      </c>
      <c r="H17" s="53">
        <v>0.2</v>
      </c>
      <c r="I17" s="53">
        <v>0.2</v>
      </c>
      <c r="J17" s="53">
        <v>0.2</v>
      </c>
      <c r="K17" s="53">
        <v>0.2</v>
      </c>
      <c r="L17" s="53">
        <v>0.25</v>
      </c>
      <c r="M17" s="53">
        <v>0.33333333333333331</v>
      </c>
      <c r="N17" s="53">
        <v>0.5</v>
      </c>
      <c r="O17" s="53">
        <v>1</v>
      </c>
      <c r="P17" s="68">
        <v>4</v>
      </c>
      <c r="R17" s="31">
        <f t="shared" si="0"/>
        <v>0.24232872479656969</v>
      </c>
      <c r="S17" s="31">
        <f t="shared" si="1"/>
        <v>0.83331748554528784</v>
      </c>
      <c r="T17" s="33">
        <f t="shared" si="2"/>
        <v>1.6229477835079983E-2</v>
      </c>
      <c r="U17" s="33"/>
      <c r="V17" s="52" t="s">
        <v>60</v>
      </c>
      <c r="W17" s="87">
        <v>1.6229477835079983E-2</v>
      </c>
      <c r="X17" s="88"/>
      <c r="Z17" s="52" t="s">
        <v>62</v>
      </c>
      <c r="AA17" s="87">
        <v>0.15655056846727095</v>
      </c>
      <c r="AB17" s="154">
        <v>5.0445103857566759E-2</v>
      </c>
    </row>
    <row r="18" spans="2:28" ht="15.75" thickBot="1" x14ac:dyDescent="0.3">
      <c r="B18" s="52" t="s">
        <v>70</v>
      </c>
      <c r="C18" s="69">
        <v>0.16666666666666666</v>
      </c>
      <c r="D18" s="70">
        <v>0.16666666666666666</v>
      </c>
      <c r="E18" s="70">
        <v>0.16666666666666666</v>
      </c>
      <c r="F18" s="70">
        <v>0.16666666666666666</v>
      </c>
      <c r="G18" s="70">
        <v>0.16666666666666666</v>
      </c>
      <c r="H18" s="70">
        <v>0.2</v>
      </c>
      <c r="I18" s="70">
        <v>0.2</v>
      </c>
      <c r="J18" s="70">
        <v>0.2</v>
      </c>
      <c r="K18" s="70">
        <v>0.2</v>
      </c>
      <c r="L18" s="70">
        <v>0.2</v>
      </c>
      <c r="M18" s="70">
        <v>0.25</v>
      </c>
      <c r="N18" s="70">
        <v>0.25</v>
      </c>
      <c r="O18" s="70">
        <v>0.25</v>
      </c>
      <c r="P18" s="71">
        <v>1</v>
      </c>
      <c r="R18" s="31">
        <f t="shared" si="0"/>
        <v>0.17481707542641664</v>
      </c>
      <c r="S18" s="31">
        <f t="shared" si="1"/>
        <v>0.60115913145260191</v>
      </c>
      <c r="T18" s="33">
        <f t="shared" si="2"/>
        <v>1.1708021214605494E-2</v>
      </c>
      <c r="U18" s="33"/>
      <c r="V18" s="52" t="s">
        <v>70</v>
      </c>
      <c r="W18" s="89">
        <v>1.1708021214605494E-2</v>
      </c>
      <c r="X18" s="90"/>
      <c r="Z18" s="52" t="s">
        <v>64</v>
      </c>
      <c r="AA18" s="89">
        <v>0.19476990903707661</v>
      </c>
      <c r="AB18" s="155">
        <v>5.3412462908011861E-2</v>
      </c>
    </row>
    <row r="19" spans="2:28" ht="15.75" thickBot="1" x14ac:dyDescent="0.3"/>
    <row r="20" spans="2:28" ht="15.75" thickBot="1" x14ac:dyDescent="0.3">
      <c r="C20" s="72">
        <f>SUM(C5:C18)</f>
        <v>4.1833333333333336</v>
      </c>
      <c r="D20" s="73">
        <f t="shared" ref="D20:P20" si="3">SUM(D5:D18)</f>
        <v>6.1000000000000014</v>
      </c>
      <c r="E20" s="73">
        <f t="shared" si="3"/>
        <v>8.9666666666666632</v>
      </c>
      <c r="F20" s="73">
        <f t="shared" si="3"/>
        <v>13.216666666666665</v>
      </c>
      <c r="G20" s="73">
        <f t="shared" si="3"/>
        <v>13.216666666666665</v>
      </c>
      <c r="H20" s="73">
        <f t="shared" si="3"/>
        <v>22.599999999999998</v>
      </c>
      <c r="I20" s="73">
        <f t="shared" si="3"/>
        <v>22.599999999999998</v>
      </c>
      <c r="J20" s="73">
        <f t="shared" si="3"/>
        <v>22.599999999999998</v>
      </c>
      <c r="K20" s="73">
        <f t="shared" si="3"/>
        <v>29.15</v>
      </c>
      <c r="L20" s="73">
        <f t="shared" si="3"/>
        <v>43.283333333333339</v>
      </c>
      <c r="M20" s="73">
        <f t="shared" si="3"/>
        <v>45.083333333333336</v>
      </c>
      <c r="N20" s="73">
        <f t="shared" si="3"/>
        <v>51.75</v>
      </c>
      <c r="O20" s="73">
        <f t="shared" si="3"/>
        <v>57.25</v>
      </c>
      <c r="P20" s="74">
        <f t="shared" si="3"/>
        <v>68</v>
      </c>
      <c r="S20" s="20">
        <f>SUM(S5:S18)</f>
        <v>51.345920923227347</v>
      </c>
    </row>
    <row r="22" spans="2:28" ht="15.75" thickBot="1" x14ac:dyDescent="0.3"/>
    <row r="23" spans="2:28" ht="196.5" thickBot="1" x14ac:dyDescent="0.3">
      <c r="C23" s="145" t="s">
        <v>64</v>
      </c>
      <c r="D23" s="145" t="s">
        <v>62</v>
      </c>
      <c r="E23" s="145" t="s">
        <v>68</v>
      </c>
      <c r="F23" s="145" t="s">
        <v>82</v>
      </c>
      <c r="G23" s="145" t="s">
        <v>76</v>
      </c>
      <c r="H23" s="145" t="s">
        <v>69</v>
      </c>
      <c r="I23" s="145" t="s">
        <v>71</v>
      </c>
      <c r="J23" s="145" t="s">
        <v>72</v>
      </c>
      <c r="K23" s="145" t="s">
        <v>65</v>
      </c>
      <c r="L23" s="145" t="s">
        <v>66</v>
      </c>
      <c r="M23" s="145" t="s">
        <v>63</v>
      </c>
      <c r="N23" s="145" t="s">
        <v>73</v>
      </c>
      <c r="O23" s="145" t="s">
        <v>60</v>
      </c>
      <c r="P23" s="145" t="s">
        <v>70</v>
      </c>
    </row>
    <row r="24" spans="2:28" ht="15.75" thickBot="1" x14ac:dyDescent="0.3">
      <c r="B24" s="51" t="s">
        <v>41</v>
      </c>
      <c r="C24" s="56">
        <v>6</v>
      </c>
      <c r="D24" s="56">
        <v>5.666666666666667</v>
      </c>
      <c r="E24" s="56">
        <v>5.333333333333333</v>
      </c>
      <c r="F24" s="56">
        <v>5</v>
      </c>
      <c r="G24" s="56">
        <v>5</v>
      </c>
      <c r="H24" s="56">
        <v>4.333333333333333</v>
      </c>
      <c r="I24" s="56">
        <v>4.333333333333333</v>
      </c>
      <c r="J24" s="56">
        <v>4.333333333333333</v>
      </c>
      <c r="K24" s="56">
        <v>4</v>
      </c>
      <c r="L24" s="56">
        <v>3</v>
      </c>
      <c r="M24" s="56">
        <v>2.6666666666666665</v>
      </c>
      <c r="N24" s="56">
        <v>2.3333333333333335</v>
      </c>
      <c r="O24" s="56">
        <v>2</v>
      </c>
      <c r="P24" s="56">
        <v>1</v>
      </c>
    </row>
    <row r="25" spans="2:28" ht="15.75" thickBot="1" x14ac:dyDescent="0.3">
      <c r="B25" s="52" t="s">
        <v>64</v>
      </c>
      <c r="C25" s="75">
        <f>C5/C$20</f>
        <v>0.2390438247011952</v>
      </c>
      <c r="D25" s="76">
        <f t="shared" ref="D25:P25" si="4">D5/D$20</f>
        <v>0.32786885245901631</v>
      </c>
      <c r="E25" s="76">
        <f t="shared" si="4"/>
        <v>0.33457249070631984</v>
      </c>
      <c r="F25" s="76">
        <f t="shared" si="4"/>
        <v>0.30264817150063056</v>
      </c>
      <c r="G25" s="76">
        <f t="shared" si="4"/>
        <v>0.30264817150063056</v>
      </c>
      <c r="H25" s="76">
        <f t="shared" si="4"/>
        <v>0.1769911504424779</v>
      </c>
      <c r="I25" s="76">
        <f t="shared" si="4"/>
        <v>0.1769911504424779</v>
      </c>
      <c r="J25" s="76">
        <f t="shared" si="4"/>
        <v>0.1769911504424779</v>
      </c>
      <c r="K25" s="76">
        <f t="shared" si="4"/>
        <v>0.17152658662092626</v>
      </c>
      <c r="L25" s="76">
        <f t="shared" si="4"/>
        <v>0.11551790527531766</v>
      </c>
      <c r="M25" s="76">
        <f t="shared" si="4"/>
        <v>0.11090573012939001</v>
      </c>
      <c r="N25" s="76">
        <f t="shared" si="4"/>
        <v>0.11594202898550725</v>
      </c>
      <c r="O25" s="76">
        <f t="shared" si="4"/>
        <v>0.10480349344978165</v>
      </c>
      <c r="P25" s="77">
        <f t="shared" si="4"/>
        <v>8.8235294117647065E-2</v>
      </c>
      <c r="R25" s="80">
        <f>AVERAGE(C25:P26)</f>
        <v>0.17462280088666526</v>
      </c>
    </row>
    <row r="26" spans="2:28" ht="15.75" thickBot="1" x14ac:dyDescent="0.3">
      <c r="B26" s="52" t="s">
        <v>62</v>
      </c>
      <c r="C26" s="57">
        <f t="shared" ref="C26:P38" si="5">C6/C$20</f>
        <v>0.1195219123505976</v>
      </c>
      <c r="D26" s="58">
        <f t="shared" si="5"/>
        <v>0.16393442622950816</v>
      </c>
      <c r="E26" s="58">
        <f t="shared" si="5"/>
        <v>0.22304832713754655</v>
      </c>
      <c r="F26" s="58">
        <f t="shared" si="5"/>
        <v>0.2269861286254729</v>
      </c>
      <c r="G26" s="58">
        <f t="shared" si="5"/>
        <v>0.2269861286254729</v>
      </c>
      <c r="H26" s="58">
        <f t="shared" si="5"/>
        <v>0.1769911504424779</v>
      </c>
      <c r="I26" s="58">
        <f t="shared" si="5"/>
        <v>0.1769911504424779</v>
      </c>
      <c r="J26" s="58">
        <f t="shared" si="5"/>
        <v>0.1769911504424779</v>
      </c>
      <c r="K26" s="58">
        <f t="shared" si="5"/>
        <v>0.137221269296741</v>
      </c>
      <c r="L26" s="58">
        <f t="shared" si="5"/>
        <v>0.11551790527531766</v>
      </c>
      <c r="M26" s="58">
        <f t="shared" si="5"/>
        <v>0.11090573012939001</v>
      </c>
      <c r="N26" s="58">
        <f t="shared" si="5"/>
        <v>9.6618357487922704E-2</v>
      </c>
      <c r="O26" s="58">
        <f t="shared" si="5"/>
        <v>0.10480349344978165</v>
      </c>
      <c r="P26" s="59">
        <f t="shared" si="5"/>
        <v>8.8235294117647065E-2</v>
      </c>
      <c r="R26" s="81">
        <f t="shared" ref="R26:R38" si="6">AVERAGE(C26:P27)</f>
        <v>0.13883505354690445</v>
      </c>
    </row>
    <row r="27" spans="2:28" ht="15.75" thickBot="1" x14ac:dyDescent="0.3">
      <c r="B27" s="52" t="s">
        <v>68</v>
      </c>
      <c r="C27" s="57">
        <f t="shared" si="5"/>
        <v>7.9681274900398391E-2</v>
      </c>
      <c r="D27" s="58">
        <f t="shared" si="5"/>
        <v>8.1967213114754078E-2</v>
      </c>
      <c r="E27" s="58">
        <f t="shared" si="5"/>
        <v>0.11152416356877327</v>
      </c>
      <c r="F27" s="58">
        <f t="shared" si="5"/>
        <v>0.15132408575031528</v>
      </c>
      <c r="G27" s="58">
        <f t="shared" si="5"/>
        <v>0.15132408575031528</v>
      </c>
      <c r="H27" s="58">
        <f t="shared" si="5"/>
        <v>0.1769911504424779</v>
      </c>
      <c r="I27" s="58">
        <f t="shared" si="5"/>
        <v>0.1769911504424779</v>
      </c>
      <c r="J27" s="58">
        <f t="shared" si="5"/>
        <v>0.1769911504424779</v>
      </c>
      <c r="K27" s="58">
        <f t="shared" si="5"/>
        <v>0.137221269296741</v>
      </c>
      <c r="L27" s="58">
        <f t="shared" si="5"/>
        <v>0.11551790527531766</v>
      </c>
      <c r="M27" s="58">
        <f t="shared" si="5"/>
        <v>0.11090573012939001</v>
      </c>
      <c r="N27" s="58">
        <f t="shared" si="5"/>
        <v>9.6618357487922704E-2</v>
      </c>
      <c r="O27" s="58">
        <f t="shared" si="5"/>
        <v>8.7336244541484712E-2</v>
      </c>
      <c r="P27" s="59">
        <f t="shared" si="5"/>
        <v>8.8235294117647065E-2</v>
      </c>
      <c r="R27" s="81">
        <f t="shared" si="6"/>
        <v>0.11064949632349078</v>
      </c>
    </row>
    <row r="28" spans="2:28" ht="15.75" thickBot="1" x14ac:dyDescent="0.3">
      <c r="B28" s="52" t="s">
        <v>82</v>
      </c>
      <c r="C28" s="57">
        <f t="shared" si="5"/>
        <v>5.97609561752988E-2</v>
      </c>
      <c r="D28" s="58">
        <f t="shared" si="5"/>
        <v>5.4644808743169383E-2</v>
      </c>
      <c r="E28" s="58">
        <f t="shared" si="5"/>
        <v>5.5762081784386637E-2</v>
      </c>
      <c r="F28" s="58">
        <f t="shared" si="5"/>
        <v>7.566204287515764E-2</v>
      </c>
      <c r="G28" s="58">
        <f t="shared" si="5"/>
        <v>7.566204287515764E-2</v>
      </c>
      <c r="H28" s="58">
        <f t="shared" si="5"/>
        <v>0.13274336283185842</v>
      </c>
      <c r="I28" s="58">
        <f t="shared" si="5"/>
        <v>0.13274336283185842</v>
      </c>
      <c r="J28" s="58">
        <f t="shared" si="5"/>
        <v>0.13274336283185842</v>
      </c>
      <c r="K28" s="58">
        <f t="shared" si="5"/>
        <v>0.137221269296741</v>
      </c>
      <c r="L28" s="58">
        <f t="shared" si="5"/>
        <v>0.11551790527531766</v>
      </c>
      <c r="M28" s="58">
        <f t="shared" si="5"/>
        <v>0.11090573012939001</v>
      </c>
      <c r="N28" s="58">
        <f t="shared" si="5"/>
        <v>9.6618357487922704E-2</v>
      </c>
      <c r="O28" s="58">
        <f t="shared" si="5"/>
        <v>8.7336244541484712E-2</v>
      </c>
      <c r="P28" s="59">
        <f t="shared" si="5"/>
        <v>8.8235294117647065E-2</v>
      </c>
      <c r="R28" s="81">
        <f t="shared" si="6"/>
        <v>9.6825487271232052E-2</v>
      </c>
    </row>
    <row r="29" spans="2:28" ht="15.75" thickBot="1" x14ac:dyDescent="0.3">
      <c r="B29" s="52" t="s">
        <v>76</v>
      </c>
      <c r="C29" s="57">
        <f t="shared" si="5"/>
        <v>5.97609561752988E-2</v>
      </c>
      <c r="D29" s="58">
        <f t="shared" si="5"/>
        <v>5.4644808743169383E-2</v>
      </c>
      <c r="E29" s="58">
        <f t="shared" si="5"/>
        <v>5.5762081784386637E-2</v>
      </c>
      <c r="F29" s="58">
        <f t="shared" si="5"/>
        <v>7.566204287515764E-2</v>
      </c>
      <c r="G29" s="58">
        <f t="shared" si="5"/>
        <v>7.566204287515764E-2</v>
      </c>
      <c r="H29" s="58">
        <f t="shared" si="5"/>
        <v>0.13274336283185842</v>
      </c>
      <c r="I29" s="58">
        <f t="shared" si="5"/>
        <v>0.13274336283185842</v>
      </c>
      <c r="J29" s="58">
        <f t="shared" si="5"/>
        <v>0.13274336283185842</v>
      </c>
      <c r="K29" s="58">
        <f t="shared" si="5"/>
        <v>0.137221269296741</v>
      </c>
      <c r="L29" s="58">
        <f t="shared" si="5"/>
        <v>0.11551790527531766</v>
      </c>
      <c r="M29" s="58">
        <f t="shared" si="5"/>
        <v>0.11090573012939001</v>
      </c>
      <c r="N29" s="58">
        <f t="shared" si="5"/>
        <v>9.6618357487922704E-2</v>
      </c>
      <c r="O29" s="58">
        <f t="shared" si="5"/>
        <v>8.7336244541484712E-2</v>
      </c>
      <c r="P29" s="59">
        <f t="shared" si="5"/>
        <v>8.8235294117647065E-2</v>
      </c>
      <c r="R29" s="81">
        <f t="shared" si="6"/>
        <v>7.766431096203566E-2</v>
      </c>
    </row>
    <row r="30" spans="2:28" ht="15.75" thickBot="1" x14ac:dyDescent="0.3">
      <c r="B30" s="52" t="s">
        <v>69</v>
      </c>
      <c r="C30" s="57">
        <f t="shared" si="5"/>
        <v>5.97609561752988E-2</v>
      </c>
      <c r="D30" s="58">
        <f t="shared" si="5"/>
        <v>4.0983606557377039E-2</v>
      </c>
      <c r="E30" s="58">
        <f t="shared" si="5"/>
        <v>2.7881040892193319E-2</v>
      </c>
      <c r="F30" s="58">
        <f t="shared" si="5"/>
        <v>2.522068095838588E-2</v>
      </c>
      <c r="G30" s="58">
        <f t="shared" si="5"/>
        <v>2.522068095838588E-2</v>
      </c>
      <c r="H30" s="58">
        <f t="shared" si="5"/>
        <v>4.4247787610619475E-2</v>
      </c>
      <c r="I30" s="58">
        <f t="shared" si="5"/>
        <v>4.4247787610619475E-2</v>
      </c>
      <c r="J30" s="58">
        <f t="shared" si="5"/>
        <v>4.4247787610619475E-2</v>
      </c>
      <c r="K30" s="58">
        <f t="shared" si="5"/>
        <v>6.86106346483705E-2</v>
      </c>
      <c r="L30" s="58">
        <f t="shared" si="5"/>
        <v>9.2414324220254127E-2</v>
      </c>
      <c r="M30" s="58">
        <f t="shared" si="5"/>
        <v>8.8724584103512014E-2</v>
      </c>
      <c r="N30" s="58">
        <f t="shared" si="5"/>
        <v>9.6618357487922704E-2</v>
      </c>
      <c r="O30" s="58">
        <f t="shared" si="5"/>
        <v>8.7336244541484712E-2</v>
      </c>
      <c r="P30" s="59">
        <f t="shared" si="5"/>
        <v>7.3529411764705885E-2</v>
      </c>
      <c r="R30" s="81">
        <f t="shared" si="6"/>
        <v>5.8503134652839239E-2</v>
      </c>
    </row>
    <row r="31" spans="2:28" ht="15.75" thickBot="1" x14ac:dyDescent="0.3">
      <c r="B31" s="52" t="s">
        <v>71</v>
      </c>
      <c r="C31" s="57">
        <f t="shared" si="5"/>
        <v>5.97609561752988E-2</v>
      </c>
      <c r="D31" s="58">
        <f t="shared" si="5"/>
        <v>4.0983606557377039E-2</v>
      </c>
      <c r="E31" s="58">
        <f t="shared" si="5"/>
        <v>2.7881040892193319E-2</v>
      </c>
      <c r="F31" s="58">
        <f t="shared" si="5"/>
        <v>2.522068095838588E-2</v>
      </c>
      <c r="G31" s="58">
        <f t="shared" si="5"/>
        <v>2.522068095838588E-2</v>
      </c>
      <c r="H31" s="58">
        <f t="shared" si="5"/>
        <v>4.4247787610619475E-2</v>
      </c>
      <c r="I31" s="58">
        <f t="shared" si="5"/>
        <v>4.4247787610619475E-2</v>
      </c>
      <c r="J31" s="58">
        <f t="shared" si="5"/>
        <v>4.4247787610619475E-2</v>
      </c>
      <c r="K31" s="58">
        <f t="shared" si="5"/>
        <v>6.86106346483705E-2</v>
      </c>
      <c r="L31" s="58">
        <f t="shared" si="5"/>
        <v>9.2414324220254127E-2</v>
      </c>
      <c r="M31" s="58">
        <f t="shared" si="5"/>
        <v>8.8724584103512014E-2</v>
      </c>
      <c r="N31" s="58">
        <f t="shared" si="5"/>
        <v>9.6618357487922704E-2</v>
      </c>
      <c r="O31" s="58">
        <f t="shared" si="5"/>
        <v>8.7336244541484712E-2</v>
      </c>
      <c r="P31" s="59">
        <f t="shared" si="5"/>
        <v>7.3529411764705885E-2</v>
      </c>
      <c r="R31" s="81">
        <f t="shared" si="6"/>
        <v>5.8503134652839239E-2</v>
      </c>
    </row>
    <row r="32" spans="2:28" ht="15.75" thickBot="1" x14ac:dyDescent="0.3">
      <c r="B32" s="52" t="s">
        <v>72</v>
      </c>
      <c r="C32" s="57">
        <f t="shared" si="5"/>
        <v>5.97609561752988E-2</v>
      </c>
      <c r="D32" s="58">
        <f t="shared" si="5"/>
        <v>4.0983606557377039E-2</v>
      </c>
      <c r="E32" s="58">
        <f t="shared" si="5"/>
        <v>2.7881040892193319E-2</v>
      </c>
      <c r="F32" s="58">
        <f t="shared" si="5"/>
        <v>2.522068095838588E-2</v>
      </c>
      <c r="G32" s="58">
        <f t="shared" si="5"/>
        <v>2.522068095838588E-2</v>
      </c>
      <c r="H32" s="58">
        <f t="shared" si="5"/>
        <v>4.4247787610619475E-2</v>
      </c>
      <c r="I32" s="58">
        <f t="shared" si="5"/>
        <v>4.4247787610619475E-2</v>
      </c>
      <c r="J32" s="58">
        <f t="shared" si="5"/>
        <v>4.4247787610619475E-2</v>
      </c>
      <c r="K32" s="58">
        <f t="shared" si="5"/>
        <v>6.86106346483705E-2</v>
      </c>
      <c r="L32" s="58">
        <f t="shared" si="5"/>
        <v>9.2414324220254127E-2</v>
      </c>
      <c r="M32" s="58">
        <f t="shared" si="5"/>
        <v>8.8724584103512014E-2</v>
      </c>
      <c r="N32" s="58">
        <f t="shared" si="5"/>
        <v>9.6618357487922704E-2</v>
      </c>
      <c r="O32" s="58">
        <f t="shared" si="5"/>
        <v>8.7336244541484712E-2</v>
      </c>
      <c r="P32" s="59">
        <f t="shared" si="5"/>
        <v>7.3529411764705885E-2</v>
      </c>
      <c r="R32" s="81">
        <f t="shared" si="6"/>
        <v>5.3340163154555233E-2</v>
      </c>
    </row>
    <row r="33" spans="2:18" ht="15.75" thickBot="1" x14ac:dyDescent="0.3">
      <c r="B33" s="52" t="s">
        <v>65</v>
      </c>
      <c r="C33" s="57">
        <f t="shared" si="5"/>
        <v>4.7808764940239043E-2</v>
      </c>
      <c r="D33" s="58">
        <f t="shared" si="5"/>
        <v>4.0983606557377039E-2</v>
      </c>
      <c r="E33" s="58">
        <f t="shared" si="5"/>
        <v>2.7881040892193319E-2</v>
      </c>
      <c r="F33" s="58">
        <f t="shared" si="5"/>
        <v>1.891551071878941E-2</v>
      </c>
      <c r="G33" s="58">
        <f t="shared" si="5"/>
        <v>1.891551071878941E-2</v>
      </c>
      <c r="H33" s="58">
        <f t="shared" si="5"/>
        <v>2.2123893805309738E-2</v>
      </c>
      <c r="I33" s="58">
        <f t="shared" si="5"/>
        <v>2.2123893805309738E-2</v>
      </c>
      <c r="J33" s="58">
        <f t="shared" si="5"/>
        <v>2.2123893805309738E-2</v>
      </c>
      <c r="K33" s="58">
        <f t="shared" si="5"/>
        <v>3.430531732418525E-2</v>
      </c>
      <c r="L33" s="58">
        <f t="shared" si="5"/>
        <v>9.2414324220254127E-2</v>
      </c>
      <c r="M33" s="58">
        <f t="shared" si="5"/>
        <v>8.8724584103512014E-2</v>
      </c>
      <c r="N33" s="58">
        <f t="shared" si="5"/>
        <v>7.7294685990338161E-2</v>
      </c>
      <c r="O33" s="58">
        <f t="shared" si="5"/>
        <v>8.7336244541484712E-2</v>
      </c>
      <c r="P33" s="59">
        <f t="shared" si="5"/>
        <v>7.3529411764705885E-2</v>
      </c>
      <c r="R33" s="81">
        <f t="shared" si="6"/>
        <v>3.9937266009794047E-2</v>
      </c>
    </row>
    <row r="34" spans="2:18" ht="15.75" thickBot="1" x14ac:dyDescent="0.3">
      <c r="B34" s="52" t="s">
        <v>66</v>
      </c>
      <c r="C34" s="57">
        <f t="shared" si="5"/>
        <v>4.7808764940239043E-2</v>
      </c>
      <c r="D34" s="58">
        <f t="shared" si="5"/>
        <v>3.2786885245901634E-2</v>
      </c>
      <c r="E34" s="58">
        <f t="shared" si="5"/>
        <v>2.2304832713754656E-2</v>
      </c>
      <c r="F34" s="58">
        <f t="shared" si="5"/>
        <v>1.5132408575031529E-2</v>
      </c>
      <c r="G34" s="58">
        <f t="shared" si="5"/>
        <v>1.5132408575031529E-2</v>
      </c>
      <c r="H34" s="58">
        <f t="shared" si="5"/>
        <v>1.1061946902654869E-2</v>
      </c>
      <c r="I34" s="58">
        <f t="shared" si="5"/>
        <v>1.1061946902654869E-2</v>
      </c>
      <c r="J34" s="58">
        <f t="shared" si="5"/>
        <v>1.1061946902654869E-2</v>
      </c>
      <c r="K34" s="58">
        <f t="shared" si="5"/>
        <v>8.5763293310463125E-3</v>
      </c>
      <c r="L34" s="58">
        <f t="shared" si="5"/>
        <v>2.3103581055063532E-2</v>
      </c>
      <c r="M34" s="58">
        <f t="shared" si="5"/>
        <v>4.4362292051756007E-2</v>
      </c>
      <c r="N34" s="58">
        <f t="shared" si="5"/>
        <v>5.7971014492753624E-2</v>
      </c>
      <c r="O34" s="58">
        <f t="shared" si="5"/>
        <v>6.9868995633187769E-2</v>
      </c>
      <c r="P34" s="59">
        <f t="shared" si="5"/>
        <v>7.3529411764705885E-2</v>
      </c>
      <c r="R34" s="81">
        <f t="shared" si="6"/>
        <v>2.8653421102165701E-2</v>
      </c>
    </row>
    <row r="35" spans="2:18" ht="15.75" thickBot="1" x14ac:dyDescent="0.3">
      <c r="B35" s="52" t="s">
        <v>63</v>
      </c>
      <c r="C35" s="57">
        <f t="shared" si="5"/>
        <v>4.7808764940239043E-2</v>
      </c>
      <c r="D35" s="58">
        <f t="shared" si="5"/>
        <v>3.2786885245901634E-2</v>
      </c>
      <c r="E35" s="58">
        <f t="shared" si="5"/>
        <v>2.2304832713754656E-2</v>
      </c>
      <c r="F35" s="58">
        <f t="shared" si="5"/>
        <v>1.5132408575031529E-2</v>
      </c>
      <c r="G35" s="58">
        <f t="shared" si="5"/>
        <v>1.5132408575031529E-2</v>
      </c>
      <c r="H35" s="58">
        <f t="shared" si="5"/>
        <v>1.1061946902654869E-2</v>
      </c>
      <c r="I35" s="58">
        <f t="shared" si="5"/>
        <v>1.1061946902654869E-2</v>
      </c>
      <c r="J35" s="58">
        <f t="shared" si="5"/>
        <v>1.1061946902654869E-2</v>
      </c>
      <c r="K35" s="58">
        <f t="shared" si="5"/>
        <v>8.5763293310463125E-3</v>
      </c>
      <c r="L35" s="58">
        <f t="shared" si="5"/>
        <v>1.1551790527531766E-2</v>
      </c>
      <c r="M35" s="58">
        <f t="shared" si="5"/>
        <v>2.2181146025878003E-2</v>
      </c>
      <c r="N35" s="58">
        <f t="shared" si="5"/>
        <v>3.864734299516908E-2</v>
      </c>
      <c r="O35" s="58">
        <f t="shared" si="5"/>
        <v>5.2401746724890827E-2</v>
      </c>
      <c r="P35" s="59">
        <f t="shared" si="5"/>
        <v>5.8823529411764705E-2</v>
      </c>
      <c r="R35" s="81">
        <f t="shared" si="6"/>
        <v>2.3240309487694417E-2</v>
      </c>
    </row>
    <row r="36" spans="2:18" ht="15.75" thickBot="1" x14ac:dyDescent="0.3">
      <c r="B36" s="52" t="s">
        <v>73</v>
      </c>
      <c r="C36" s="57">
        <f t="shared" si="5"/>
        <v>3.9840637450199196E-2</v>
      </c>
      <c r="D36" s="58">
        <f t="shared" si="5"/>
        <v>3.2786885245901634E-2</v>
      </c>
      <c r="E36" s="58">
        <f t="shared" si="5"/>
        <v>2.2304832713754656E-2</v>
      </c>
      <c r="F36" s="58">
        <f t="shared" si="5"/>
        <v>1.5132408575031529E-2</v>
      </c>
      <c r="G36" s="58">
        <f t="shared" si="5"/>
        <v>1.5132408575031529E-2</v>
      </c>
      <c r="H36" s="58">
        <f t="shared" si="5"/>
        <v>8.8495575221238954E-3</v>
      </c>
      <c r="I36" s="58">
        <f t="shared" si="5"/>
        <v>8.8495575221238954E-3</v>
      </c>
      <c r="J36" s="58">
        <f t="shared" si="5"/>
        <v>8.8495575221238954E-3</v>
      </c>
      <c r="K36" s="58">
        <f t="shared" si="5"/>
        <v>8.5763293310463125E-3</v>
      </c>
      <c r="L36" s="58">
        <f t="shared" si="5"/>
        <v>7.7011936850211772E-3</v>
      </c>
      <c r="M36" s="58">
        <f t="shared" si="5"/>
        <v>1.1090573012939002E-2</v>
      </c>
      <c r="N36" s="58">
        <f t="shared" si="5"/>
        <v>1.932367149758454E-2</v>
      </c>
      <c r="O36" s="58">
        <f t="shared" si="5"/>
        <v>3.4934497816593885E-2</v>
      </c>
      <c r="P36" s="59">
        <f t="shared" si="5"/>
        <v>5.8823529411764705E-2</v>
      </c>
      <c r="R36" s="81">
        <f t="shared" si="6"/>
        <v>1.9445010438308191E-2</v>
      </c>
    </row>
    <row r="37" spans="2:18" ht="15.75" thickBot="1" x14ac:dyDescent="0.3">
      <c r="B37" s="52" t="s">
        <v>60</v>
      </c>
      <c r="C37" s="57">
        <f t="shared" si="5"/>
        <v>3.9840637450199196E-2</v>
      </c>
      <c r="D37" s="58">
        <f t="shared" si="5"/>
        <v>2.7322404371584692E-2</v>
      </c>
      <c r="E37" s="58">
        <f t="shared" si="5"/>
        <v>2.2304832713754656E-2</v>
      </c>
      <c r="F37" s="58">
        <f t="shared" si="5"/>
        <v>1.5132408575031529E-2</v>
      </c>
      <c r="G37" s="58">
        <f t="shared" si="5"/>
        <v>1.5132408575031529E-2</v>
      </c>
      <c r="H37" s="58">
        <f t="shared" si="5"/>
        <v>8.8495575221238954E-3</v>
      </c>
      <c r="I37" s="58">
        <f t="shared" si="5"/>
        <v>8.8495575221238954E-3</v>
      </c>
      <c r="J37" s="58">
        <f t="shared" si="5"/>
        <v>8.8495575221238954E-3</v>
      </c>
      <c r="K37" s="58">
        <f t="shared" si="5"/>
        <v>6.8610634648370505E-3</v>
      </c>
      <c r="L37" s="58">
        <f t="shared" si="5"/>
        <v>5.7758952637658829E-3</v>
      </c>
      <c r="M37" s="58">
        <f t="shared" si="5"/>
        <v>7.3937153419593336E-3</v>
      </c>
      <c r="N37" s="58">
        <f t="shared" si="5"/>
        <v>9.6618357487922701E-3</v>
      </c>
      <c r="O37" s="58">
        <f t="shared" si="5"/>
        <v>1.7467248908296942E-2</v>
      </c>
      <c r="P37" s="59">
        <f t="shared" si="5"/>
        <v>5.8823529411764705E-2</v>
      </c>
      <c r="R37" s="81">
        <f t="shared" si="6"/>
        <v>1.5382681677480622E-2</v>
      </c>
    </row>
    <row r="38" spans="2:18" ht="15.75" thickBot="1" x14ac:dyDescent="0.3">
      <c r="B38" s="52" t="s">
        <v>70</v>
      </c>
      <c r="C38" s="78">
        <f>C18/C$20</f>
        <v>3.9840637450199196E-2</v>
      </c>
      <c r="D38" s="63">
        <f t="shared" si="5"/>
        <v>2.7322404371584692E-2</v>
      </c>
      <c r="E38" s="63">
        <f t="shared" si="5"/>
        <v>1.8587360594795547E-2</v>
      </c>
      <c r="F38" s="63">
        <f t="shared" si="5"/>
        <v>1.261034047919294E-2</v>
      </c>
      <c r="G38" s="63">
        <f t="shared" si="5"/>
        <v>1.261034047919294E-2</v>
      </c>
      <c r="H38" s="63">
        <f t="shared" si="5"/>
        <v>8.8495575221238954E-3</v>
      </c>
      <c r="I38" s="63">
        <f t="shared" si="5"/>
        <v>8.8495575221238954E-3</v>
      </c>
      <c r="J38" s="63">
        <f t="shared" si="5"/>
        <v>8.8495575221238954E-3</v>
      </c>
      <c r="K38" s="63">
        <f t="shared" si="5"/>
        <v>6.8610634648370505E-3</v>
      </c>
      <c r="L38" s="63">
        <f t="shared" si="5"/>
        <v>4.6207162110127068E-3</v>
      </c>
      <c r="M38" s="63">
        <f t="shared" si="5"/>
        <v>5.5452865064695009E-3</v>
      </c>
      <c r="N38" s="63">
        <f t="shared" si="5"/>
        <v>4.830917874396135E-3</v>
      </c>
      <c r="O38" s="63">
        <f t="shared" si="5"/>
        <v>4.3668122270742356E-3</v>
      </c>
      <c r="P38" s="79">
        <f t="shared" si="5"/>
        <v>1.4705882352941176E-2</v>
      </c>
      <c r="R38" s="82">
        <f t="shared" si="6"/>
        <v>1.2746459612719129E-2</v>
      </c>
    </row>
  </sheetData>
  <sortState xmlns:xlrd2="http://schemas.microsoft.com/office/spreadsheetml/2017/richdata2" ref="Z5:AA18">
    <sortCondition ref="AA5:AA18"/>
  </sortState>
  <mergeCells count="3">
    <mergeCell ref="C1:S1"/>
    <mergeCell ref="Z3:AB3"/>
    <mergeCell ref="V3:X3"/>
  </mergeCells>
  <pageMargins left="0.511811024" right="0.511811024" top="0.78740157499999996" bottom="0.78740157499999996" header="0.31496062000000002" footer="0.31496062000000002"/>
  <ignoredErrors>
    <ignoredError sqref="C20:P2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DBEB-35E5-47D9-8DFC-778BCC46D308}">
  <dimension ref="A1:W68"/>
  <sheetViews>
    <sheetView tabSelected="1" topLeftCell="A40" workbookViewId="0">
      <selection activeCell="L60" sqref="L60"/>
    </sheetView>
  </sheetViews>
  <sheetFormatPr defaultRowHeight="15" x14ac:dyDescent="0.25"/>
  <cols>
    <col min="1" max="1" width="32.85546875" customWidth="1"/>
    <col min="12" max="12" width="32" customWidth="1"/>
  </cols>
  <sheetData>
    <row r="1" spans="1:23" x14ac:dyDescent="0.25">
      <c r="B1" s="30"/>
      <c r="C1" s="216" t="s">
        <v>49</v>
      </c>
      <c r="D1" s="216"/>
      <c r="E1" s="216"/>
      <c r="F1" s="216"/>
    </row>
    <row r="2" spans="1:23" x14ac:dyDescent="0.25">
      <c r="B2" s="30"/>
      <c r="C2" s="30"/>
      <c r="D2" s="30"/>
      <c r="E2" s="30"/>
      <c r="F2" s="30"/>
    </row>
    <row r="3" spans="1:23" x14ac:dyDescent="0.25">
      <c r="B3" s="30"/>
      <c r="C3" s="217" t="s">
        <v>59</v>
      </c>
      <c r="D3" s="217"/>
      <c r="E3" s="217"/>
      <c r="F3" s="217"/>
    </row>
    <row r="4" spans="1:23" ht="15" customHeight="1" x14ac:dyDescent="0.25">
      <c r="B4" s="30"/>
      <c r="C4" s="217"/>
      <c r="D4" s="217"/>
      <c r="E4" s="217"/>
      <c r="F4" s="217"/>
    </row>
    <row r="5" spans="1:23" x14ac:dyDescent="0.25">
      <c r="B5" s="30"/>
    </row>
    <row r="6" spans="1:23" ht="15.75" thickBot="1" x14ac:dyDescent="0.3">
      <c r="B6" s="30"/>
      <c r="C6" s="91"/>
      <c r="D6" s="91"/>
      <c r="E6" s="91"/>
      <c r="F6" s="91"/>
    </row>
    <row r="7" spans="1:23" ht="15.75" thickBot="1" x14ac:dyDescent="0.3">
      <c r="A7" s="109" t="s">
        <v>0</v>
      </c>
      <c r="B7" s="96" t="s">
        <v>50</v>
      </c>
      <c r="C7" s="97" t="s">
        <v>55</v>
      </c>
      <c r="D7" s="98" t="s">
        <v>56</v>
      </c>
      <c r="E7" s="98" t="s">
        <v>57</v>
      </c>
      <c r="F7" s="99" t="s">
        <v>58</v>
      </c>
      <c r="H7" s="94" t="s">
        <v>51</v>
      </c>
      <c r="I7" s="94" t="s">
        <v>52</v>
      </c>
      <c r="K7" s="93"/>
      <c r="L7" s="109" t="s">
        <v>0</v>
      </c>
      <c r="M7" s="161" t="s">
        <v>55</v>
      </c>
      <c r="N7" s="93"/>
      <c r="O7" s="93"/>
      <c r="P7" s="93"/>
      <c r="Q7" s="93"/>
      <c r="R7" s="93"/>
      <c r="S7" s="93"/>
      <c r="T7" s="93"/>
      <c r="U7" s="93"/>
      <c r="V7" s="93"/>
      <c r="W7" s="93"/>
    </row>
    <row r="8" spans="1:23" ht="15" customHeight="1" thickBot="1" x14ac:dyDescent="0.3">
      <c r="A8" s="2" t="s">
        <v>60</v>
      </c>
      <c r="B8" s="22">
        <v>2</v>
      </c>
      <c r="C8" s="100">
        <v>10</v>
      </c>
      <c r="D8" s="101">
        <v>10</v>
      </c>
      <c r="E8" s="100">
        <v>10</v>
      </c>
      <c r="F8" s="102">
        <v>7</v>
      </c>
      <c r="H8" s="95">
        <v>10</v>
      </c>
      <c r="I8" s="95">
        <v>1</v>
      </c>
      <c r="L8" s="2" t="s">
        <v>60</v>
      </c>
      <c r="M8" s="162">
        <v>10</v>
      </c>
    </row>
    <row r="9" spans="1:23" ht="15" customHeight="1" thickBot="1" x14ac:dyDescent="0.3">
      <c r="A9" s="2" t="s">
        <v>82</v>
      </c>
      <c r="B9" s="37">
        <v>5</v>
      </c>
      <c r="C9" s="103">
        <v>8</v>
      </c>
      <c r="D9" s="104">
        <v>9</v>
      </c>
      <c r="E9" s="103">
        <v>9</v>
      </c>
      <c r="F9" s="105">
        <v>10</v>
      </c>
      <c r="H9" s="95">
        <v>10</v>
      </c>
      <c r="I9" s="95">
        <v>1</v>
      </c>
      <c r="L9" s="2" t="s">
        <v>62</v>
      </c>
      <c r="M9" s="163">
        <v>10</v>
      </c>
    </row>
    <row r="10" spans="1:23" ht="15" customHeight="1" thickBot="1" x14ac:dyDescent="0.3">
      <c r="A10" s="2" t="s">
        <v>62</v>
      </c>
      <c r="B10" s="37">
        <v>5.666666666666667</v>
      </c>
      <c r="C10" s="103">
        <v>10</v>
      </c>
      <c r="D10" s="104">
        <v>10</v>
      </c>
      <c r="E10" s="103">
        <v>10</v>
      </c>
      <c r="F10" s="105">
        <v>10</v>
      </c>
      <c r="H10" s="95">
        <v>10</v>
      </c>
      <c r="I10" s="95">
        <v>1</v>
      </c>
      <c r="L10" s="2" t="s">
        <v>67</v>
      </c>
      <c r="M10" s="163">
        <v>10</v>
      </c>
    </row>
    <row r="11" spans="1:23" ht="15" customHeight="1" thickBot="1" x14ac:dyDescent="0.3">
      <c r="A11" s="2" t="s">
        <v>63</v>
      </c>
      <c r="B11" s="37">
        <v>2.6666666666666665</v>
      </c>
      <c r="C11" s="103">
        <v>7</v>
      </c>
      <c r="D11" s="104">
        <v>8</v>
      </c>
      <c r="E11" s="103">
        <v>4</v>
      </c>
      <c r="F11" s="105">
        <v>6</v>
      </c>
      <c r="H11" s="95">
        <v>10</v>
      </c>
      <c r="I11" s="95">
        <v>1</v>
      </c>
      <c r="L11" s="8" t="s">
        <v>72</v>
      </c>
      <c r="M11" s="163">
        <v>10</v>
      </c>
    </row>
    <row r="12" spans="1:23" ht="15" customHeight="1" thickBot="1" x14ac:dyDescent="0.3">
      <c r="A12" s="2" t="s">
        <v>64</v>
      </c>
      <c r="B12" s="37">
        <v>6</v>
      </c>
      <c r="C12" s="103">
        <v>9</v>
      </c>
      <c r="D12" s="104">
        <v>10</v>
      </c>
      <c r="E12" s="103">
        <v>10</v>
      </c>
      <c r="F12" s="105">
        <v>10</v>
      </c>
      <c r="H12" s="95">
        <v>10</v>
      </c>
      <c r="I12" s="95">
        <v>1</v>
      </c>
      <c r="L12" s="2" t="s">
        <v>73</v>
      </c>
      <c r="M12" s="163">
        <v>10</v>
      </c>
    </row>
    <row r="13" spans="1:23" ht="15" customHeight="1" thickBot="1" x14ac:dyDescent="0.3">
      <c r="A13" s="2" t="s">
        <v>65</v>
      </c>
      <c r="B13" s="37">
        <v>4</v>
      </c>
      <c r="C13" s="103">
        <v>7</v>
      </c>
      <c r="D13" s="104">
        <v>8</v>
      </c>
      <c r="E13" s="103">
        <v>7</v>
      </c>
      <c r="F13" s="105">
        <v>7</v>
      </c>
      <c r="H13" s="95">
        <v>10</v>
      </c>
      <c r="I13" s="95">
        <v>1</v>
      </c>
      <c r="L13" s="2" t="s">
        <v>74</v>
      </c>
      <c r="M13" s="163">
        <v>10</v>
      </c>
    </row>
    <row r="14" spans="1:23" ht="15" customHeight="1" thickBot="1" x14ac:dyDescent="0.3">
      <c r="A14" s="2" t="s">
        <v>86</v>
      </c>
      <c r="B14" s="37">
        <v>3</v>
      </c>
      <c r="C14" s="103">
        <v>5</v>
      </c>
      <c r="D14" s="104">
        <v>8</v>
      </c>
      <c r="E14" s="103">
        <v>7</v>
      </c>
      <c r="F14" s="105">
        <v>7</v>
      </c>
      <c r="H14" s="95">
        <v>10</v>
      </c>
      <c r="I14" s="95">
        <v>1</v>
      </c>
      <c r="L14" s="2" t="s">
        <v>75</v>
      </c>
      <c r="M14" s="163">
        <v>10</v>
      </c>
    </row>
    <row r="15" spans="1:23" ht="15" customHeight="1" thickBot="1" x14ac:dyDescent="0.3">
      <c r="A15" s="2" t="s">
        <v>67</v>
      </c>
      <c r="B15" s="37">
        <v>7.666666666666667</v>
      </c>
      <c r="C15" s="103">
        <v>10</v>
      </c>
      <c r="D15" s="104">
        <v>10</v>
      </c>
      <c r="E15" s="103">
        <v>10</v>
      </c>
      <c r="F15" s="105">
        <v>10</v>
      </c>
      <c r="H15" s="95">
        <v>10</v>
      </c>
      <c r="I15" s="95">
        <v>1</v>
      </c>
      <c r="L15" s="2" t="s">
        <v>78</v>
      </c>
      <c r="M15" s="163">
        <v>10</v>
      </c>
    </row>
    <row r="16" spans="1:23" ht="15" customHeight="1" thickBot="1" x14ac:dyDescent="0.3">
      <c r="A16" s="2" t="s">
        <v>68</v>
      </c>
      <c r="B16" s="37">
        <v>5.333333333333333</v>
      </c>
      <c r="C16" s="103">
        <v>5</v>
      </c>
      <c r="D16" s="104">
        <v>6</v>
      </c>
      <c r="E16" s="103">
        <v>5</v>
      </c>
      <c r="F16" s="105">
        <v>6</v>
      </c>
      <c r="H16" s="95">
        <v>10</v>
      </c>
      <c r="I16" s="95">
        <v>1</v>
      </c>
      <c r="L16" s="2" t="s">
        <v>40</v>
      </c>
      <c r="M16" s="163">
        <v>10</v>
      </c>
    </row>
    <row r="17" spans="1:13" ht="15" customHeight="1" thickBot="1" x14ac:dyDescent="0.3">
      <c r="A17" s="2" t="s">
        <v>69</v>
      </c>
      <c r="B17" s="37">
        <v>4.333333333333333</v>
      </c>
      <c r="C17" s="103">
        <v>9</v>
      </c>
      <c r="D17" s="104">
        <v>9</v>
      </c>
      <c r="E17" s="103">
        <v>8</v>
      </c>
      <c r="F17" s="105">
        <v>9</v>
      </c>
      <c r="H17" s="95">
        <v>10</v>
      </c>
      <c r="I17" s="95">
        <v>1</v>
      </c>
      <c r="L17" s="2" t="s">
        <v>64</v>
      </c>
      <c r="M17" s="163">
        <v>9</v>
      </c>
    </row>
    <row r="18" spans="1:13" ht="15" customHeight="1" thickBot="1" x14ac:dyDescent="0.3">
      <c r="A18" s="2" t="s">
        <v>70</v>
      </c>
      <c r="B18" s="37">
        <v>1</v>
      </c>
      <c r="C18" s="103">
        <v>6</v>
      </c>
      <c r="D18" s="104">
        <v>7</v>
      </c>
      <c r="E18" s="103">
        <v>8</v>
      </c>
      <c r="F18" s="105">
        <v>9</v>
      </c>
      <c r="H18" s="95">
        <v>10</v>
      </c>
      <c r="I18" s="95">
        <v>1</v>
      </c>
      <c r="L18" s="2" t="s">
        <v>69</v>
      </c>
      <c r="M18" s="163">
        <v>9</v>
      </c>
    </row>
    <row r="19" spans="1:13" ht="15" customHeight="1" thickBot="1" x14ac:dyDescent="0.3">
      <c r="A19" s="2" t="s">
        <v>71</v>
      </c>
      <c r="B19" s="37">
        <v>4.333333333333333</v>
      </c>
      <c r="C19" s="103">
        <v>7</v>
      </c>
      <c r="D19" s="104">
        <v>8</v>
      </c>
      <c r="E19" s="103">
        <v>8</v>
      </c>
      <c r="F19" s="105">
        <v>9</v>
      </c>
      <c r="H19" s="95">
        <v>10</v>
      </c>
      <c r="I19" s="95">
        <v>1</v>
      </c>
      <c r="L19" s="2" t="s">
        <v>77</v>
      </c>
      <c r="M19" s="163">
        <v>9</v>
      </c>
    </row>
    <row r="20" spans="1:13" ht="15" customHeight="1" thickBot="1" x14ac:dyDescent="0.3">
      <c r="A20" s="8" t="s">
        <v>72</v>
      </c>
      <c r="B20" s="37">
        <v>4.333333333333333</v>
      </c>
      <c r="C20" s="103">
        <v>10</v>
      </c>
      <c r="D20" s="104">
        <v>10</v>
      </c>
      <c r="E20" s="103">
        <v>10</v>
      </c>
      <c r="F20" s="105">
        <v>10</v>
      </c>
      <c r="H20" s="95">
        <v>10</v>
      </c>
      <c r="I20" s="95">
        <v>1</v>
      </c>
      <c r="L20" s="2" t="s">
        <v>82</v>
      </c>
      <c r="M20" s="163">
        <v>8</v>
      </c>
    </row>
    <row r="21" spans="1:13" ht="15" customHeight="1" thickBot="1" x14ac:dyDescent="0.3">
      <c r="A21" s="2" t="s">
        <v>73</v>
      </c>
      <c r="B21" s="37">
        <v>2.3333333333333335</v>
      </c>
      <c r="C21" s="103">
        <v>10</v>
      </c>
      <c r="D21" s="104">
        <v>9</v>
      </c>
      <c r="E21" s="103">
        <v>8</v>
      </c>
      <c r="F21" s="105">
        <v>9</v>
      </c>
      <c r="H21" s="95">
        <v>10</v>
      </c>
      <c r="I21" s="95">
        <v>1</v>
      </c>
      <c r="L21" s="2" t="s">
        <v>80</v>
      </c>
      <c r="M21" s="163">
        <v>8</v>
      </c>
    </row>
    <row r="22" spans="1:13" ht="15" customHeight="1" thickBot="1" x14ac:dyDescent="0.3">
      <c r="A22" s="2" t="s">
        <v>74</v>
      </c>
      <c r="B22" s="37">
        <v>8</v>
      </c>
      <c r="C22" s="103">
        <v>10</v>
      </c>
      <c r="D22" s="104">
        <v>10</v>
      </c>
      <c r="E22" s="103">
        <v>10</v>
      </c>
      <c r="F22" s="105">
        <v>10</v>
      </c>
      <c r="H22" s="95">
        <v>10</v>
      </c>
      <c r="I22" s="95">
        <v>1</v>
      </c>
      <c r="L22" s="2" t="s">
        <v>63</v>
      </c>
      <c r="M22" s="163">
        <v>7</v>
      </c>
    </row>
    <row r="23" spans="1:13" ht="15" customHeight="1" thickBot="1" x14ac:dyDescent="0.3">
      <c r="A23" s="2" t="s">
        <v>75</v>
      </c>
      <c r="B23" s="37">
        <v>6</v>
      </c>
      <c r="C23" s="103">
        <v>10</v>
      </c>
      <c r="D23" s="104">
        <v>10</v>
      </c>
      <c r="E23" s="103">
        <v>10</v>
      </c>
      <c r="F23" s="105">
        <v>10</v>
      </c>
      <c r="H23" s="95">
        <v>10</v>
      </c>
      <c r="I23" s="95">
        <v>1</v>
      </c>
      <c r="L23" s="2" t="s">
        <v>65</v>
      </c>
      <c r="M23" s="163">
        <v>7</v>
      </c>
    </row>
    <row r="24" spans="1:13" ht="15" customHeight="1" thickBot="1" x14ac:dyDescent="0.3">
      <c r="A24" s="2" t="s">
        <v>76</v>
      </c>
      <c r="B24" s="37">
        <v>5</v>
      </c>
      <c r="C24" s="103">
        <v>7</v>
      </c>
      <c r="D24" s="104">
        <v>8</v>
      </c>
      <c r="E24" s="103">
        <v>7</v>
      </c>
      <c r="F24" s="105">
        <v>6</v>
      </c>
      <c r="H24" s="95">
        <v>10</v>
      </c>
      <c r="I24" s="95">
        <v>1</v>
      </c>
      <c r="L24" s="2" t="s">
        <v>71</v>
      </c>
      <c r="M24" s="163">
        <v>7</v>
      </c>
    </row>
    <row r="25" spans="1:13" ht="15" customHeight="1" thickBot="1" x14ac:dyDescent="0.3">
      <c r="A25" s="2" t="s">
        <v>77</v>
      </c>
      <c r="B25" s="37">
        <v>8</v>
      </c>
      <c r="C25" s="103">
        <v>9</v>
      </c>
      <c r="D25" s="104">
        <v>10</v>
      </c>
      <c r="E25" s="103">
        <v>10</v>
      </c>
      <c r="F25" s="105">
        <v>10</v>
      </c>
      <c r="H25" s="95">
        <v>10</v>
      </c>
      <c r="I25" s="95">
        <v>1</v>
      </c>
      <c r="L25" s="2" t="s">
        <v>76</v>
      </c>
      <c r="M25" s="163">
        <v>7</v>
      </c>
    </row>
    <row r="26" spans="1:13" ht="15" customHeight="1" thickBot="1" x14ac:dyDescent="0.3">
      <c r="A26" s="2" t="s">
        <v>78</v>
      </c>
      <c r="B26" s="37">
        <v>7.666666666666667</v>
      </c>
      <c r="C26" s="103">
        <v>10</v>
      </c>
      <c r="D26" s="104">
        <v>10</v>
      </c>
      <c r="E26" s="103">
        <v>10</v>
      </c>
      <c r="F26" s="105">
        <v>10</v>
      </c>
      <c r="H26" s="95">
        <v>10</v>
      </c>
      <c r="I26" s="95">
        <v>1</v>
      </c>
      <c r="L26" s="2" t="s">
        <v>70</v>
      </c>
      <c r="M26" s="163">
        <v>6</v>
      </c>
    </row>
    <row r="27" spans="1:13" ht="15" customHeight="1" thickBot="1" x14ac:dyDescent="0.3">
      <c r="A27" s="2" t="s">
        <v>79</v>
      </c>
      <c r="B27" s="37">
        <v>7</v>
      </c>
      <c r="C27" s="103">
        <v>6</v>
      </c>
      <c r="D27" s="104">
        <v>5</v>
      </c>
      <c r="E27" s="103">
        <v>5</v>
      </c>
      <c r="F27" s="105">
        <v>5</v>
      </c>
      <c r="H27" s="95">
        <v>10</v>
      </c>
      <c r="I27" s="95">
        <v>1</v>
      </c>
      <c r="L27" s="2" t="s">
        <v>79</v>
      </c>
      <c r="M27" s="163">
        <v>6</v>
      </c>
    </row>
    <row r="28" spans="1:13" ht="15" customHeight="1" thickBot="1" x14ac:dyDescent="0.3">
      <c r="A28" s="2" t="s">
        <v>80</v>
      </c>
      <c r="B28" s="37">
        <v>6.333333333333333</v>
      </c>
      <c r="C28" s="103">
        <v>8</v>
      </c>
      <c r="D28" s="104">
        <v>8</v>
      </c>
      <c r="E28" s="103">
        <v>7</v>
      </c>
      <c r="F28" s="105">
        <v>8</v>
      </c>
      <c r="H28" s="95">
        <v>10</v>
      </c>
      <c r="I28" s="95">
        <v>1</v>
      </c>
      <c r="L28" s="2" t="s">
        <v>86</v>
      </c>
      <c r="M28" s="163">
        <v>5</v>
      </c>
    </row>
    <row r="29" spans="1:13" ht="15" customHeight="1" thickBot="1" x14ac:dyDescent="0.3">
      <c r="A29" s="2" t="s">
        <v>40</v>
      </c>
      <c r="B29" s="38">
        <v>6.666666666666667</v>
      </c>
      <c r="C29" s="106">
        <v>10</v>
      </c>
      <c r="D29" s="107">
        <v>10</v>
      </c>
      <c r="E29" s="106">
        <v>10</v>
      </c>
      <c r="F29" s="108">
        <v>10</v>
      </c>
      <c r="H29" s="95">
        <v>10</v>
      </c>
      <c r="I29" s="95">
        <v>1</v>
      </c>
      <c r="L29" s="2" t="s">
        <v>68</v>
      </c>
      <c r="M29" s="164">
        <v>5</v>
      </c>
    </row>
    <row r="30" spans="1:13" ht="15.75" thickBot="1" x14ac:dyDescent="0.3"/>
    <row r="31" spans="1:13" ht="15.75" thickBot="1" x14ac:dyDescent="0.3">
      <c r="B31" s="20">
        <f>SUM(B8:B29)</f>
        <v>112.33333333333336</v>
      </c>
    </row>
    <row r="34" spans="1:6" ht="15.75" thickBot="1" x14ac:dyDescent="0.3">
      <c r="B34" s="30"/>
      <c r="C34" s="220" t="s">
        <v>53</v>
      </c>
      <c r="D34" s="220"/>
      <c r="E34" s="220"/>
      <c r="F34" s="220"/>
    </row>
    <row r="35" spans="1:6" ht="15.75" thickBot="1" x14ac:dyDescent="0.3">
      <c r="A35" s="2" t="s">
        <v>19</v>
      </c>
      <c r="B35" s="22">
        <f t="shared" ref="B35:B56" si="0">B8/B$31</f>
        <v>1.780415430267062E-2</v>
      </c>
      <c r="C35" s="198">
        <f t="shared" ref="C35:F56" si="1">$B35*(($H8-C8)/($H8-$I8))</f>
        <v>0</v>
      </c>
      <c r="D35" s="198">
        <f t="shared" si="1"/>
        <v>0</v>
      </c>
      <c r="E35" s="198">
        <f t="shared" si="1"/>
        <v>0</v>
      </c>
      <c r="F35" s="199">
        <f t="shared" si="1"/>
        <v>5.9347181008902062E-3</v>
      </c>
    </row>
    <row r="36" spans="1:6" ht="15.75" thickBot="1" x14ac:dyDescent="0.3">
      <c r="A36" s="2" t="s">
        <v>20</v>
      </c>
      <c r="B36" s="37">
        <f t="shared" si="0"/>
        <v>4.4510385756676547E-2</v>
      </c>
      <c r="C36" s="200">
        <f t="shared" si="1"/>
        <v>9.8911968348170103E-3</v>
      </c>
      <c r="D36" s="200">
        <f t="shared" si="1"/>
        <v>4.9455984174085052E-3</v>
      </c>
      <c r="E36" s="200">
        <f t="shared" si="1"/>
        <v>4.9455984174085052E-3</v>
      </c>
      <c r="F36" s="201">
        <f t="shared" si="1"/>
        <v>0</v>
      </c>
    </row>
    <row r="37" spans="1:6" ht="15.75" thickBot="1" x14ac:dyDescent="0.3">
      <c r="A37" s="2" t="s">
        <v>18</v>
      </c>
      <c r="B37" s="37">
        <f t="shared" si="0"/>
        <v>5.0445103857566759E-2</v>
      </c>
      <c r="C37" s="200">
        <f t="shared" si="1"/>
        <v>0</v>
      </c>
      <c r="D37" s="200">
        <f t="shared" si="1"/>
        <v>0</v>
      </c>
      <c r="E37" s="200">
        <f t="shared" si="1"/>
        <v>0</v>
      </c>
      <c r="F37" s="201">
        <f t="shared" si="1"/>
        <v>0</v>
      </c>
    </row>
    <row r="38" spans="1:6" ht="15.75" thickBot="1" x14ac:dyDescent="0.3">
      <c r="A38" s="2" t="s">
        <v>24</v>
      </c>
      <c r="B38" s="37">
        <f t="shared" si="0"/>
        <v>2.3738872403560825E-2</v>
      </c>
      <c r="C38" s="200">
        <f t="shared" si="1"/>
        <v>7.9129574678536083E-3</v>
      </c>
      <c r="D38" s="200">
        <f t="shared" si="1"/>
        <v>5.2753049785690719E-3</v>
      </c>
      <c r="E38" s="200">
        <f t="shared" si="1"/>
        <v>1.5825914935707217E-2</v>
      </c>
      <c r="F38" s="201">
        <f t="shared" si="1"/>
        <v>1.0550609957138144E-2</v>
      </c>
    </row>
    <row r="39" spans="1:6" ht="15.75" thickBot="1" x14ac:dyDescent="0.3">
      <c r="A39" s="2" t="s">
        <v>25</v>
      </c>
      <c r="B39" s="37">
        <f t="shared" si="0"/>
        <v>5.3412462908011861E-2</v>
      </c>
      <c r="C39" s="200">
        <f t="shared" si="1"/>
        <v>5.9347181008902062E-3</v>
      </c>
      <c r="D39" s="200">
        <f t="shared" si="1"/>
        <v>0</v>
      </c>
      <c r="E39" s="200">
        <f t="shared" si="1"/>
        <v>0</v>
      </c>
      <c r="F39" s="201">
        <f t="shared" si="1"/>
        <v>0</v>
      </c>
    </row>
    <row r="40" spans="1:6" ht="15.75" thickBot="1" x14ac:dyDescent="0.3">
      <c r="A40" s="2" t="s">
        <v>26</v>
      </c>
      <c r="B40" s="37">
        <f t="shared" si="0"/>
        <v>3.5608308605341241E-2</v>
      </c>
      <c r="C40" s="200">
        <f t="shared" si="1"/>
        <v>1.1869436201780412E-2</v>
      </c>
      <c r="D40" s="200">
        <f t="shared" si="1"/>
        <v>7.9129574678536083E-3</v>
      </c>
      <c r="E40" s="200">
        <f t="shared" si="1"/>
        <v>1.1869436201780412E-2</v>
      </c>
      <c r="F40" s="201">
        <f t="shared" si="1"/>
        <v>1.1869436201780412E-2</v>
      </c>
    </row>
    <row r="41" spans="1:6" ht="15.75" thickBot="1" x14ac:dyDescent="0.3">
      <c r="A41" s="2" t="s">
        <v>21</v>
      </c>
      <c r="B41" s="37">
        <f t="shared" si="0"/>
        <v>2.670623145400593E-2</v>
      </c>
      <c r="C41" s="200">
        <f t="shared" si="1"/>
        <v>1.4836795252225518E-2</v>
      </c>
      <c r="D41" s="200">
        <f t="shared" si="1"/>
        <v>5.9347181008902062E-3</v>
      </c>
      <c r="E41" s="200">
        <f t="shared" si="1"/>
        <v>8.9020771513353102E-3</v>
      </c>
      <c r="F41" s="201">
        <f t="shared" si="1"/>
        <v>8.9020771513353102E-3</v>
      </c>
    </row>
    <row r="42" spans="1:6" ht="15.75" thickBot="1" x14ac:dyDescent="0.3">
      <c r="A42" s="2" t="s">
        <v>22</v>
      </c>
      <c r="B42" s="37">
        <f t="shared" si="0"/>
        <v>6.8249258160237372E-2</v>
      </c>
      <c r="C42" s="200">
        <f t="shared" si="1"/>
        <v>0</v>
      </c>
      <c r="D42" s="200">
        <f t="shared" si="1"/>
        <v>0</v>
      </c>
      <c r="E42" s="200">
        <f t="shared" si="1"/>
        <v>0</v>
      </c>
      <c r="F42" s="201">
        <f t="shared" si="1"/>
        <v>0</v>
      </c>
    </row>
    <row r="43" spans="1:6" ht="15.75" thickBot="1" x14ac:dyDescent="0.3">
      <c r="A43" s="2" t="s">
        <v>23</v>
      </c>
      <c r="B43" s="37">
        <f t="shared" si="0"/>
        <v>4.747774480712165E-2</v>
      </c>
      <c r="C43" s="200">
        <f t="shared" si="1"/>
        <v>2.6376524892845362E-2</v>
      </c>
      <c r="D43" s="200">
        <f t="shared" si="1"/>
        <v>2.1101219914276288E-2</v>
      </c>
      <c r="E43" s="200">
        <f t="shared" si="1"/>
        <v>2.6376524892845362E-2</v>
      </c>
      <c r="F43" s="201">
        <f t="shared" si="1"/>
        <v>2.1101219914276288E-2</v>
      </c>
    </row>
    <row r="44" spans="1:6" ht="15.75" thickBot="1" x14ac:dyDescent="0.3">
      <c r="A44" s="2" t="s">
        <v>27</v>
      </c>
      <c r="B44" s="37">
        <f t="shared" si="0"/>
        <v>3.8575667655786336E-2</v>
      </c>
      <c r="C44" s="200">
        <f t="shared" si="1"/>
        <v>4.2861852950873709E-3</v>
      </c>
      <c r="D44" s="200">
        <f t="shared" si="1"/>
        <v>4.2861852950873709E-3</v>
      </c>
      <c r="E44" s="200">
        <f t="shared" si="1"/>
        <v>8.5723705901747417E-3</v>
      </c>
      <c r="F44" s="201">
        <f t="shared" si="1"/>
        <v>4.2861852950873709E-3</v>
      </c>
    </row>
    <row r="45" spans="1:6" ht="15.75" thickBot="1" x14ac:dyDescent="0.3">
      <c r="A45" s="2" t="s">
        <v>28</v>
      </c>
      <c r="B45" s="37">
        <f t="shared" si="0"/>
        <v>8.9020771513353102E-3</v>
      </c>
      <c r="C45" s="200">
        <f t="shared" si="1"/>
        <v>3.9564787339268041E-3</v>
      </c>
      <c r="D45" s="200">
        <f t="shared" si="1"/>
        <v>2.9673590504451031E-3</v>
      </c>
      <c r="E45" s="200">
        <f t="shared" si="1"/>
        <v>1.9782393669634021E-3</v>
      </c>
      <c r="F45" s="201">
        <f t="shared" si="1"/>
        <v>9.8911968348170103E-4</v>
      </c>
    </row>
    <row r="46" spans="1:6" ht="15.75" thickBot="1" x14ac:dyDescent="0.3">
      <c r="A46" s="2" t="s">
        <v>29</v>
      </c>
      <c r="B46" s="37">
        <f t="shared" si="0"/>
        <v>3.8575667655786336E-2</v>
      </c>
      <c r="C46" s="200">
        <f t="shared" si="1"/>
        <v>1.2858555885262111E-2</v>
      </c>
      <c r="D46" s="200">
        <f t="shared" si="1"/>
        <v>8.5723705901747417E-3</v>
      </c>
      <c r="E46" s="200">
        <f t="shared" si="1"/>
        <v>8.5723705901747417E-3</v>
      </c>
      <c r="F46" s="201">
        <f t="shared" si="1"/>
        <v>4.2861852950873709E-3</v>
      </c>
    </row>
    <row r="47" spans="1:6" ht="15.75" thickBot="1" x14ac:dyDescent="0.3">
      <c r="A47" s="8" t="s">
        <v>30</v>
      </c>
      <c r="B47" s="37">
        <f t="shared" si="0"/>
        <v>3.8575667655786336E-2</v>
      </c>
      <c r="C47" s="200">
        <f t="shared" si="1"/>
        <v>0</v>
      </c>
      <c r="D47" s="200">
        <f t="shared" si="1"/>
        <v>0</v>
      </c>
      <c r="E47" s="200">
        <f t="shared" si="1"/>
        <v>0</v>
      </c>
      <c r="F47" s="201">
        <f t="shared" si="1"/>
        <v>0</v>
      </c>
    </row>
    <row r="48" spans="1:6" ht="15.75" thickBot="1" x14ac:dyDescent="0.3">
      <c r="A48" s="2" t="s">
        <v>31</v>
      </c>
      <c r="B48" s="37">
        <f t="shared" si="0"/>
        <v>2.0771513353115723E-2</v>
      </c>
      <c r="C48" s="200">
        <f t="shared" si="1"/>
        <v>0</v>
      </c>
      <c r="D48" s="200">
        <f t="shared" si="1"/>
        <v>2.3079459281239692E-3</v>
      </c>
      <c r="E48" s="200">
        <f t="shared" si="1"/>
        <v>4.6158918562479384E-3</v>
      </c>
      <c r="F48" s="201">
        <f t="shared" si="1"/>
        <v>2.3079459281239692E-3</v>
      </c>
    </row>
    <row r="49" spans="1:6" ht="15.75" thickBot="1" x14ac:dyDescent="0.3">
      <c r="A49" s="2" t="s">
        <v>32</v>
      </c>
      <c r="B49" s="37">
        <f t="shared" si="0"/>
        <v>7.1216617210682481E-2</v>
      </c>
      <c r="C49" s="200">
        <f t="shared" si="1"/>
        <v>0</v>
      </c>
      <c r="D49" s="200">
        <f t="shared" si="1"/>
        <v>0</v>
      </c>
      <c r="E49" s="200">
        <f t="shared" si="1"/>
        <v>0</v>
      </c>
      <c r="F49" s="201">
        <f t="shared" si="1"/>
        <v>0</v>
      </c>
    </row>
    <row r="50" spans="1:6" ht="15.75" thickBot="1" x14ac:dyDescent="0.3">
      <c r="A50" s="2" t="s">
        <v>33</v>
      </c>
      <c r="B50" s="37">
        <f t="shared" si="0"/>
        <v>5.3412462908011861E-2</v>
      </c>
      <c r="C50" s="200">
        <f t="shared" si="1"/>
        <v>0</v>
      </c>
      <c r="D50" s="200">
        <f t="shared" si="1"/>
        <v>0</v>
      </c>
      <c r="E50" s="200">
        <f t="shared" si="1"/>
        <v>0</v>
      </c>
      <c r="F50" s="201">
        <f t="shared" si="1"/>
        <v>0</v>
      </c>
    </row>
    <row r="51" spans="1:6" ht="15.75" thickBot="1" x14ac:dyDescent="0.3">
      <c r="A51" s="2" t="s">
        <v>34</v>
      </c>
      <c r="B51" s="37">
        <f t="shared" si="0"/>
        <v>4.4510385756676547E-2</v>
      </c>
      <c r="C51" s="200">
        <f t="shared" si="1"/>
        <v>1.4836795252225515E-2</v>
      </c>
      <c r="D51" s="200">
        <f t="shared" si="1"/>
        <v>9.8911968348170103E-3</v>
      </c>
      <c r="E51" s="200">
        <f t="shared" si="1"/>
        <v>1.4836795252225515E-2</v>
      </c>
      <c r="F51" s="201">
        <f t="shared" si="1"/>
        <v>1.9782393669634021E-2</v>
      </c>
    </row>
    <row r="52" spans="1:6" ht="15.75" thickBot="1" x14ac:dyDescent="0.3">
      <c r="A52" s="2" t="s">
        <v>35</v>
      </c>
      <c r="B52" s="37">
        <f t="shared" si="0"/>
        <v>7.1216617210682481E-2</v>
      </c>
      <c r="C52" s="200">
        <f t="shared" si="1"/>
        <v>7.9129574678536083E-3</v>
      </c>
      <c r="D52" s="200">
        <f t="shared" si="1"/>
        <v>0</v>
      </c>
      <c r="E52" s="200">
        <f t="shared" si="1"/>
        <v>0</v>
      </c>
      <c r="F52" s="201">
        <f t="shared" si="1"/>
        <v>0</v>
      </c>
    </row>
    <row r="53" spans="1:6" ht="15.75" thickBot="1" x14ac:dyDescent="0.3">
      <c r="A53" s="2" t="s">
        <v>36</v>
      </c>
      <c r="B53" s="37">
        <f t="shared" si="0"/>
        <v>6.8249258160237372E-2</v>
      </c>
      <c r="C53" s="200">
        <f t="shared" si="1"/>
        <v>0</v>
      </c>
      <c r="D53" s="200">
        <f t="shared" si="1"/>
        <v>0</v>
      </c>
      <c r="E53" s="200">
        <f t="shared" si="1"/>
        <v>0</v>
      </c>
      <c r="F53" s="201">
        <f t="shared" si="1"/>
        <v>0</v>
      </c>
    </row>
    <row r="54" spans="1:6" ht="15.75" thickBot="1" x14ac:dyDescent="0.3">
      <c r="A54" s="2" t="s">
        <v>37</v>
      </c>
      <c r="B54" s="37">
        <f t="shared" si="0"/>
        <v>6.2314540059347168E-2</v>
      </c>
      <c r="C54" s="200">
        <f t="shared" si="1"/>
        <v>2.7695351137487629E-2</v>
      </c>
      <c r="D54" s="200">
        <f t="shared" si="1"/>
        <v>3.4619188921859542E-2</v>
      </c>
      <c r="E54" s="200">
        <f t="shared" si="1"/>
        <v>3.4619188921859542E-2</v>
      </c>
      <c r="F54" s="201">
        <f t="shared" si="1"/>
        <v>3.4619188921859542E-2</v>
      </c>
    </row>
    <row r="55" spans="1:6" ht="15.75" thickBot="1" x14ac:dyDescent="0.3">
      <c r="A55" s="2" t="s">
        <v>38</v>
      </c>
      <c r="B55" s="37">
        <f t="shared" si="0"/>
        <v>5.6379821958456956E-2</v>
      </c>
      <c r="C55" s="200">
        <f t="shared" si="1"/>
        <v>1.2528849324101546E-2</v>
      </c>
      <c r="D55" s="200">
        <f t="shared" si="1"/>
        <v>1.2528849324101546E-2</v>
      </c>
      <c r="E55" s="200">
        <f t="shared" si="1"/>
        <v>1.8793273986152319E-2</v>
      </c>
      <c r="F55" s="201">
        <f t="shared" si="1"/>
        <v>1.2528849324101546E-2</v>
      </c>
    </row>
    <row r="56" spans="1:6" ht="15.75" thickBot="1" x14ac:dyDescent="0.3">
      <c r="A56" s="2" t="s">
        <v>39</v>
      </c>
      <c r="B56" s="38">
        <f t="shared" si="0"/>
        <v>5.9347181008902065E-2</v>
      </c>
      <c r="C56" s="202">
        <f t="shared" si="1"/>
        <v>0</v>
      </c>
      <c r="D56" s="202">
        <f t="shared" si="1"/>
        <v>0</v>
      </c>
      <c r="E56" s="202">
        <f t="shared" si="1"/>
        <v>0</v>
      </c>
      <c r="F56" s="203">
        <f t="shared" si="1"/>
        <v>0</v>
      </c>
    </row>
    <row r="57" spans="1:6" x14ac:dyDescent="0.25">
      <c r="B57" s="30"/>
    </row>
    <row r="58" spans="1:6" x14ac:dyDescent="0.25">
      <c r="B58" s="30"/>
      <c r="C58" s="34">
        <f>SUM(C35:C56)</f>
        <v>0.16089680184635674</v>
      </c>
      <c r="D58" s="34">
        <f>SUM(D35:D56)</f>
        <v>0.12034289482360697</v>
      </c>
      <c r="E58" s="34">
        <f>SUM(E35:E56)</f>
        <v>0.15990768216287501</v>
      </c>
      <c r="F58" s="34">
        <f>SUM(F35:F56)</f>
        <v>0.13715792944279587</v>
      </c>
    </row>
    <row r="59" spans="1:6" x14ac:dyDescent="0.25">
      <c r="B59" s="30"/>
    </row>
    <row r="60" spans="1:6" x14ac:dyDescent="0.25">
      <c r="C60" s="92" t="s">
        <v>2</v>
      </c>
      <c r="D60" s="92" t="s">
        <v>3</v>
      </c>
      <c r="E60" s="92" t="s">
        <v>4</v>
      </c>
      <c r="F60" s="92" t="s">
        <v>5</v>
      </c>
    </row>
    <row r="61" spans="1:6" x14ac:dyDescent="0.25">
      <c r="C61" s="34">
        <v>0.16089680184635674</v>
      </c>
      <c r="D61" s="34">
        <v>0.12034289482360697</v>
      </c>
      <c r="E61" s="34">
        <v>0.15990768216287501</v>
      </c>
      <c r="F61" s="34">
        <v>0.13715792944279587</v>
      </c>
    </row>
    <row r="63" spans="1:6" ht="15.75" thickBot="1" x14ac:dyDescent="0.3"/>
    <row r="64" spans="1:6" ht="15.75" thickBot="1" x14ac:dyDescent="0.3">
      <c r="D64" s="218" t="s">
        <v>54</v>
      </c>
      <c r="E64" s="219"/>
    </row>
    <row r="65" spans="4:5" x14ac:dyDescent="0.25">
      <c r="D65" s="158" t="s">
        <v>2</v>
      </c>
      <c r="E65" s="34">
        <v>0.16089680184635674</v>
      </c>
    </row>
    <row r="66" spans="4:5" x14ac:dyDescent="0.25">
      <c r="D66" s="159" t="s">
        <v>5</v>
      </c>
      <c r="E66" s="34">
        <v>0.15990768216287501</v>
      </c>
    </row>
    <row r="67" spans="4:5" x14ac:dyDescent="0.25">
      <c r="D67" s="159" t="s">
        <v>3</v>
      </c>
      <c r="E67" s="34">
        <v>0.13715792944279587</v>
      </c>
    </row>
    <row r="68" spans="4:5" ht="15.75" thickBot="1" x14ac:dyDescent="0.3">
      <c r="D68" s="160" t="s">
        <v>4</v>
      </c>
      <c r="E68" s="34">
        <v>0.12034289482360697</v>
      </c>
    </row>
  </sheetData>
  <sortState xmlns:xlrd2="http://schemas.microsoft.com/office/spreadsheetml/2017/richdata2" ref="D65:E68">
    <sortCondition descending="1" ref="E65:E68"/>
  </sortState>
  <mergeCells count="4">
    <mergeCell ref="C1:F1"/>
    <mergeCell ref="C3:F4"/>
    <mergeCell ref="D64:E64"/>
    <mergeCell ref="C34:F34"/>
  </mergeCells>
  <phoneticPr fontId="11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A6F6-9C5F-46CA-B285-15DD6DF68764}">
  <dimension ref="A1:L65"/>
  <sheetViews>
    <sheetView topLeftCell="A10" workbookViewId="0">
      <selection activeCell="H4" sqref="H4"/>
    </sheetView>
  </sheetViews>
  <sheetFormatPr defaultRowHeight="15" x14ac:dyDescent="0.25"/>
  <cols>
    <col min="1" max="1" width="59.85546875" customWidth="1"/>
    <col min="11" max="11" width="43.42578125" customWidth="1"/>
    <col min="12" max="12" width="10.42578125" customWidth="1"/>
  </cols>
  <sheetData>
    <row r="1" spans="1:12" x14ac:dyDescent="0.25">
      <c r="C1" s="216" t="s">
        <v>49</v>
      </c>
      <c r="D1" s="216"/>
      <c r="E1" s="216"/>
      <c r="F1" s="216"/>
    </row>
    <row r="2" spans="1:12" ht="33" customHeight="1" thickBot="1" x14ac:dyDescent="0.3">
      <c r="C2" s="221" t="s">
        <v>59</v>
      </c>
      <c r="D2" s="221"/>
      <c r="E2" s="221"/>
      <c r="F2" s="221"/>
      <c r="L2" s="92" t="s">
        <v>3</v>
      </c>
    </row>
    <row r="3" spans="1:12" ht="16.5" customHeight="1" thickBot="1" x14ac:dyDescent="0.3">
      <c r="A3" t="s">
        <v>87</v>
      </c>
      <c r="B3" s="156" t="s">
        <v>50</v>
      </c>
      <c r="C3" s="92" t="s">
        <v>2</v>
      </c>
      <c r="D3" s="92" t="s">
        <v>3</v>
      </c>
      <c r="E3" s="92" t="s">
        <v>4</v>
      </c>
      <c r="F3" s="92" t="s">
        <v>5</v>
      </c>
      <c r="H3" s="122" t="s">
        <v>88</v>
      </c>
      <c r="K3" s="168" t="s">
        <v>60</v>
      </c>
      <c r="L3" s="188">
        <v>10</v>
      </c>
    </row>
    <row r="4" spans="1:12" x14ac:dyDescent="0.25">
      <c r="A4" s="168" t="s">
        <v>60</v>
      </c>
      <c r="B4" s="185">
        <v>2</v>
      </c>
      <c r="C4" s="173">
        <v>10</v>
      </c>
      <c r="D4" s="174">
        <v>10</v>
      </c>
      <c r="E4" s="174">
        <v>10</v>
      </c>
      <c r="F4" s="175">
        <v>7</v>
      </c>
      <c r="H4" s="186">
        <f>MIN(C4:F4)-1</f>
        <v>6</v>
      </c>
      <c r="K4" s="169" t="s">
        <v>61</v>
      </c>
      <c r="L4" s="189">
        <v>9</v>
      </c>
    </row>
    <row r="5" spans="1:12" x14ac:dyDescent="0.25">
      <c r="A5" s="169" t="s">
        <v>61</v>
      </c>
      <c r="B5" s="186">
        <v>5</v>
      </c>
      <c r="C5" s="176">
        <v>8</v>
      </c>
      <c r="D5" s="177">
        <v>9</v>
      </c>
      <c r="E5" s="177">
        <v>9</v>
      </c>
      <c r="F5" s="178">
        <v>10</v>
      </c>
      <c r="H5" s="186">
        <f t="shared" ref="H5:H25" si="0">MIN(C5:F5)-1</f>
        <v>7</v>
      </c>
      <c r="K5" s="169" t="s">
        <v>62</v>
      </c>
      <c r="L5" s="189">
        <v>10</v>
      </c>
    </row>
    <row r="6" spans="1:12" x14ac:dyDescent="0.25">
      <c r="A6" s="169" t="s">
        <v>62</v>
      </c>
      <c r="B6" s="186">
        <v>5.666666666666667</v>
      </c>
      <c r="C6" s="176">
        <v>10</v>
      </c>
      <c r="D6" s="177">
        <v>10</v>
      </c>
      <c r="E6" s="177">
        <v>10</v>
      </c>
      <c r="F6" s="178">
        <v>10</v>
      </c>
      <c r="H6" s="186">
        <f t="shared" si="0"/>
        <v>9</v>
      </c>
      <c r="K6" s="169" t="s">
        <v>63</v>
      </c>
      <c r="L6" s="189">
        <v>8</v>
      </c>
    </row>
    <row r="7" spans="1:12" x14ac:dyDescent="0.25">
      <c r="A7" s="169" t="s">
        <v>63</v>
      </c>
      <c r="B7" s="186">
        <v>2.6666666666666665</v>
      </c>
      <c r="C7" s="176">
        <v>7</v>
      </c>
      <c r="D7" s="177">
        <v>8</v>
      </c>
      <c r="E7" s="177">
        <v>4</v>
      </c>
      <c r="F7" s="178">
        <v>6</v>
      </c>
      <c r="H7" s="186">
        <f t="shared" si="0"/>
        <v>3</v>
      </c>
      <c r="K7" s="169" t="s">
        <v>64</v>
      </c>
      <c r="L7" s="186">
        <v>10</v>
      </c>
    </row>
    <row r="8" spans="1:12" x14ac:dyDescent="0.25">
      <c r="A8" s="169" t="s">
        <v>64</v>
      </c>
      <c r="B8" s="186">
        <v>6</v>
      </c>
      <c r="C8" s="179">
        <v>9</v>
      </c>
      <c r="D8" s="180">
        <v>10</v>
      </c>
      <c r="E8" s="180">
        <v>10</v>
      </c>
      <c r="F8" s="181">
        <v>10</v>
      </c>
      <c r="H8" s="186">
        <f t="shared" si="0"/>
        <v>8</v>
      </c>
      <c r="K8" s="169" t="s">
        <v>65</v>
      </c>
      <c r="L8" s="186">
        <v>8</v>
      </c>
    </row>
    <row r="9" spans="1:12" x14ac:dyDescent="0.25">
      <c r="A9" s="169" t="s">
        <v>65</v>
      </c>
      <c r="B9" s="186">
        <v>4</v>
      </c>
      <c r="C9" s="179">
        <v>7</v>
      </c>
      <c r="D9" s="180">
        <v>8</v>
      </c>
      <c r="E9" s="180">
        <v>7</v>
      </c>
      <c r="F9" s="181">
        <v>7</v>
      </c>
      <c r="H9" s="186">
        <f t="shared" si="0"/>
        <v>6</v>
      </c>
      <c r="K9" s="169" t="s">
        <v>66</v>
      </c>
      <c r="L9" s="186">
        <v>8</v>
      </c>
    </row>
    <row r="10" spans="1:12" x14ac:dyDescent="0.25">
      <c r="A10" s="169" t="s">
        <v>66</v>
      </c>
      <c r="B10" s="186">
        <v>3</v>
      </c>
      <c r="C10" s="179">
        <v>5</v>
      </c>
      <c r="D10" s="180">
        <v>8</v>
      </c>
      <c r="E10" s="180">
        <v>7</v>
      </c>
      <c r="F10" s="181">
        <v>7</v>
      </c>
      <c r="H10" s="186">
        <f t="shared" si="0"/>
        <v>4</v>
      </c>
      <c r="K10" s="169" t="s">
        <v>67</v>
      </c>
      <c r="L10" s="186">
        <v>10</v>
      </c>
    </row>
    <row r="11" spans="1:12" x14ac:dyDescent="0.25">
      <c r="A11" s="169" t="s">
        <v>67</v>
      </c>
      <c r="B11" s="186">
        <v>7.666666666666667</v>
      </c>
      <c r="C11" s="179">
        <v>10</v>
      </c>
      <c r="D11" s="180">
        <v>10</v>
      </c>
      <c r="E11" s="180">
        <v>10</v>
      </c>
      <c r="F11" s="181">
        <v>10</v>
      </c>
      <c r="H11" s="186">
        <f t="shared" si="0"/>
        <v>9</v>
      </c>
      <c r="K11" s="169" t="s">
        <v>68</v>
      </c>
      <c r="L11" s="186">
        <v>6</v>
      </c>
    </row>
    <row r="12" spans="1:12" x14ac:dyDescent="0.25">
      <c r="A12" s="169" t="s">
        <v>68</v>
      </c>
      <c r="B12" s="186">
        <v>5.333333333333333</v>
      </c>
      <c r="C12" s="179">
        <v>5</v>
      </c>
      <c r="D12" s="180">
        <v>6</v>
      </c>
      <c r="E12" s="180">
        <v>5</v>
      </c>
      <c r="F12" s="181">
        <v>6</v>
      </c>
      <c r="H12" s="186">
        <f t="shared" si="0"/>
        <v>4</v>
      </c>
      <c r="K12" s="169" t="s">
        <v>69</v>
      </c>
      <c r="L12" s="186">
        <v>9</v>
      </c>
    </row>
    <row r="13" spans="1:12" x14ac:dyDescent="0.25">
      <c r="A13" s="169" t="s">
        <v>69</v>
      </c>
      <c r="B13" s="186">
        <v>4.333333333333333</v>
      </c>
      <c r="C13" s="179">
        <v>9</v>
      </c>
      <c r="D13" s="180">
        <v>9</v>
      </c>
      <c r="E13" s="180">
        <v>8</v>
      </c>
      <c r="F13" s="181">
        <v>9</v>
      </c>
      <c r="H13" s="186">
        <f t="shared" si="0"/>
        <v>7</v>
      </c>
      <c r="K13" s="169" t="s">
        <v>70</v>
      </c>
      <c r="L13" s="186">
        <v>7</v>
      </c>
    </row>
    <row r="14" spans="1:12" x14ac:dyDescent="0.25">
      <c r="A14" s="169" t="s">
        <v>70</v>
      </c>
      <c r="B14" s="186">
        <v>1</v>
      </c>
      <c r="C14" s="179">
        <v>6</v>
      </c>
      <c r="D14" s="180">
        <v>7</v>
      </c>
      <c r="E14" s="180">
        <v>8</v>
      </c>
      <c r="F14" s="181">
        <v>9</v>
      </c>
      <c r="H14" s="186">
        <f t="shared" si="0"/>
        <v>5</v>
      </c>
      <c r="K14" s="169" t="s">
        <v>71</v>
      </c>
      <c r="L14" s="186">
        <v>8</v>
      </c>
    </row>
    <row r="15" spans="1:12" x14ac:dyDescent="0.25">
      <c r="A15" s="169" t="s">
        <v>71</v>
      </c>
      <c r="B15" s="186">
        <v>4.333333333333333</v>
      </c>
      <c r="C15" s="179">
        <v>7</v>
      </c>
      <c r="D15" s="180">
        <v>8</v>
      </c>
      <c r="E15" s="180">
        <v>8</v>
      </c>
      <c r="F15" s="181">
        <v>9</v>
      </c>
      <c r="H15" s="186">
        <f t="shared" si="0"/>
        <v>6</v>
      </c>
      <c r="K15" s="169" t="s">
        <v>72</v>
      </c>
      <c r="L15" s="186">
        <v>10</v>
      </c>
    </row>
    <row r="16" spans="1:12" x14ac:dyDescent="0.25">
      <c r="A16" s="169" t="s">
        <v>72</v>
      </c>
      <c r="B16" s="186">
        <v>4.333333333333333</v>
      </c>
      <c r="C16" s="179">
        <v>10</v>
      </c>
      <c r="D16" s="180">
        <v>10</v>
      </c>
      <c r="E16" s="180">
        <v>10</v>
      </c>
      <c r="F16" s="181">
        <v>10</v>
      </c>
      <c r="H16" s="186">
        <f t="shared" si="0"/>
        <v>9</v>
      </c>
      <c r="K16" s="169" t="s">
        <v>73</v>
      </c>
      <c r="L16" s="186">
        <v>9</v>
      </c>
    </row>
    <row r="17" spans="1:12" x14ac:dyDescent="0.25">
      <c r="A17" s="169" t="s">
        <v>73</v>
      </c>
      <c r="B17" s="186">
        <v>2.3333333333333335</v>
      </c>
      <c r="C17" s="179">
        <v>10</v>
      </c>
      <c r="D17" s="180">
        <v>9</v>
      </c>
      <c r="E17" s="180">
        <v>8</v>
      </c>
      <c r="F17" s="181">
        <v>9</v>
      </c>
      <c r="H17" s="186">
        <f t="shared" si="0"/>
        <v>7</v>
      </c>
      <c r="K17" s="169" t="s">
        <v>74</v>
      </c>
      <c r="L17" s="186">
        <v>10</v>
      </c>
    </row>
    <row r="18" spans="1:12" x14ac:dyDescent="0.25">
      <c r="A18" s="169" t="s">
        <v>74</v>
      </c>
      <c r="B18" s="186">
        <v>8</v>
      </c>
      <c r="C18" s="179">
        <v>10</v>
      </c>
      <c r="D18" s="180">
        <v>10</v>
      </c>
      <c r="E18" s="180">
        <v>10</v>
      </c>
      <c r="F18" s="181">
        <v>10</v>
      </c>
      <c r="H18" s="186">
        <f t="shared" si="0"/>
        <v>9</v>
      </c>
      <c r="K18" s="169" t="s">
        <v>75</v>
      </c>
      <c r="L18" s="186">
        <v>10</v>
      </c>
    </row>
    <row r="19" spans="1:12" x14ac:dyDescent="0.25">
      <c r="A19" s="169" t="s">
        <v>75</v>
      </c>
      <c r="B19" s="186">
        <v>6</v>
      </c>
      <c r="C19" s="179">
        <v>10</v>
      </c>
      <c r="D19" s="180">
        <v>10</v>
      </c>
      <c r="E19" s="180">
        <v>10</v>
      </c>
      <c r="F19" s="181">
        <v>10</v>
      </c>
      <c r="H19" s="186">
        <f t="shared" si="0"/>
        <v>9</v>
      </c>
      <c r="K19" s="169" t="s">
        <v>76</v>
      </c>
      <c r="L19" s="186">
        <v>8</v>
      </c>
    </row>
    <row r="20" spans="1:12" x14ac:dyDescent="0.25">
      <c r="A20" s="169" t="s">
        <v>76</v>
      </c>
      <c r="B20" s="186">
        <v>5</v>
      </c>
      <c r="C20" s="179">
        <v>7</v>
      </c>
      <c r="D20" s="180">
        <v>8</v>
      </c>
      <c r="E20" s="180">
        <v>7</v>
      </c>
      <c r="F20" s="181">
        <v>6</v>
      </c>
      <c r="H20" s="186">
        <f t="shared" si="0"/>
        <v>5</v>
      </c>
      <c r="K20" s="169" t="s">
        <v>77</v>
      </c>
      <c r="L20" s="186">
        <v>10</v>
      </c>
    </row>
    <row r="21" spans="1:12" x14ac:dyDescent="0.25">
      <c r="A21" s="169" t="s">
        <v>77</v>
      </c>
      <c r="B21" s="186">
        <v>8</v>
      </c>
      <c r="C21" s="179">
        <v>9</v>
      </c>
      <c r="D21" s="180">
        <v>10</v>
      </c>
      <c r="E21" s="180">
        <v>10</v>
      </c>
      <c r="F21" s="181">
        <v>10</v>
      </c>
      <c r="H21" s="186">
        <f t="shared" si="0"/>
        <v>8</v>
      </c>
      <c r="K21" s="169" t="s">
        <v>78</v>
      </c>
      <c r="L21" s="186">
        <v>10</v>
      </c>
    </row>
    <row r="22" spans="1:12" x14ac:dyDescent="0.25">
      <c r="A22" s="169" t="s">
        <v>78</v>
      </c>
      <c r="B22" s="186">
        <v>7.666666666666667</v>
      </c>
      <c r="C22" s="179">
        <v>10</v>
      </c>
      <c r="D22" s="180">
        <v>10</v>
      </c>
      <c r="E22" s="180">
        <v>10</v>
      </c>
      <c r="F22" s="181">
        <v>10</v>
      </c>
      <c r="H22" s="186">
        <f t="shared" si="0"/>
        <v>9</v>
      </c>
      <c r="K22" s="169" t="s">
        <v>79</v>
      </c>
      <c r="L22" s="186">
        <v>5</v>
      </c>
    </row>
    <row r="23" spans="1:12" x14ac:dyDescent="0.25">
      <c r="A23" s="169" t="s">
        <v>79</v>
      </c>
      <c r="B23" s="186">
        <v>7</v>
      </c>
      <c r="C23" s="179">
        <v>6</v>
      </c>
      <c r="D23" s="180">
        <v>5</v>
      </c>
      <c r="E23" s="180">
        <v>5</v>
      </c>
      <c r="F23" s="181">
        <v>5</v>
      </c>
      <c r="H23" s="186">
        <f t="shared" si="0"/>
        <v>4</v>
      </c>
      <c r="K23" s="169" t="s">
        <v>80</v>
      </c>
      <c r="L23" s="186">
        <v>8</v>
      </c>
    </row>
    <row r="24" spans="1:12" ht="15.75" thickBot="1" x14ac:dyDescent="0.3">
      <c r="A24" s="169" t="s">
        <v>80</v>
      </c>
      <c r="B24" s="186">
        <v>6.333333333333333</v>
      </c>
      <c r="C24" s="179">
        <v>8</v>
      </c>
      <c r="D24" s="180">
        <v>8</v>
      </c>
      <c r="E24" s="180">
        <v>7</v>
      </c>
      <c r="F24" s="181">
        <v>8</v>
      </c>
      <c r="H24" s="186">
        <f t="shared" si="0"/>
        <v>6</v>
      </c>
      <c r="K24" s="170" t="s">
        <v>40</v>
      </c>
      <c r="L24" s="187">
        <v>10</v>
      </c>
    </row>
    <row r="25" spans="1:12" ht="15.75" thickBot="1" x14ac:dyDescent="0.3">
      <c r="A25" s="170" t="s">
        <v>40</v>
      </c>
      <c r="B25" s="187">
        <v>6.666666666666667</v>
      </c>
      <c r="C25" s="182">
        <v>10</v>
      </c>
      <c r="D25" s="183">
        <v>10</v>
      </c>
      <c r="E25" s="183">
        <v>10</v>
      </c>
      <c r="F25" s="184">
        <v>10</v>
      </c>
      <c r="H25" s="187">
        <f t="shared" si="0"/>
        <v>9</v>
      </c>
    </row>
    <row r="26" spans="1:12" ht="15.75" thickBot="1" x14ac:dyDescent="0.3">
      <c r="A26" s="167"/>
      <c r="B26" s="166"/>
      <c r="C26" s="166"/>
      <c r="D26" s="166"/>
      <c r="E26" s="166"/>
      <c r="F26" s="166"/>
      <c r="H26" s="165"/>
    </row>
    <row r="27" spans="1:12" ht="15.75" thickBot="1" x14ac:dyDescent="0.3">
      <c r="A27" s="171" t="s">
        <v>90</v>
      </c>
      <c r="B27" s="172">
        <f>SUM(B4:B25)</f>
        <v>112.33333333333336</v>
      </c>
      <c r="C27" s="166"/>
      <c r="D27" s="166"/>
      <c r="E27" s="166"/>
      <c r="F27" s="166"/>
      <c r="H27" s="165"/>
    </row>
    <row r="28" spans="1:12" x14ac:dyDescent="0.25">
      <c r="A28" s="167"/>
      <c r="B28" s="166"/>
      <c r="C28" s="166"/>
      <c r="D28" s="166"/>
      <c r="E28" s="166"/>
      <c r="F28" s="166"/>
      <c r="H28" s="165"/>
    </row>
    <row r="31" spans="1:12" ht="15.75" thickBot="1" x14ac:dyDescent="0.3"/>
    <row r="32" spans="1:12" x14ac:dyDescent="0.25">
      <c r="A32" s="168" t="s">
        <v>60</v>
      </c>
      <c r="B32" s="22">
        <f>B4/$B$27</f>
        <v>1.780415430267062E-2</v>
      </c>
      <c r="C32" s="76">
        <f>(C4-$H4)^$B32</f>
        <v>1.0249889158369589</v>
      </c>
      <c r="D32" s="76">
        <f>(D4-$H4)^$B32</f>
        <v>1.0249889158369589</v>
      </c>
      <c r="E32" s="76">
        <f>(E4-$H4)^$B32</f>
        <v>1.0249889158369589</v>
      </c>
      <c r="F32" s="77">
        <f>(F4-$H4)^$B32</f>
        <v>1</v>
      </c>
    </row>
    <row r="33" spans="1:6" x14ac:dyDescent="0.25">
      <c r="A33" s="169" t="s">
        <v>61</v>
      </c>
      <c r="B33" s="37">
        <f t="shared" ref="B33:B53" si="1">B5/$B$27</f>
        <v>4.4510385756676547E-2</v>
      </c>
      <c r="C33" s="58">
        <f t="shared" ref="C33:F53" si="2">(C5-$H5)^$B33</f>
        <v>1</v>
      </c>
      <c r="D33" s="58">
        <f t="shared" si="2"/>
        <v>1.0313331115039852</v>
      </c>
      <c r="E33" s="58">
        <f t="shared" si="2"/>
        <v>1.0313331115039852</v>
      </c>
      <c r="F33" s="59">
        <f t="shared" si="2"/>
        <v>1.050114973520281</v>
      </c>
    </row>
    <row r="34" spans="1:6" x14ac:dyDescent="0.25">
      <c r="A34" s="169" t="s">
        <v>62</v>
      </c>
      <c r="B34" s="37">
        <f t="shared" si="1"/>
        <v>5.0445103857566759E-2</v>
      </c>
      <c r="C34" s="58">
        <f t="shared" si="2"/>
        <v>1</v>
      </c>
      <c r="D34" s="58">
        <f t="shared" si="2"/>
        <v>1</v>
      </c>
      <c r="E34" s="58">
        <f t="shared" si="2"/>
        <v>1</v>
      </c>
      <c r="F34" s="59">
        <f t="shared" si="2"/>
        <v>1</v>
      </c>
    </row>
    <row r="35" spans="1:6" x14ac:dyDescent="0.25">
      <c r="A35" s="169" t="s">
        <v>63</v>
      </c>
      <c r="B35" s="37">
        <f t="shared" si="1"/>
        <v>2.3738872403560825E-2</v>
      </c>
      <c r="C35" s="58">
        <f t="shared" si="2"/>
        <v>1.0334565575470032</v>
      </c>
      <c r="D35" s="58">
        <f t="shared" si="2"/>
        <v>1.0389454841938723</v>
      </c>
      <c r="E35" s="58">
        <f t="shared" si="2"/>
        <v>1</v>
      </c>
      <c r="F35" s="59">
        <f t="shared" si="2"/>
        <v>1.0264228711384311</v>
      </c>
    </row>
    <row r="36" spans="1:6" x14ac:dyDescent="0.25">
      <c r="A36" s="169" t="s">
        <v>64</v>
      </c>
      <c r="B36" s="37">
        <f t="shared" si="1"/>
        <v>5.3412462908011861E-2</v>
      </c>
      <c r="C36" s="58">
        <f t="shared" si="2"/>
        <v>1</v>
      </c>
      <c r="D36" s="58">
        <f t="shared" si="2"/>
        <v>1.0377165747358013</v>
      </c>
      <c r="E36" s="58">
        <f t="shared" si="2"/>
        <v>1.0377165747358013</v>
      </c>
      <c r="F36" s="59">
        <f t="shared" si="2"/>
        <v>1.0377165747358013</v>
      </c>
    </row>
    <row r="37" spans="1:6" x14ac:dyDescent="0.25">
      <c r="A37" s="169" t="s">
        <v>65</v>
      </c>
      <c r="B37" s="37">
        <f t="shared" si="1"/>
        <v>3.5608308605341241E-2</v>
      </c>
      <c r="C37" s="58">
        <f t="shared" si="2"/>
        <v>1</v>
      </c>
      <c r="D37" s="58">
        <f t="shared" si="2"/>
        <v>1.0249889158369589</v>
      </c>
      <c r="E37" s="58">
        <f t="shared" si="2"/>
        <v>1</v>
      </c>
      <c r="F37" s="59">
        <f t="shared" si="2"/>
        <v>1</v>
      </c>
    </row>
    <row r="38" spans="1:6" x14ac:dyDescent="0.25">
      <c r="A38" s="169" t="s">
        <v>66</v>
      </c>
      <c r="B38" s="37">
        <f t="shared" si="1"/>
        <v>2.670623145400593E-2</v>
      </c>
      <c r="C38" s="58">
        <f t="shared" si="2"/>
        <v>1</v>
      </c>
      <c r="D38" s="58">
        <f t="shared" si="2"/>
        <v>1.0377165747358013</v>
      </c>
      <c r="E38" s="58">
        <f t="shared" si="2"/>
        <v>1.0297744462723339</v>
      </c>
      <c r="F38" s="59">
        <f t="shared" si="2"/>
        <v>1.0297744462723339</v>
      </c>
    </row>
    <row r="39" spans="1:6" x14ac:dyDescent="0.25">
      <c r="A39" s="169" t="s">
        <v>67</v>
      </c>
      <c r="B39" s="37">
        <f t="shared" si="1"/>
        <v>6.8249258160237372E-2</v>
      </c>
      <c r="C39" s="58">
        <f t="shared" si="2"/>
        <v>1</v>
      </c>
      <c r="D39" s="58">
        <f t="shared" si="2"/>
        <v>1</v>
      </c>
      <c r="E39" s="58">
        <f t="shared" si="2"/>
        <v>1</v>
      </c>
      <c r="F39" s="59">
        <f t="shared" si="2"/>
        <v>1</v>
      </c>
    </row>
    <row r="40" spans="1:6" x14ac:dyDescent="0.25">
      <c r="A40" s="169" t="s">
        <v>68</v>
      </c>
      <c r="B40" s="37">
        <f t="shared" si="1"/>
        <v>4.747774480712165E-2</v>
      </c>
      <c r="C40" s="58">
        <f t="shared" si="2"/>
        <v>1</v>
      </c>
      <c r="D40" s="58">
        <f t="shared" si="2"/>
        <v>1.0334565575470032</v>
      </c>
      <c r="E40" s="58">
        <f t="shared" si="2"/>
        <v>1</v>
      </c>
      <c r="F40" s="59">
        <f t="shared" si="2"/>
        <v>1.0334565575470032</v>
      </c>
    </row>
    <row r="41" spans="1:6" x14ac:dyDescent="0.25">
      <c r="A41" s="169" t="s">
        <v>69</v>
      </c>
      <c r="B41" s="37">
        <f t="shared" si="1"/>
        <v>3.8575667655786336E-2</v>
      </c>
      <c r="C41" s="58">
        <f t="shared" si="2"/>
        <v>1.027099299604525</v>
      </c>
      <c r="D41" s="58">
        <f t="shared" si="2"/>
        <v>1.027099299604525</v>
      </c>
      <c r="E41" s="58">
        <f t="shared" si="2"/>
        <v>1</v>
      </c>
      <c r="F41" s="59">
        <f t="shared" si="2"/>
        <v>1.027099299604525</v>
      </c>
    </row>
    <row r="42" spans="1:6" x14ac:dyDescent="0.25">
      <c r="A42" s="169" t="s">
        <v>70</v>
      </c>
      <c r="B42" s="37">
        <f t="shared" si="1"/>
        <v>8.9020771513353102E-3</v>
      </c>
      <c r="C42" s="58">
        <f t="shared" si="2"/>
        <v>1</v>
      </c>
      <c r="D42" s="58">
        <f t="shared" si="2"/>
        <v>1.0061895261197491</v>
      </c>
      <c r="E42" s="58">
        <f t="shared" si="2"/>
        <v>1.0098279111673021</v>
      </c>
      <c r="F42" s="59">
        <f t="shared" si="2"/>
        <v>1.0124173624730854</v>
      </c>
    </row>
    <row r="43" spans="1:6" x14ac:dyDescent="0.25">
      <c r="A43" s="169" t="s">
        <v>71</v>
      </c>
      <c r="B43" s="37">
        <f t="shared" si="1"/>
        <v>3.8575667655786336E-2</v>
      </c>
      <c r="C43" s="58">
        <f t="shared" si="2"/>
        <v>1</v>
      </c>
      <c r="D43" s="58">
        <f t="shared" si="2"/>
        <v>1.027099299604525</v>
      </c>
      <c r="E43" s="58">
        <f t="shared" si="2"/>
        <v>1.027099299604525</v>
      </c>
      <c r="F43" s="59">
        <f t="shared" si="2"/>
        <v>1.0432905436117577</v>
      </c>
    </row>
    <row r="44" spans="1:6" x14ac:dyDescent="0.25">
      <c r="A44" s="169" t="s">
        <v>72</v>
      </c>
      <c r="B44" s="37">
        <f t="shared" si="1"/>
        <v>3.8575667655786336E-2</v>
      </c>
      <c r="C44" s="58">
        <f t="shared" si="2"/>
        <v>1</v>
      </c>
      <c r="D44" s="58">
        <f t="shared" si="2"/>
        <v>1</v>
      </c>
      <c r="E44" s="58">
        <f t="shared" si="2"/>
        <v>1</v>
      </c>
      <c r="F44" s="59">
        <f t="shared" si="2"/>
        <v>1</v>
      </c>
    </row>
    <row r="45" spans="1:6" x14ac:dyDescent="0.25">
      <c r="A45" s="169" t="s">
        <v>73</v>
      </c>
      <c r="B45" s="37">
        <f t="shared" si="1"/>
        <v>2.0771513353115723E-2</v>
      </c>
      <c r="C45" s="58">
        <f t="shared" si="2"/>
        <v>1.0230822042727599</v>
      </c>
      <c r="D45" s="58">
        <f t="shared" si="2"/>
        <v>1.01450186225133</v>
      </c>
      <c r="E45" s="58">
        <f t="shared" si="2"/>
        <v>1</v>
      </c>
      <c r="F45" s="59">
        <f t="shared" si="2"/>
        <v>1.01450186225133</v>
      </c>
    </row>
    <row r="46" spans="1:6" x14ac:dyDescent="0.25">
      <c r="A46" s="169" t="s">
        <v>74</v>
      </c>
      <c r="B46" s="37">
        <f t="shared" si="1"/>
        <v>7.1216617210682481E-2</v>
      </c>
      <c r="C46" s="58">
        <f t="shared" si="2"/>
        <v>1</v>
      </c>
      <c r="D46" s="58">
        <f t="shared" si="2"/>
        <v>1</v>
      </c>
      <c r="E46" s="58">
        <f t="shared" si="2"/>
        <v>1</v>
      </c>
      <c r="F46" s="59">
        <f t="shared" si="2"/>
        <v>1</v>
      </c>
    </row>
    <row r="47" spans="1:6" x14ac:dyDescent="0.25">
      <c r="A47" s="169" t="s">
        <v>75</v>
      </c>
      <c r="B47" s="37">
        <f t="shared" si="1"/>
        <v>5.3412462908011861E-2</v>
      </c>
      <c r="C47" s="58">
        <f t="shared" si="2"/>
        <v>1</v>
      </c>
      <c r="D47" s="58">
        <f t="shared" si="2"/>
        <v>1</v>
      </c>
      <c r="E47" s="58">
        <f t="shared" si="2"/>
        <v>1</v>
      </c>
      <c r="F47" s="59">
        <f t="shared" si="2"/>
        <v>1</v>
      </c>
    </row>
    <row r="48" spans="1:6" x14ac:dyDescent="0.25">
      <c r="A48" s="169" t="s">
        <v>76</v>
      </c>
      <c r="B48" s="37">
        <f t="shared" si="1"/>
        <v>4.4510385756676547E-2</v>
      </c>
      <c r="C48" s="58">
        <f t="shared" si="2"/>
        <v>1.0313331115039852</v>
      </c>
      <c r="D48" s="58">
        <f t="shared" si="2"/>
        <v>1.050114973520281</v>
      </c>
      <c r="E48" s="58">
        <f t="shared" si="2"/>
        <v>1.0313331115039852</v>
      </c>
      <c r="F48" s="59">
        <f t="shared" si="2"/>
        <v>1</v>
      </c>
    </row>
    <row r="49" spans="1:8" x14ac:dyDescent="0.25">
      <c r="A49" s="169" t="s">
        <v>77</v>
      </c>
      <c r="B49" s="37">
        <f t="shared" si="1"/>
        <v>7.1216617210682481E-2</v>
      </c>
      <c r="C49" s="58">
        <f t="shared" si="2"/>
        <v>1</v>
      </c>
      <c r="D49" s="58">
        <f t="shared" si="2"/>
        <v>1.0506022775886246</v>
      </c>
      <c r="E49" s="58">
        <f t="shared" si="2"/>
        <v>1.0506022775886246</v>
      </c>
      <c r="F49" s="59">
        <f t="shared" si="2"/>
        <v>1.0506022775886246</v>
      </c>
    </row>
    <row r="50" spans="1:8" x14ac:dyDescent="0.25">
      <c r="A50" s="169" t="s">
        <v>78</v>
      </c>
      <c r="B50" s="37">
        <f t="shared" si="1"/>
        <v>6.8249258160237372E-2</v>
      </c>
      <c r="C50" s="58">
        <f t="shared" si="2"/>
        <v>1</v>
      </c>
      <c r="D50" s="58">
        <f t="shared" si="2"/>
        <v>1</v>
      </c>
      <c r="E50" s="58">
        <f t="shared" si="2"/>
        <v>1</v>
      </c>
      <c r="F50" s="59">
        <f t="shared" si="2"/>
        <v>1</v>
      </c>
    </row>
    <row r="51" spans="1:8" x14ac:dyDescent="0.25">
      <c r="A51" s="169" t="s">
        <v>79</v>
      </c>
      <c r="B51" s="37">
        <f t="shared" si="1"/>
        <v>6.2314540059347168E-2</v>
      </c>
      <c r="C51" s="58">
        <f t="shared" si="2"/>
        <v>1.0441395485800253</v>
      </c>
      <c r="D51" s="58">
        <f t="shared" si="2"/>
        <v>1</v>
      </c>
      <c r="E51" s="58">
        <f t="shared" si="2"/>
        <v>1</v>
      </c>
      <c r="F51" s="59">
        <f t="shared" si="2"/>
        <v>1</v>
      </c>
    </row>
    <row r="52" spans="1:8" x14ac:dyDescent="0.25">
      <c r="A52" s="169" t="s">
        <v>80</v>
      </c>
      <c r="B52" s="37">
        <f t="shared" si="1"/>
        <v>5.6379821958456956E-2</v>
      </c>
      <c r="C52" s="58">
        <f t="shared" si="2"/>
        <v>1.0398531639035664</v>
      </c>
      <c r="D52" s="58">
        <f t="shared" si="2"/>
        <v>1.0398531639035664</v>
      </c>
      <c r="E52" s="58">
        <f t="shared" si="2"/>
        <v>1</v>
      </c>
      <c r="F52" s="59">
        <f t="shared" si="2"/>
        <v>1.0398531639035664</v>
      </c>
    </row>
    <row r="53" spans="1:8" ht="15.75" thickBot="1" x14ac:dyDescent="0.3">
      <c r="A53" s="170" t="s">
        <v>40</v>
      </c>
      <c r="B53" s="38">
        <f t="shared" si="1"/>
        <v>5.9347181008902065E-2</v>
      </c>
      <c r="C53" s="63">
        <f t="shared" si="2"/>
        <v>1</v>
      </c>
      <c r="D53" s="63">
        <f t="shared" si="2"/>
        <v>1</v>
      </c>
      <c r="E53" s="63">
        <f t="shared" si="2"/>
        <v>1</v>
      </c>
      <c r="F53" s="79">
        <f t="shared" si="2"/>
        <v>1</v>
      </c>
    </row>
    <row r="55" spans="1:8" x14ac:dyDescent="0.25">
      <c r="C55" s="31">
        <f>PRODUCT(C32:C53)</f>
        <v>1.2464184884919003</v>
      </c>
      <c r="D55" s="31">
        <f>PRODUCT(D32:D53)</f>
        <v>1.5476918826335744</v>
      </c>
      <c r="E55" s="31">
        <f t="shared" ref="E55:F55" si="3">PRODUCT(E32:E53)</f>
        <v>1.269509914229239</v>
      </c>
      <c r="F55" s="31">
        <f t="shared" si="3"/>
        <v>1.4312541328943398</v>
      </c>
    </row>
    <row r="57" spans="1:8" x14ac:dyDescent="0.25">
      <c r="C57" s="92" t="s">
        <v>2</v>
      </c>
      <c r="D57" s="92" t="s">
        <v>3</v>
      </c>
      <c r="E57" s="92" t="s">
        <v>4</v>
      </c>
      <c r="F57" s="92" t="s">
        <v>5</v>
      </c>
    </row>
    <row r="58" spans="1:8" x14ac:dyDescent="0.25">
      <c r="C58" s="31">
        <v>1.2464184884919003</v>
      </c>
      <c r="D58" s="31">
        <v>1.5476918826335744</v>
      </c>
      <c r="E58" s="31">
        <v>1.269509914229239</v>
      </c>
      <c r="F58" s="31">
        <v>1.4312541328943398</v>
      </c>
    </row>
    <row r="60" spans="1:8" ht="15.75" thickBot="1" x14ac:dyDescent="0.3"/>
    <row r="61" spans="1:8" ht="15.75" thickBot="1" x14ac:dyDescent="0.3">
      <c r="D61" s="218" t="s">
        <v>89</v>
      </c>
      <c r="E61" s="219"/>
    </row>
    <row r="62" spans="1:8" x14ac:dyDescent="0.25">
      <c r="D62" s="158" t="s">
        <v>3</v>
      </c>
      <c r="E62" s="77">
        <v>1.5476918826335744</v>
      </c>
      <c r="H62" s="31"/>
    </row>
    <row r="63" spans="1:8" x14ac:dyDescent="0.25">
      <c r="D63" s="159" t="s">
        <v>5</v>
      </c>
      <c r="E63" s="59">
        <v>1.4312541328943398</v>
      </c>
      <c r="H63" s="31"/>
    </row>
    <row r="64" spans="1:8" x14ac:dyDescent="0.25">
      <c r="D64" s="159" t="s">
        <v>4</v>
      </c>
      <c r="E64" s="59">
        <v>1.269509914229239</v>
      </c>
      <c r="H64" s="31"/>
    </row>
    <row r="65" spans="4:8" ht="15.75" thickBot="1" x14ac:dyDescent="0.3">
      <c r="D65" s="160" t="s">
        <v>2</v>
      </c>
      <c r="E65" s="79">
        <v>1.2464184884919003</v>
      </c>
      <c r="H65" s="31"/>
    </row>
  </sheetData>
  <sortState xmlns:xlrd2="http://schemas.microsoft.com/office/spreadsheetml/2017/richdata2" ref="D62:E65">
    <sortCondition descending="1" ref="E62:E65"/>
  </sortState>
  <mergeCells count="3">
    <mergeCell ref="C1:F1"/>
    <mergeCell ref="C2:F2"/>
    <mergeCell ref="D61:E61"/>
  </mergeCells>
  <pageMargins left="0.511811024" right="0.511811024" top="0.78740157499999996" bottom="0.78740157499999996" header="0.31496062000000002" footer="0.31496062000000002"/>
  <ignoredErrors>
    <ignoredError sqref="H4:H25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6569-315D-4E6B-80F8-D4D7565DEFEC}">
  <dimension ref="B1:J50"/>
  <sheetViews>
    <sheetView workbookViewId="0">
      <selection activeCell="N28" sqref="N28"/>
    </sheetView>
  </sheetViews>
  <sheetFormatPr defaultRowHeight="15" x14ac:dyDescent="0.25"/>
  <cols>
    <col min="2" max="2" width="43.42578125" customWidth="1"/>
    <col min="3" max="3" width="10" customWidth="1"/>
    <col min="4" max="4" width="10.5703125" customWidth="1"/>
    <col min="9" max="9" width="40.5703125" customWidth="1"/>
  </cols>
  <sheetData>
    <row r="1" spans="2:10" ht="15.75" thickBot="1" x14ac:dyDescent="0.3"/>
    <row r="2" spans="2:10" ht="33" customHeight="1" thickBot="1" x14ac:dyDescent="0.3">
      <c r="B2" t="s">
        <v>0</v>
      </c>
      <c r="C2" s="161" t="s">
        <v>92</v>
      </c>
      <c r="D2" s="161" t="s">
        <v>91</v>
      </c>
      <c r="E2" s="191" t="s">
        <v>93</v>
      </c>
      <c r="F2" s="36" t="s">
        <v>41</v>
      </c>
      <c r="I2" s="47"/>
    </row>
    <row r="3" spans="2:10" ht="16.5" customHeight="1" thickBot="1" x14ac:dyDescent="0.3">
      <c r="B3" s="168" t="s">
        <v>70</v>
      </c>
      <c r="C3" s="162">
        <v>9</v>
      </c>
      <c r="D3" s="22">
        <v>7</v>
      </c>
      <c r="E3" s="192">
        <f t="shared" ref="E3:E24" si="0">AVERAGE(C3:D3)</f>
        <v>8</v>
      </c>
      <c r="F3" s="185">
        <v>1</v>
      </c>
      <c r="I3" s="168" t="s">
        <v>79</v>
      </c>
      <c r="J3" s="31">
        <f t="shared" ref="J3:J24" si="1">F3/E3</f>
        <v>0.125</v>
      </c>
    </row>
    <row r="4" spans="2:10" ht="15.75" thickBot="1" x14ac:dyDescent="0.3">
      <c r="B4" s="169" t="s">
        <v>60</v>
      </c>
      <c r="C4" s="163">
        <v>10</v>
      </c>
      <c r="D4" s="190">
        <v>10</v>
      </c>
      <c r="E4" s="193">
        <f t="shared" si="0"/>
        <v>10</v>
      </c>
      <c r="F4" s="186">
        <v>2</v>
      </c>
      <c r="I4" s="169" t="s">
        <v>80</v>
      </c>
      <c r="J4" s="31">
        <f t="shared" si="1"/>
        <v>0.2</v>
      </c>
    </row>
    <row r="5" spans="2:10" ht="15.75" thickBot="1" x14ac:dyDescent="0.3">
      <c r="B5" s="169" t="s">
        <v>73</v>
      </c>
      <c r="C5" s="163">
        <v>8</v>
      </c>
      <c r="D5" s="37">
        <v>9</v>
      </c>
      <c r="E5" s="193">
        <f t="shared" si="0"/>
        <v>8.5</v>
      </c>
      <c r="F5" s="186">
        <v>2.3333333333333335</v>
      </c>
      <c r="I5" s="169" t="s">
        <v>78</v>
      </c>
      <c r="J5" s="31">
        <f t="shared" si="1"/>
        <v>0.27450980392156865</v>
      </c>
    </row>
    <row r="6" spans="2:10" ht="15.75" thickBot="1" x14ac:dyDescent="0.3">
      <c r="B6" s="169" t="s">
        <v>63</v>
      </c>
      <c r="C6" s="163">
        <v>10</v>
      </c>
      <c r="D6" s="190">
        <v>8</v>
      </c>
      <c r="E6" s="193">
        <f t="shared" si="0"/>
        <v>9</v>
      </c>
      <c r="F6" s="186">
        <v>2.6666666666666665</v>
      </c>
      <c r="I6" s="169" t="s">
        <v>74</v>
      </c>
      <c r="J6" s="31">
        <f t="shared" si="1"/>
        <v>0.29629629629629628</v>
      </c>
    </row>
    <row r="7" spans="2:10" ht="15.75" thickBot="1" x14ac:dyDescent="0.3">
      <c r="B7" s="169" t="s">
        <v>66</v>
      </c>
      <c r="C7" s="163">
        <v>10</v>
      </c>
      <c r="D7" s="37">
        <v>8</v>
      </c>
      <c r="E7" s="193">
        <f t="shared" si="0"/>
        <v>9</v>
      </c>
      <c r="F7" s="186">
        <v>3</v>
      </c>
      <c r="I7" s="169" t="s">
        <v>77</v>
      </c>
      <c r="J7" s="31">
        <f t="shared" si="1"/>
        <v>0.33333333333333331</v>
      </c>
    </row>
    <row r="8" spans="2:10" ht="15.75" thickBot="1" x14ac:dyDescent="0.3">
      <c r="B8" s="169" t="s">
        <v>65</v>
      </c>
      <c r="C8" s="163">
        <v>10</v>
      </c>
      <c r="D8" s="37">
        <v>8</v>
      </c>
      <c r="E8" s="193">
        <f t="shared" si="0"/>
        <v>9</v>
      </c>
      <c r="F8" s="186">
        <v>4</v>
      </c>
      <c r="I8" s="169" t="s">
        <v>40</v>
      </c>
      <c r="J8" s="31">
        <f t="shared" si="1"/>
        <v>0.44444444444444442</v>
      </c>
    </row>
    <row r="9" spans="2:10" ht="15.75" thickBot="1" x14ac:dyDescent="0.3">
      <c r="B9" s="169" t="s">
        <v>69</v>
      </c>
      <c r="C9" s="163">
        <v>9</v>
      </c>
      <c r="D9" s="37">
        <v>9</v>
      </c>
      <c r="E9" s="193">
        <f t="shared" si="0"/>
        <v>9</v>
      </c>
      <c r="F9" s="186">
        <v>4.333333333333333</v>
      </c>
      <c r="I9" s="169" t="s">
        <v>67</v>
      </c>
      <c r="J9" s="31">
        <f t="shared" si="1"/>
        <v>0.48148148148148145</v>
      </c>
    </row>
    <row r="10" spans="2:10" ht="15.75" thickBot="1" x14ac:dyDescent="0.3">
      <c r="B10" s="169" t="s">
        <v>71</v>
      </c>
      <c r="C10" s="163">
        <v>9</v>
      </c>
      <c r="D10" s="37">
        <v>8</v>
      </c>
      <c r="E10" s="193">
        <f t="shared" si="0"/>
        <v>8.5</v>
      </c>
      <c r="F10" s="186">
        <v>4.333333333333333</v>
      </c>
      <c r="I10" s="169" t="s">
        <v>76</v>
      </c>
      <c r="J10" s="31">
        <f t="shared" si="1"/>
        <v>0.50980392156862742</v>
      </c>
    </row>
    <row r="11" spans="2:10" ht="15.75" thickBot="1" x14ac:dyDescent="0.3">
      <c r="B11" s="169" t="s">
        <v>72</v>
      </c>
      <c r="C11" s="163">
        <v>8</v>
      </c>
      <c r="D11" s="37">
        <v>10</v>
      </c>
      <c r="E11" s="193">
        <f t="shared" si="0"/>
        <v>9</v>
      </c>
      <c r="F11" s="186">
        <v>4.333333333333333</v>
      </c>
      <c r="I11" s="169" t="s">
        <v>75</v>
      </c>
      <c r="J11" s="31">
        <f t="shared" si="1"/>
        <v>0.48148148148148145</v>
      </c>
    </row>
    <row r="12" spans="2:10" ht="15.75" thickBot="1" x14ac:dyDescent="0.3">
      <c r="B12" s="169" t="s">
        <v>61</v>
      </c>
      <c r="C12" s="163">
        <v>10</v>
      </c>
      <c r="D12" s="190">
        <v>9</v>
      </c>
      <c r="E12" s="193">
        <f t="shared" si="0"/>
        <v>9.5</v>
      </c>
      <c r="F12" s="186">
        <v>5</v>
      </c>
      <c r="I12" s="169" t="s">
        <v>68</v>
      </c>
      <c r="J12" s="31">
        <f t="shared" si="1"/>
        <v>0.52631578947368418</v>
      </c>
    </row>
    <row r="13" spans="2:10" ht="15.75" thickBot="1" x14ac:dyDescent="0.3">
      <c r="B13" s="169" t="s">
        <v>76</v>
      </c>
      <c r="C13" s="163">
        <v>7</v>
      </c>
      <c r="D13" s="37">
        <v>8</v>
      </c>
      <c r="E13" s="193">
        <f t="shared" si="0"/>
        <v>7.5</v>
      </c>
      <c r="F13" s="186">
        <v>5</v>
      </c>
      <c r="I13" s="169" t="s">
        <v>61</v>
      </c>
      <c r="J13" s="31">
        <f t="shared" si="1"/>
        <v>0.66666666666666663</v>
      </c>
    </row>
    <row r="14" spans="2:10" ht="15.75" thickBot="1" x14ac:dyDescent="0.3">
      <c r="B14" s="169" t="s">
        <v>68</v>
      </c>
      <c r="C14" s="163">
        <v>10</v>
      </c>
      <c r="D14" s="37">
        <v>6</v>
      </c>
      <c r="E14" s="193">
        <f t="shared" si="0"/>
        <v>8</v>
      </c>
      <c r="F14" s="186">
        <v>5.333333333333333</v>
      </c>
      <c r="I14" s="169" t="s">
        <v>71</v>
      </c>
      <c r="J14" s="31">
        <f t="shared" si="1"/>
        <v>0.66666666666666663</v>
      </c>
    </row>
    <row r="15" spans="2:10" ht="15.75" thickBot="1" x14ac:dyDescent="0.3">
      <c r="B15" s="169" t="s">
        <v>62</v>
      </c>
      <c r="C15" s="163">
        <v>10</v>
      </c>
      <c r="D15" s="190">
        <v>10</v>
      </c>
      <c r="E15" s="193">
        <f t="shared" si="0"/>
        <v>10</v>
      </c>
      <c r="F15" s="186">
        <v>5.666666666666667</v>
      </c>
      <c r="I15" s="169" t="s">
        <v>64</v>
      </c>
      <c r="J15" s="31">
        <f t="shared" si="1"/>
        <v>0.56666666666666665</v>
      </c>
    </row>
    <row r="16" spans="2:10" ht="15.75" thickBot="1" x14ac:dyDescent="0.3">
      <c r="B16" s="169" t="s">
        <v>64</v>
      </c>
      <c r="C16" s="163">
        <v>10</v>
      </c>
      <c r="D16" s="37">
        <v>10</v>
      </c>
      <c r="E16" s="193">
        <f t="shared" si="0"/>
        <v>10</v>
      </c>
      <c r="F16" s="186">
        <v>6</v>
      </c>
      <c r="I16" s="169" t="s">
        <v>62</v>
      </c>
      <c r="J16" s="31">
        <f t="shared" si="1"/>
        <v>0.6</v>
      </c>
    </row>
    <row r="17" spans="2:10" ht="15.75" thickBot="1" x14ac:dyDescent="0.3">
      <c r="B17" s="169" t="s">
        <v>75</v>
      </c>
      <c r="C17" s="163">
        <v>7</v>
      </c>
      <c r="D17" s="37">
        <v>10</v>
      </c>
      <c r="E17" s="193">
        <f t="shared" si="0"/>
        <v>8.5</v>
      </c>
      <c r="F17" s="186">
        <v>6</v>
      </c>
      <c r="I17" s="169" t="s">
        <v>69</v>
      </c>
      <c r="J17" s="31">
        <f t="shared" si="1"/>
        <v>0.70588235294117652</v>
      </c>
    </row>
    <row r="18" spans="2:10" ht="15.75" thickBot="1" x14ac:dyDescent="0.3">
      <c r="B18" s="169" t="s">
        <v>80</v>
      </c>
      <c r="C18" s="163">
        <v>5</v>
      </c>
      <c r="D18" s="37">
        <v>8</v>
      </c>
      <c r="E18" s="193">
        <f t="shared" si="0"/>
        <v>6.5</v>
      </c>
      <c r="F18" s="186">
        <v>6.333333333333333</v>
      </c>
      <c r="I18" s="169" t="s">
        <v>63</v>
      </c>
      <c r="J18" s="31">
        <f t="shared" si="1"/>
        <v>0.97435897435897434</v>
      </c>
    </row>
    <row r="19" spans="2:10" ht="15.75" thickBot="1" x14ac:dyDescent="0.3">
      <c r="B19" s="169" t="s">
        <v>40</v>
      </c>
      <c r="C19" s="163">
        <v>5</v>
      </c>
      <c r="D19" s="37">
        <v>10</v>
      </c>
      <c r="E19" s="193">
        <f t="shared" si="0"/>
        <v>7.5</v>
      </c>
      <c r="F19" s="186">
        <v>6.666666666666667</v>
      </c>
      <c r="I19" s="169" t="s">
        <v>65</v>
      </c>
      <c r="J19" s="31">
        <f t="shared" si="1"/>
        <v>0.88888888888888895</v>
      </c>
    </row>
    <row r="20" spans="2:10" ht="15.75" thickBot="1" x14ac:dyDescent="0.3">
      <c r="B20" s="169" t="s">
        <v>79</v>
      </c>
      <c r="C20" s="163">
        <v>6</v>
      </c>
      <c r="D20" s="37">
        <v>5</v>
      </c>
      <c r="E20" s="193">
        <f t="shared" si="0"/>
        <v>5.5</v>
      </c>
      <c r="F20" s="186">
        <v>7</v>
      </c>
      <c r="I20" s="169" t="s">
        <v>60</v>
      </c>
      <c r="J20" s="31">
        <f t="shared" si="1"/>
        <v>1.2727272727272727</v>
      </c>
    </row>
    <row r="21" spans="2:10" ht="15.75" thickBot="1" x14ac:dyDescent="0.3">
      <c r="B21" s="169" t="s">
        <v>67</v>
      </c>
      <c r="C21" s="163">
        <v>10</v>
      </c>
      <c r="D21" s="37">
        <v>10</v>
      </c>
      <c r="E21" s="193">
        <f t="shared" si="0"/>
        <v>10</v>
      </c>
      <c r="F21" s="186">
        <v>7.666666666666667</v>
      </c>
      <c r="I21" s="169" t="s">
        <v>70</v>
      </c>
      <c r="J21" s="31">
        <f t="shared" si="1"/>
        <v>0.76666666666666672</v>
      </c>
    </row>
    <row r="22" spans="2:10" ht="15.75" thickBot="1" x14ac:dyDescent="0.3">
      <c r="B22" s="169" t="s">
        <v>78</v>
      </c>
      <c r="C22" s="163">
        <v>6</v>
      </c>
      <c r="D22" s="37">
        <v>10</v>
      </c>
      <c r="E22" s="193">
        <f t="shared" si="0"/>
        <v>8</v>
      </c>
      <c r="F22" s="186">
        <v>7.666666666666667</v>
      </c>
      <c r="I22" s="169" t="s">
        <v>73</v>
      </c>
      <c r="J22" s="31">
        <f t="shared" si="1"/>
        <v>0.95833333333333337</v>
      </c>
    </row>
    <row r="23" spans="2:10" ht="15.75" thickBot="1" x14ac:dyDescent="0.3">
      <c r="B23" s="169" t="s">
        <v>74</v>
      </c>
      <c r="C23" s="163">
        <v>7</v>
      </c>
      <c r="D23" s="37">
        <v>10</v>
      </c>
      <c r="E23" s="193">
        <f t="shared" si="0"/>
        <v>8.5</v>
      </c>
      <c r="F23" s="186">
        <v>8</v>
      </c>
      <c r="I23" s="169" t="s">
        <v>72</v>
      </c>
      <c r="J23" s="31">
        <f t="shared" si="1"/>
        <v>0.94117647058823528</v>
      </c>
    </row>
    <row r="24" spans="2:10" ht="15.75" thickBot="1" x14ac:dyDescent="0.3">
      <c r="B24" s="170" t="s">
        <v>77</v>
      </c>
      <c r="C24" s="164">
        <v>7</v>
      </c>
      <c r="D24" s="38">
        <v>10</v>
      </c>
      <c r="E24" s="194">
        <f t="shared" si="0"/>
        <v>8.5</v>
      </c>
      <c r="F24" s="187">
        <v>8</v>
      </c>
      <c r="I24" s="170" t="s">
        <v>66</v>
      </c>
      <c r="J24" s="31">
        <f t="shared" si="1"/>
        <v>0.94117647058823528</v>
      </c>
    </row>
    <row r="26" spans="2:10" x14ac:dyDescent="0.25">
      <c r="E26" s="165">
        <f>SUM(E3:E24)</f>
        <v>188</v>
      </c>
      <c r="F26" s="165">
        <f>SUM(F3:F24)</f>
        <v>112.33333333333334</v>
      </c>
      <c r="J26" s="31"/>
    </row>
    <row r="28" spans="2:10" ht="15.75" thickBot="1" x14ac:dyDescent="0.3"/>
    <row r="29" spans="2:10" x14ac:dyDescent="0.25">
      <c r="I29" s="196" t="s">
        <v>60</v>
      </c>
      <c r="J29" s="77">
        <v>1.2727272727272727</v>
      </c>
    </row>
    <row r="30" spans="2:10" x14ac:dyDescent="0.25">
      <c r="I30" s="197" t="s">
        <v>63</v>
      </c>
      <c r="J30" s="59">
        <v>0.97435897435897434</v>
      </c>
    </row>
    <row r="31" spans="2:10" x14ac:dyDescent="0.25">
      <c r="I31" s="197" t="s">
        <v>73</v>
      </c>
      <c r="J31" s="59">
        <v>0.95833333333333337</v>
      </c>
    </row>
    <row r="32" spans="2:10" x14ac:dyDescent="0.25">
      <c r="I32" s="197" t="s">
        <v>72</v>
      </c>
      <c r="J32" s="59">
        <v>0.94117647058823528</v>
      </c>
    </row>
    <row r="33" spans="9:10" x14ac:dyDescent="0.25">
      <c r="I33" s="197" t="s">
        <v>86</v>
      </c>
      <c r="J33" s="59">
        <v>0.94117647058823528</v>
      </c>
    </row>
    <row r="34" spans="9:10" x14ac:dyDescent="0.25">
      <c r="I34" s="197" t="s">
        <v>65</v>
      </c>
      <c r="J34" s="59">
        <v>0.88888888888888895</v>
      </c>
    </row>
    <row r="35" spans="9:10" x14ac:dyDescent="0.25">
      <c r="I35" s="197" t="s">
        <v>70</v>
      </c>
      <c r="J35" s="59">
        <v>0.76666666666666672</v>
      </c>
    </row>
    <row r="36" spans="9:10" x14ac:dyDescent="0.25">
      <c r="I36" s="197" t="s">
        <v>69</v>
      </c>
      <c r="J36" s="59">
        <v>0.70588235294117652</v>
      </c>
    </row>
    <row r="37" spans="9:10" x14ac:dyDescent="0.25">
      <c r="I37" s="197" t="s">
        <v>61</v>
      </c>
      <c r="J37" s="59">
        <v>0.66666666666666663</v>
      </c>
    </row>
    <row r="38" spans="9:10" x14ac:dyDescent="0.25">
      <c r="I38" s="197" t="s">
        <v>71</v>
      </c>
      <c r="J38" s="59">
        <v>0.66666666666666663</v>
      </c>
    </row>
    <row r="39" spans="9:10" x14ac:dyDescent="0.25">
      <c r="I39" s="197" t="s">
        <v>62</v>
      </c>
      <c r="J39" s="59">
        <v>0.6</v>
      </c>
    </row>
    <row r="40" spans="9:10" x14ac:dyDescent="0.25">
      <c r="I40" s="197" t="s">
        <v>64</v>
      </c>
      <c r="J40" s="59">
        <v>0.56666666666666665</v>
      </c>
    </row>
    <row r="41" spans="9:10" x14ac:dyDescent="0.25">
      <c r="I41" s="197" t="s">
        <v>68</v>
      </c>
      <c r="J41" s="59">
        <v>0.52631578947368418</v>
      </c>
    </row>
    <row r="42" spans="9:10" x14ac:dyDescent="0.25">
      <c r="I42" s="197" t="s">
        <v>76</v>
      </c>
      <c r="J42" s="59">
        <v>0.50980392156862742</v>
      </c>
    </row>
    <row r="43" spans="9:10" x14ac:dyDescent="0.25">
      <c r="I43" s="197" t="s">
        <v>67</v>
      </c>
      <c r="J43" s="59">
        <v>0.48148148148148145</v>
      </c>
    </row>
    <row r="44" spans="9:10" x14ac:dyDescent="0.25">
      <c r="I44" s="197" t="s">
        <v>75</v>
      </c>
      <c r="J44" s="59">
        <v>0.48148148148148145</v>
      </c>
    </row>
    <row r="45" spans="9:10" x14ac:dyDescent="0.25">
      <c r="I45" s="197" t="s">
        <v>40</v>
      </c>
      <c r="J45" s="59">
        <v>0.44444444444444442</v>
      </c>
    </row>
    <row r="46" spans="9:10" x14ac:dyDescent="0.25">
      <c r="I46" s="197" t="s">
        <v>77</v>
      </c>
      <c r="J46" s="59">
        <v>0.33333333333333331</v>
      </c>
    </row>
    <row r="47" spans="9:10" x14ac:dyDescent="0.25">
      <c r="I47" s="197" t="s">
        <v>74</v>
      </c>
      <c r="J47" s="59">
        <v>0.29629629629629628</v>
      </c>
    </row>
    <row r="48" spans="9:10" x14ac:dyDescent="0.25">
      <c r="I48" s="197" t="s">
        <v>78</v>
      </c>
      <c r="J48" s="59">
        <v>0.27450980392156865</v>
      </c>
    </row>
    <row r="49" spans="9:10" x14ac:dyDescent="0.25">
      <c r="I49" s="197" t="s">
        <v>80</v>
      </c>
      <c r="J49" s="59">
        <v>0.2</v>
      </c>
    </row>
    <row r="50" spans="9:10" ht="15.75" thickBot="1" x14ac:dyDescent="0.3">
      <c r="I50" s="195" t="s">
        <v>79</v>
      </c>
      <c r="J50" s="79">
        <v>0.125</v>
      </c>
    </row>
  </sheetData>
  <sortState xmlns:xlrd2="http://schemas.microsoft.com/office/spreadsheetml/2017/richdata2" ref="I29:J50">
    <sortCondition descending="1" ref="J29:J5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Delphi</vt:lpstr>
      <vt:lpstr>AHP 1ª Etapa</vt:lpstr>
      <vt:lpstr>AHP 2ª Etapa</vt:lpstr>
      <vt:lpstr>CP</vt:lpstr>
      <vt:lpstr>CGT</vt:lpstr>
      <vt:lpstr>Comparativo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Manca</dc:creator>
  <cp:lastModifiedBy>Ricardo Manca</cp:lastModifiedBy>
  <dcterms:created xsi:type="dcterms:W3CDTF">2011-10-11T17:58:38Z</dcterms:created>
  <dcterms:modified xsi:type="dcterms:W3CDTF">2022-03-30T20:13:55Z</dcterms:modified>
</cp:coreProperties>
</file>