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7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embeddings/oleObject3.bin" ContentType="application/vnd.openxmlformats-officedocument.oleObject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1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Documentos\Faculdade\6º Semestre\Seg-Calculo Numerico\"/>
    </mc:Choice>
  </mc:AlternateContent>
  <xr:revisionPtr revIDLastSave="0" documentId="13_ncr:1_{1452C1EE-3E61-47CF-8C17-FE2CDF66404B}" xr6:coauthVersionLast="47" xr6:coauthVersionMax="47" xr10:uidLastSave="{00000000-0000-0000-0000-000000000000}"/>
  <bookViews>
    <workbookView xWindow="-108" yWindow="-108" windowWidth="23256" windowHeight="12456" firstSheet="5" activeTab="9" xr2:uid="{00000000-000D-0000-FFFF-FFFF00000000}"/>
  </bookViews>
  <sheets>
    <sheet name="Aula 01 08 2022" sheetId="2" r:id="rId1"/>
    <sheet name="Aula 08 08 2022" sheetId="1" r:id="rId2"/>
    <sheet name="Aula 15 08 2022" sheetId="3" r:id="rId3"/>
    <sheet name="Aula 22 08 2022" sheetId="4" r:id="rId4"/>
    <sheet name="Aula 29 08 2022" sheetId="5" r:id="rId5"/>
    <sheet name="Aula 05 09 2022" sheetId="6" r:id="rId6"/>
    <sheet name="Aula 19 09 2022" sheetId="7" r:id="rId7"/>
    <sheet name="Aula 26 09 2022" sheetId="8" r:id="rId8"/>
    <sheet name="Atividade Analise Multivaria" sheetId="9" r:id="rId9"/>
    <sheet name="Aula 24 10 2022" sheetId="10" r:id="rId10"/>
  </sheets>
  <externalReferences>
    <externalReference r:id="rId11"/>
  </externalReferences>
  <definedNames>
    <definedName name="_xlnm._FilterDatabase" localSheetId="1" hidden="1">'Aula 08 08 2022'!$AU$1:$AU$82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10" l="1"/>
  <c r="D23" i="10"/>
  <c r="G22" i="10"/>
  <c r="G23" i="10" s="1"/>
  <c r="F22" i="10"/>
  <c r="F23" i="10" s="1"/>
  <c r="E22" i="10"/>
  <c r="D22" i="10"/>
  <c r="C22" i="10"/>
  <c r="C23" i="10" s="1"/>
  <c r="K16" i="10"/>
  <c r="I16" i="10"/>
  <c r="I15" i="10"/>
  <c r="K15" i="10" s="1"/>
  <c r="K14" i="10"/>
  <c r="I14" i="10"/>
  <c r="I13" i="10"/>
  <c r="K13" i="10" s="1"/>
  <c r="K12" i="10"/>
  <c r="I12" i="10"/>
  <c r="I11" i="10"/>
  <c r="K11" i="10" s="1"/>
  <c r="K10" i="10"/>
  <c r="I10" i="10"/>
  <c r="I9" i="10"/>
  <c r="K9" i="10" s="1"/>
  <c r="K8" i="10"/>
  <c r="I8" i="10"/>
  <c r="I7" i="10"/>
  <c r="K7" i="10" s="1"/>
  <c r="K6" i="10"/>
  <c r="I6" i="10"/>
  <c r="I5" i="10"/>
  <c r="K5" i="10" s="1"/>
  <c r="K4" i="10"/>
  <c r="I4" i="10"/>
  <c r="I3" i="10"/>
  <c r="I22" i="10" s="1"/>
  <c r="I23" i="10" s="1"/>
  <c r="I5" i="8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5" i="7"/>
  <c r="K3" i="10" l="1"/>
  <c r="C42" i="6"/>
  <c r="C43" i="6"/>
  <c r="C44" i="6"/>
  <c r="C45" i="6"/>
  <c r="C46" i="6"/>
  <c r="C47" i="6"/>
  <c r="C48" i="6"/>
  <c r="C49" i="6"/>
  <c r="C50" i="6"/>
  <c r="C51" i="6"/>
  <c r="C52" i="6"/>
  <c r="C41" i="6"/>
  <c r="D14" i="6"/>
  <c r="D5" i="6"/>
  <c r="D6" i="6"/>
  <c r="D7" i="6"/>
  <c r="D8" i="6"/>
  <c r="D9" i="6"/>
  <c r="D10" i="6"/>
  <c r="D11" i="6"/>
  <c r="D12" i="6"/>
  <c r="D13" i="6"/>
  <c r="D4" i="6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4" i="5"/>
  <c r="O3" i="4" l="1"/>
  <c r="O4" i="4"/>
  <c r="O2" i="4"/>
  <c r="AW2" i="3" l="1"/>
  <c r="AW3" i="3"/>
  <c r="AX3" i="3" s="1"/>
  <c r="AW4" i="3"/>
  <c r="AX4" i="3" s="1"/>
  <c r="AW5" i="3"/>
  <c r="AX5" i="3" s="1"/>
  <c r="AW6" i="3"/>
  <c r="AX6" i="3" s="1"/>
  <c r="AW7" i="3"/>
  <c r="AX7" i="3" s="1"/>
  <c r="AW8" i="3"/>
  <c r="AX8" i="3" s="1"/>
  <c r="AW9" i="3"/>
  <c r="AX9" i="3" s="1"/>
  <c r="AW10" i="3"/>
  <c r="AX10" i="3" s="1"/>
  <c r="AW11" i="3"/>
  <c r="AX11" i="3" s="1"/>
  <c r="AW12" i="3"/>
  <c r="AW13" i="3"/>
  <c r="AX13" i="3" s="1"/>
  <c r="AY13" i="3" s="1"/>
  <c r="AW14" i="3"/>
  <c r="AW15" i="3"/>
  <c r="AX15" i="3" s="1"/>
  <c r="AW16" i="3"/>
  <c r="AX16" i="3" s="1"/>
  <c r="AW17" i="3"/>
  <c r="AX17" i="3" s="1"/>
  <c r="AY17" i="3" s="1"/>
  <c r="AW18" i="3"/>
  <c r="AW19" i="3"/>
  <c r="AX19" i="3" s="1"/>
  <c r="AW20" i="3"/>
  <c r="AX20" i="3" s="1"/>
  <c r="AW21" i="3"/>
  <c r="AX21" i="3" s="1"/>
  <c r="AY21" i="3" s="1"/>
  <c r="AW22" i="3"/>
  <c r="AX22" i="3" s="1"/>
  <c r="AW23" i="3"/>
  <c r="AW24" i="3"/>
  <c r="AX24" i="3" s="1"/>
  <c r="AW25" i="3"/>
  <c r="AX25" i="3" s="1"/>
  <c r="AY25" i="3" s="1"/>
  <c r="AW26" i="3"/>
  <c r="AX26" i="3" s="1"/>
  <c r="AW27" i="3"/>
  <c r="AW28" i="3"/>
  <c r="AX28" i="3" s="1"/>
  <c r="AW29" i="3"/>
  <c r="AX29" i="3" s="1"/>
  <c r="AY29" i="3" s="1"/>
  <c r="AW30" i="3"/>
  <c r="AX30" i="3" s="1"/>
  <c r="AW31" i="3"/>
  <c r="AW32" i="3"/>
  <c r="AX32" i="3" s="1"/>
  <c r="AW33" i="3"/>
  <c r="AX33" i="3" s="1"/>
  <c r="AY33" i="3" s="1"/>
  <c r="AW34" i="3"/>
  <c r="AX34" i="3" s="1"/>
  <c r="AW35" i="3"/>
  <c r="AW36" i="3"/>
  <c r="AX36" i="3" s="1"/>
  <c r="AW37" i="3"/>
  <c r="AX37" i="3" s="1"/>
  <c r="AY37" i="3" s="1"/>
  <c r="AW38" i="3"/>
  <c r="AX38" i="3" s="1"/>
  <c r="AW39" i="3"/>
  <c r="AW40" i="3"/>
  <c r="AX40" i="3" s="1"/>
  <c r="AW41" i="3"/>
  <c r="AX41" i="3" s="1"/>
  <c r="AY41" i="3" s="1"/>
  <c r="AW42" i="3"/>
  <c r="AX42" i="3" s="1"/>
  <c r="AW43" i="3"/>
  <c r="AW44" i="3"/>
  <c r="AX44" i="3" s="1"/>
  <c r="AW45" i="3"/>
  <c r="AX45" i="3" s="1"/>
  <c r="AY45" i="3" s="1"/>
  <c r="AW46" i="3"/>
  <c r="AX46" i="3" s="1"/>
  <c r="AW47" i="3"/>
  <c r="AW48" i="3"/>
  <c r="AX48" i="3" s="1"/>
  <c r="AW49" i="3"/>
  <c r="AX49" i="3" s="1"/>
  <c r="AY49" i="3" s="1"/>
  <c r="AW50" i="3"/>
  <c r="AX50" i="3" s="1"/>
  <c r="AW51" i="3"/>
  <c r="AI2" i="3"/>
  <c r="AV51" i="3"/>
  <c r="AV50" i="3"/>
  <c r="AV49" i="3"/>
  <c r="AV48" i="3"/>
  <c r="AV47" i="3"/>
  <c r="AV46" i="3"/>
  <c r="AV45" i="3"/>
  <c r="AV44" i="3"/>
  <c r="AV43" i="3"/>
  <c r="AV42" i="3"/>
  <c r="AV41" i="3"/>
  <c r="AV40" i="3"/>
  <c r="AV39" i="3"/>
  <c r="AV38" i="3"/>
  <c r="AV37" i="3"/>
  <c r="AV36" i="3"/>
  <c r="AV35" i="3"/>
  <c r="AV34" i="3"/>
  <c r="AV33" i="3"/>
  <c r="AV32" i="3"/>
  <c r="AV31" i="3"/>
  <c r="AV30" i="3"/>
  <c r="AV29" i="3"/>
  <c r="AV28" i="3"/>
  <c r="AV27" i="3"/>
  <c r="AV26" i="3"/>
  <c r="AV25" i="3"/>
  <c r="AV24" i="3"/>
  <c r="AV23" i="3"/>
  <c r="AV22" i="3"/>
  <c r="AV21" i="3"/>
  <c r="AV20" i="3"/>
  <c r="AV19" i="3"/>
  <c r="AV18" i="3"/>
  <c r="AV17" i="3"/>
  <c r="AV16" i="3"/>
  <c r="AV15" i="3"/>
  <c r="AV14" i="3"/>
  <c r="AV13" i="3"/>
  <c r="AV12" i="3"/>
  <c r="AV11" i="3"/>
  <c r="AV10" i="3"/>
  <c r="AV9" i="3"/>
  <c r="AV8" i="3"/>
  <c r="AV7" i="3"/>
  <c r="AV6" i="3"/>
  <c r="AV5" i="3"/>
  <c r="AV4" i="3"/>
  <c r="AV3" i="3"/>
  <c r="AI29" i="3"/>
  <c r="AI30" i="3"/>
  <c r="AI31" i="3"/>
  <c r="AI32" i="3"/>
  <c r="AI33" i="3"/>
  <c r="AJ33" i="3" s="1"/>
  <c r="AI34" i="3"/>
  <c r="AI35" i="3"/>
  <c r="AI36" i="3"/>
  <c r="AI37" i="3"/>
  <c r="AJ37" i="3" s="1"/>
  <c r="AI38" i="3"/>
  <c r="AI39" i="3"/>
  <c r="AI40" i="3"/>
  <c r="AI41" i="3"/>
  <c r="AJ42" i="3" s="1"/>
  <c r="AI43" i="3"/>
  <c r="AJ43" i="3" s="1"/>
  <c r="AI44" i="3"/>
  <c r="AI7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J76" i="3" s="1"/>
  <c r="AK76" i="3" s="1"/>
  <c r="AI76" i="3"/>
  <c r="AI77" i="3"/>
  <c r="AI78" i="3"/>
  <c r="AI79" i="3"/>
  <c r="AI80" i="3"/>
  <c r="AI81" i="3"/>
  <c r="AI8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I3" i="3"/>
  <c r="AJ3" i="3" s="1"/>
  <c r="AI4" i="3"/>
  <c r="AI5" i="3"/>
  <c r="AI6" i="3"/>
  <c r="AI8" i="3"/>
  <c r="AJ8" i="3" s="1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J24" i="3" s="1"/>
  <c r="AK24" i="3" s="1"/>
  <c r="AI25" i="3"/>
  <c r="AI26" i="3"/>
  <c r="AI27" i="3"/>
  <c r="AI28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H62" i="3"/>
  <c r="AH61" i="3"/>
  <c r="AH60" i="3"/>
  <c r="AH59" i="3"/>
  <c r="AH58" i="3"/>
  <c r="AH57" i="3"/>
  <c r="AH56" i="3"/>
  <c r="AH55" i="3"/>
  <c r="AH54" i="3"/>
  <c r="AH53" i="3"/>
  <c r="AH52" i="3"/>
  <c r="AH51" i="3"/>
  <c r="AH50" i="3"/>
  <c r="AH49" i="3"/>
  <c r="AH48" i="3"/>
  <c r="AH47" i="3"/>
  <c r="AH46" i="3"/>
  <c r="AH45" i="3"/>
  <c r="AH44" i="3"/>
  <c r="AH43" i="3"/>
  <c r="AH42" i="3"/>
  <c r="AH41" i="3"/>
  <c r="AH40" i="3"/>
  <c r="AH39" i="3"/>
  <c r="AH38" i="3"/>
  <c r="AH37" i="3"/>
  <c r="AH36" i="3"/>
  <c r="AH35" i="3"/>
  <c r="AH34" i="3"/>
  <c r="AH33" i="3"/>
  <c r="AH32" i="3"/>
  <c r="AH31" i="3"/>
  <c r="AH30" i="3"/>
  <c r="AH29" i="3"/>
  <c r="AH28" i="3"/>
  <c r="AH27" i="3"/>
  <c r="AH26" i="3"/>
  <c r="AH25" i="3"/>
  <c r="AH24" i="3"/>
  <c r="AH23" i="3"/>
  <c r="AH22" i="3"/>
  <c r="AH21" i="3"/>
  <c r="AH20" i="3"/>
  <c r="AH19" i="3"/>
  <c r="AH18" i="3"/>
  <c r="AH17" i="3"/>
  <c r="AH16" i="3"/>
  <c r="AH15" i="3"/>
  <c r="AH14" i="3"/>
  <c r="AH13" i="3"/>
  <c r="AH12" i="3"/>
  <c r="AH11" i="3"/>
  <c r="AH10" i="3"/>
  <c r="AH9" i="3"/>
  <c r="AH8" i="3"/>
  <c r="AH7" i="3"/>
  <c r="AH6" i="3"/>
  <c r="AH5" i="3"/>
  <c r="AH4" i="3"/>
  <c r="AH3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2" i="3"/>
  <c r="Z3" i="3" s="1"/>
  <c r="P2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3" i="3"/>
  <c r="C2" i="3"/>
  <c r="N3" i="3"/>
  <c r="P3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AY9" i="3" l="1"/>
  <c r="Q3" i="3"/>
  <c r="AX14" i="3"/>
  <c r="AY5" i="3"/>
  <c r="AX12" i="3"/>
  <c r="AX18" i="3"/>
  <c r="AY48" i="3"/>
  <c r="AY44" i="3"/>
  <c r="AY40" i="3"/>
  <c r="AY36" i="3"/>
  <c r="AY32" i="3"/>
  <c r="AY28" i="3"/>
  <c r="AY24" i="3"/>
  <c r="AY20" i="3"/>
  <c r="AY16" i="3"/>
  <c r="AY12" i="3"/>
  <c r="AY8" i="3"/>
  <c r="AY4" i="3"/>
  <c r="AJ34" i="3"/>
  <c r="AK34" i="3" s="1"/>
  <c r="AX51" i="3"/>
  <c r="AY51" i="3" s="1"/>
  <c r="AX47" i="3"/>
  <c r="AY47" i="3" s="1"/>
  <c r="AX43" i="3"/>
  <c r="AY43" i="3" s="1"/>
  <c r="AX39" i="3"/>
  <c r="AY39" i="3" s="1"/>
  <c r="AX35" i="3"/>
  <c r="AY35" i="3" s="1"/>
  <c r="AX31" i="3"/>
  <c r="AY31" i="3" s="1"/>
  <c r="AX27" i="3"/>
  <c r="AY27" i="3" s="1"/>
  <c r="AX23" i="3"/>
  <c r="AY23" i="3" s="1"/>
  <c r="AY19" i="3"/>
  <c r="AY15" i="3"/>
  <c r="AY11" i="3"/>
  <c r="AY7" i="3"/>
  <c r="AY3" i="3"/>
  <c r="AK8" i="3"/>
  <c r="AK3" i="3"/>
  <c r="AK37" i="3"/>
  <c r="AK33" i="3"/>
  <c r="AY50" i="3"/>
  <c r="AY46" i="3"/>
  <c r="AY42" i="3"/>
  <c r="AY38" i="3"/>
  <c r="AY34" i="3"/>
  <c r="AY30" i="3"/>
  <c r="AY26" i="3"/>
  <c r="AY22" i="3"/>
  <c r="AY18" i="3"/>
  <c r="AY14" i="3"/>
  <c r="AY10" i="3"/>
  <c r="AY6" i="3"/>
  <c r="N4" i="3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P32" i="3" s="1"/>
  <c r="AJ6" i="3"/>
  <c r="AJ82" i="3"/>
  <c r="AJ78" i="3"/>
  <c r="AJ74" i="3"/>
  <c r="AJ70" i="3"/>
  <c r="AJ66" i="3"/>
  <c r="AK66" i="3" s="1"/>
  <c r="AJ60" i="3"/>
  <c r="AK60" i="3" s="1"/>
  <c r="AJ52" i="3"/>
  <c r="AK52" i="3" s="1"/>
  <c r="AJ20" i="3"/>
  <c r="AK20" i="3" s="1"/>
  <c r="AJ12" i="3"/>
  <c r="AK12" i="3" s="1"/>
  <c r="AJ29" i="3"/>
  <c r="AK29" i="3" s="1"/>
  <c r="Z53" i="3"/>
  <c r="AA53" i="3" s="1"/>
  <c r="Z49" i="3"/>
  <c r="AA49" i="3" s="1"/>
  <c r="Z37" i="3"/>
  <c r="AA37" i="3" s="1"/>
  <c r="Z33" i="3"/>
  <c r="AA33" i="3" s="1"/>
  <c r="Z21" i="3"/>
  <c r="AA21" i="3" s="1"/>
  <c r="Z17" i="3"/>
  <c r="AA17" i="3" s="1"/>
  <c r="Z5" i="3"/>
  <c r="AA5" i="3" s="1"/>
  <c r="AJ56" i="3"/>
  <c r="AK56" i="3" s="1"/>
  <c r="AJ48" i="3"/>
  <c r="AK48" i="3" s="1"/>
  <c r="AJ16" i="3"/>
  <c r="AK16" i="3" s="1"/>
  <c r="AA3" i="3"/>
  <c r="AJ61" i="3"/>
  <c r="AK61" i="3" s="1"/>
  <c r="AJ57" i="3"/>
  <c r="AK57" i="3" s="1"/>
  <c r="AJ53" i="3"/>
  <c r="AK53" i="3" s="1"/>
  <c r="AJ49" i="3"/>
  <c r="AK49" i="3" s="1"/>
  <c r="AJ25" i="3"/>
  <c r="AK25" i="3" s="1"/>
  <c r="AJ21" i="3"/>
  <c r="AK21" i="3" s="1"/>
  <c r="AJ17" i="3"/>
  <c r="AK17" i="3" s="1"/>
  <c r="AJ13" i="3"/>
  <c r="AK13" i="3" s="1"/>
  <c r="AJ9" i="3"/>
  <c r="AK9" i="3" s="1"/>
  <c r="AJ80" i="3"/>
  <c r="AK80" i="3" s="1"/>
  <c r="AJ72" i="3"/>
  <c r="AK72" i="3" s="1"/>
  <c r="AJ68" i="3"/>
  <c r="AK68" i="3" s="1"/>
  <c r="AJ64" i="3"/>
  <c r="AJ44" i="3"/>
  <c r="P31" i="3"/>
  <c r="AK43" i="3"/>
  <c r="AK78" i="3"/>
  <c r="AJ30" i="3"/>
  <c r="AK30" i="3" s="1"/>
  <c r="O8" i="3"/>
  <c r="P11" i="3"/>
  <c r="Z59" i="3"/>
  <c r="AA59" i="3" s="1"/>
  <c r="Z55" i="3"/>
  <c r="AA55" i="3" s="1"/>
  <c r="Z51" i="3"/>
  <c r="AA51" i="3" s="1"/>
  <c r="Z47" i="3"/>
  <c r="AA47" i="3" s="1"/>
  <c r="Z43" i="3"/>
  <c r="AA43" i="3" s="1"/>
  <c r="Z39" i="3"/>
  <c r="AA39" i="3" s="1"/>
  <c r="Z35" i="3"/>
  <c r="AA35" i="3" s="1"/>
  <c r="Z31" i="3"/>
  <c r="AA31" i="3" s="1"/>
  <c r="Z27" i="3"/>
  <c r="AA27" i="3" s="1"/>
  <c r="Z23" i="3"/>
  <c r="AA23" i="3" s="1"/>
  <c r="Z19" i="3"/>
  <c r="AA19" i="3" s="1"/>
  <c r="Z15" i="3"/>
  <c r="AA15" i="3" s="1"/>
  <c r="Z11" i="3"/>
  <c r="AA11" i="3" s="1"/>
  <c r="Z7" i="3"/>
  <c r="AA7" i="3" s="1"/>
  <c r="Z4" i="3"/>
  <c r="AA4" i="3" s="1"/>
  <c r="AJ81" i="3"/>
  <c r="AK81" i="3" s="1"/>
  <c r="AJ77" i="3"/>
  <c r="AK77" i="3" s="1"/>
  <c r="AJ73" i="3"/>
  <c r="AK73" i="3" s="1"/>
  <c r="AJ69" i="3"/>
  <c r="AK69" i="3" s="1"/>
  <c r="AJ65" i="3"/>
  <c r="AK65" i="3" s="1"/>
  <c r="AK6" i="3"/>
  <c r="AK74" i="3"/>
  <c r="O4" i="3"/>
  <c r="AK64" i="3"/>
  <c r="AK44" i="3"/>
  <c r="AJ38" i="3"/>
  <c r="AK38" i="3" s="1"/>
  <c r="AK82" i="3"/>
  <c r="AK70" i="3"/>
  <c r="AK42" i="3"/>
  <c r="O20" i="3"/>
  <c r="P23" i="3"/>
  <c r="P7" i="3"/>
  <c r="O2" i="3"/>
  <c r="O16" i="3"/>
  <c r="P19" i="3"/>
  <c r="Z62" i="3"/>
  <c r="AA62" i="3" s="1"/>
  <c r="Z58" i="3"/>
  <c r="AA58" i="3" s="1"/>
  <c r="Z54" i="3"/>
  <c r="AA54" i="3" s="1"/>
  <c r="Z50" i="3"/>
  <c r="AA50" i="3" s="1"/>
  <c r="Z46" i="3"/>
  <c r="AA46" i="3" s="1"/>
  <c r="Z42" i="3"/>
  <c r="AA42" i="3" s="1"/>
  <c r="Z38" i="3"/>
  <c r="AA38" i="3" s="1"/>
  <c r="Z34" i="3"/>
  <c r="AA34" i="3" s="1"/>
  <c r="Z30" i="3"/>
  <c r="AA30" i="3" s="1"/>
  <c r="Z26" i="3"/>
  <c r="AA26" i="3" s="1"/>
  <c r="Z22" i="3"/>
  <c r="AA22" i="3" s="1"/>
  <c r="Z18" i="3"/>
  <c r="AA18" i="3" s="1"/>
  <c r="Z14" i="3"/>
  <c r="AA14" i="3" s="1"/>
  <c r="Z10" i="3"/>
  <c r="AA10" i="3" s="1"/>
  <c r="Z6" i="3"/>
  <c r="AA6" i="3" s="1"/>
  <c r="AJ28" i="3"/>
  <c r="AK28" i="3" s="1"/>
  <c r="AJ79" i="3"/>
  <c r="AK79" i="3" s="1"/>
  <c r="AJ75" i="3"/>
  <c r="AK75" i="3" s="1"/>
  <c r="AJ71" i="3"/>
  <c r="AK71" i="3" s="1"/>
  <c r="AJ67" i="3"/>
  <c r="AK67" i="3" s="1"/>
  <c r="AJ63" i="3"/>
  <c r="AK63" i="3" s="1"/>
  <c r="Q32" i="3"/>
  <c r="R32" i="3" s="1"/>
  <c r="O31" i="3"/>
  <c r="O23" i="3"/>
  <c r="O15" i="3"/>
  <c r="O7" i="3"/>
  <c r="P30" i="3"/>
  <c r="Q31" i="3" s="1"/>
  <c r="P22" i="3"/>
  <c r="Q23" i="3" s="1"/>
  <c r="P14" i="3"/>
  <c r="P6" i="3"/>
  <c r="AJ39" i="3"/>
  <c r="AK39" i="3" s="1"/>
  <c r="AJ40" i="3"/>
  <c r="AK40" i="3" s="1"/>
  <c r="AJ35" i="3"/>
  <c r="AK35" i="3" s="1"/>
  <c r="AJ36" i="3"/>
  <c r="AK36" i="3" s="1"/>
  <c r="AJ31" i="3"/>
  <c r="AK31" i="3" s="1"/>
  <c r="AJ32" i="3"/>
  <c r="AK32" i="3" s="1"/>
  <c r="O27" i="3"/>
  <c r="O19" i="3"/>
  <c r="O11" i="3"/>
  <c r="O3" i="3"/>
  <c r="R3" i="3" s="1"/>
  <c r="P26" i="3"/>
  <c r="P18" i="3"/>
  <c r="P10" i="3"/>
  <c r="Q11" i="3" s="1"/>
  <c r="O30" i="3"/>
  <c r="O26" i="3"/>
  <c r="O22" i="3"/>
  <c r="O18" i="3"/>
  <c r="O14" i="3"/>
  <c r="O10" i="3"/>
  <c r="O6" i="3"/>
  <c r="P29" i="3"/>
  <c r="Q30" i="3" s="1"/>
  <c r="P25" i="3"/>
  <c r="P21" i="3"/>
  <c r="P17" i="3"/>
  <c r="Q18" i="3" s="1"/>
  <c r="P13" i="3"/>
  <c r="P9" i="3"/>
  <c r="P5" i="3"/>
  <c r="Z61" i="3"/>
  <c r="AA61" i="3" s="1"/>
  <c r="Z45" i="3"/>
  <c r="AA45" i="3" s="1"/>
  <c r="Z29" i="3"/>
  <c r="AA29" i="3" s="1"/>
  <c r="Z13" i="3"/>
  <c r="AA13" i="3" s="1"/>
  <c r="O29" i="3"/>
  <c r="O25" i="3"/>
  <c r="O21" i="3"/>
  <c r="O17" i="3"/>
  <c r="O13" i="3"/>
  <c r="O9" i="3"/>
  <c r="O5" i="3"/>
  <c r="P28" i="3"/>
  <c r="P24" i="3"/>
  <c r="P20" i="3"/>
  <c r="P16" i="3"/>
  <c r="P12" i="3"/>
  <c r="Q12" i="3" s="1"/>
  <c r="P8" i="3"/>
  <c r="P4" i="3"/>
  <c r="Q5" i="3" s="1"/>
  <c r="Z57" i="3"/>
  <c r="AA57" i="3" s="1"/>
  <c r="Z41" i="3"/>
  <c r="AA41" i="3" s="1"/>
  <c r="Z25" i="3"/>
  <c r="AA25" i="3" s="1"/>
  <c r="Z9" i="3"/>
  <c r="AA9" i="3" s="1"/>
  <c r="Z60" i="3"/>
  <c r="AA60" i="3" s="1"/>
  <c r="Z56" i="3"/>
  <c r="AA56" i="3" s="1"/>
  <c r="Z52" i="3"/>
  <c r="AA52" i="3" s="1"/>
  <c r="Z48" i="3"/>
  <c r="AA48" i="3" s="1"/>
  <c r="Z44" i="3"/>
  <c r="AA44" i="3" s="1"/>
  <c r="Z40" i="3"/>
  <c r="AA40" i="3" s="1"/>
  <c r="Z36" i="3"/>
  <c r="AA36" i="3" s="1"/>
  <c r="Z32" i="3"/>
  <c r="AA32" i="3" s="1"/>
  <c r="Z28" i="3"/>
  <c r="AA28" i="3" s="1"/>
  <c r="Z24" i="3"/>
  <c r="AA24" i="3" s="1"/>
  <c r="Z20" i="3"/>
  <c r="AA20" i="3" s="1"/>
  <c r="Z16" i="3"/>
  <c r="AA16" i="3" s="1"/>
  <c r="Z12" i="3"/>
  <c r="AA12" i="3" s="1"/>
  <c r="Z8" i="3"/>
  <c r="AA8" i="3" s="1"/>
  <c r="AJ41" i="3"/>
  <c r="AK41" i="3" s="1"/>
  <c r="AJ26" i="3"/>
  <c r="AK26" i="3" s="1"/>
  <c r="AJ22" i="3"/>
  <c r="AK22" i="3" s="1"/>
  <c r="AJ18" i="3"/>
  <c r="AK18" i="3" s="1"/>
  <c r="AJ14" i="3"/>
  <c r="AK14" i="3" s="1"/>
  <c r="AJ10" i="3"/>
  <c r="AK10" i="3" s="1"/>
  <c r="AJ45" i="3"/>
  <c r="AK45" i="3" s="1"/>
  <c r="AJ62" i="3"/>
  <c r="AK62" i="3" s="1"/>
  <c r="AJ58" i="3"/>
  <c r="AK58" i="3" s="1"/>
  <c r="AJ54" i="3"/>
  <c r="AK54" i="3" s="1"/>
  <c r="AJ50" i="3"/>
  <c r="AK50" i="3" s="1"/>
  <c r="AJ46" i="3"/>
  <c r="AK46" i="3" s="1"/>
  <c r="AJ5" i="3"/>
  <c r="AK5" i="3" s="1"/>
  <c r="AJ4" i="3"/>
  <c r="AK4" i="3" s="1"/>
  <c r="AJ59" i="3"/>
  <c r="AK59" i="3" s="1"/>
  <c r="AJ55" i="3"/>
  <c r="AK55" i="3" s="1"/>
  <c r="AJ51" i="3"/>
  <c r="AK51" i="3" s="1"/>
  <c r="AJ47" i="3"/>
  <c r="AK47" i="3" s="1"/>
  <c r="AJ27" i="3"/>
  <c r="AK27" i="3" s="1"/>
  <c r="AJ23" i="3"/>
  <c r="AK23" i="3" s="1"/>
  <c r="AJ19" i="3"/>
  <c r="AK19" i="3" s="1"/>
  <c r="AJ15" i="3"/>
  <c r="AK15" i="3" s="1"/>
  <c r="AJ11" i="3"/>
  <c r="AK11" i="3" s="1"/>
  <c r="AJ7" i="3"/>
  <c r="AK7" i="3" s="1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I15" i="2" s="1"/>
  <c r="F4" i="2"/>
  <c r="F16" i="2" s="1"/>
  <c r="Q21" i="3" l="1"/>
  <c r="Q14" i="3"/>
  <c r="R23" i="3"/>
  <c r="R11" i="3"/>
  <c r="R31" i="3"/>
  <c r="P27" i="3"/>
  <c r="Q19" i="3"/>
  <c r="R19" i="3" s="1"/>
  <c r="Q27" i="3"/>
  <c r="R27" i="3" s="1"/>
  <c r="Q17" i="3"/>
  <c r="R17" i="3" s="1"/>
  <c r="Q26" i="3"/>
  <c r="R26" i="3" s="1"/>
  <c r="O24" i="3"/>
  <c r="P15" i="3"/>
  <c r="Q15" i="3" s="1"/>
  <c r="R15" i="3" s="1"/>
  <c r="O12" i="3"/>
  <c r="R12" i="3" s="1"/>
  <c r="I14" i="2"/>
  <c r="H16" i="2" s="1"/>
  <c r="O28" i="3"/>
  <c r="AY53" i="3"/>
  <c r="Q10" i="3"/>
  <c r="R10" i="3" s="1"/>
  <c r="AA65" i="3"/>
  <c r="R18" i="3"/>
  <c r="Q7" i="3"/>
  <c r="R7" i="3" s="1"/>
  <c r="AK84" i="3"/>
  <c r="Q13" i="3"/>
  <c r="R13" i="3" s="1"/>
  <c r="Q29" i="3"/>
  <c r="R29" i="3" s="1"/>
  <c r="Q22" i="3"/>
  <c r="R22" i="3" s="1"/>
  <c r="R5" i="3"/>
  <c r="R21" i="3"/>
  <c r="R14" i="3"/>
  <c r="R30" i="3"/>
  <c r="Q4" i="3"/>
  <c r="R4" i="3" s="1"/>
  <c r="Q28" i="3"/>
  <c r="Q9" i="3"/>
  <c r="R9" i="3" s="1"/>
  <c r="Q25" i="3"/>
  <c r="R25" i="3" s="1"/>
  <c r="Q8" i="3"/>
  <c r="R8" i="3" s="1"/>
  <c r="Q20" i="3"/>
  <c r="R20" i="3" s="1"/>
  <c r="Q6" i="3"/>
  <c r="R6" i="3" s="1"/>
  <c r="Q16" i="3"/>
  <c r="R16" i="3" s="1"/>
  <c r="Q24" i="3"/>
  <c r="ED43" i="1"/>
  <c r="ED44" i="1"/>
  <c r="ED45" i="1"/>
  <c r="ED46" i="1"/>
  <c r="ED47" i="1"/>
  <c r="ED48" i="1"/>
  <c r="ED49" i="1"/>
  <c r="ED50" i="1"/>
  <c r="ED51" i="1"/>
  <c r="ED52" i="1"/>
  <c r="ED53" i="1"/>
  <c r="ED54" i="1"/>
  <c r="ED55" i="1"/>
  <c r="ED56" i="1"/>
  <c r="ED57" i="1"/>
  <c r="ED58" i="1"/>
  <c r="ED59" i="1"/>
  <c r="ED60" i="1"/>
  <c r="ED61" i="1"/>
  <c r="ED62" i="1"/>
  <c r="ED63" i="1"/>
  <c r="ED64" i="1"/>
  <c r="ED65" i="1"/>
  <c r="ED66" i="1"/>
  <c r="ED67" i="1"/>
  <c r="ED68" i="1"/>
  <c r="ED69" i="1"/>
  <c r="ED70" i="1"/>
  <c r="ED71" i="1"/>
  <c r="ED72" i="1"/>
  <c r="ED73" i="1"/>
  <c r="ED74" i="1"/>
  <c r="ED75" i="1"/>
  <c r="ED76" i="1"/>
  <c r="ED77" i="1"/>
  <c r="ED78" i="1"/>
  <c r="ED79" i="1"/>
  <c r="ED80" i="1"/>
  <c r="ED81" i="1"/>
  <c r="ED82" i="1"/>
  <c r="DS3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8" i="1"/>
  <c r="DS49" i="1"/>
  <c r="DS50" i="1"/>
  <c r="DS51" i="1"/>
  <c r="DS52" i="1"/>
  <c r="DS53" i="1"/>
  <c r="DS54" i="1"/>
  <c r="DS55" i="1"/>
  <c r="DS56" i="1"/>
  <c r="DS57" i="1"/>
  <c r="DS58" i="1"/>
  <c r="DS59" i="1"/>
  <c r="DS60" i="1"/>
  <c r="DS61" i="1"/>
  <c r="DS62" i="1"/>
  <c r="DS63" i="1"/>
  <c r="DS64" i="1"/>
  <c r="DS65" i="1"/>
  <c r="DS66" i="1"/>
  <c r="DS67" i="1"/>
  <c r="DS68" i="1"/>
  <c r="DS69" i="1"/>
  <c r="DS70" i="1"/>
  <c r="DS71" i="1"/>
  <c r="DS72" i="1"/>
  <c r="DS73" i="1"/>
  <c r="DS74" i="1"/>
  <c r="DS75" i="1"/>
  <c r="DS76" i="1"/>
  <c r="DS77" i="1"/>
  <c r="DS78" i="1"/>
  <c r="DS79" i="1"/>
  <c r="DS80" i="1"/>
  <c r="DS81" i="1"/>
  <c r="DS82" i="1"/>
  <c r="DS2" i="1"/>
  <c r="DI3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0" i="1"/>
  <c r="DI41" i="1"/>
  <c r="DI42" i="1"/>
  <c r="DI43" i="1"/>
  <c r="DI44" i="1"/>
  <c r="DI45" i="1"/>
  <c r="DI46" i="1"/>
  <c r="DI47" i="1"/>
  <c r="DI48" i="1"/>
  <c r="DI49" i="1"/>
  <c r="DI50" i="1"/>
  <c r="DI51" i="1"/>
  <c r="DI52" i="1"/>
  <c r="DI53" i="1"/>
  <c r="DI54" i="1"/>
  <c r="DI55" i="1"/>
  <c r="DI56" i="1"/>
  <c r="DI57" i="1"/>
  <c r="DI58" i="1"/>
  <c r="DI59" i="1"/>
  <c r="DI60" i="1"/>
  <c r="DI61" i="1"/>
  <c r="DI62" i="1"/>
  <c r="DI63" i="1"/>
  <c r="DI64" i="1"/>
  <c r="DI65" i="1"/>
  <c r="DI66" i="1"/>
  <c r="DI67" i="1"/>
  <c r="DI68" i="1"/>
  <c r="DI69" i="1"/>
  <c r="DI70" i="1"/>
  <c r="DI71" i="1"/>
  <c r="DI72" i="1"/>
  <c r="DI73" i="1"/>
  <c r="DI74" i="1"/>
  <c r="DI75" i="1"/>
  <c r="DI76" i="1"/>
  <c r="DI77" i="1"/>
  <c r="DI78" i="1"/>
  <c r="DI79" i="1"/>
  <c r="DI80" i="1"/>
  <c r="DI81" i="1"/>
  <c r="DI82" i="1"/>
  <c r="DI2" i="1"/>
  <c r="CX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2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2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1" i="1"/>
  <c r="AU42" i="1"/>
  <c r="AU43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2" i="1"/>
  <c r="R24" i="3" l="1"/>
  <c r="R28" i="3"/>
  <c r="R34" i="3"/>
</calcChain>
</file>

<file path=xl/sharedStrings.xml><?xml version="1.0" encoding="utf-8"?>
<sst xmlns="http://schemas.openxmlformats.org/spreadsheetml/2006/main" count="288" uniqueCount="216">
  <si>
    <t>x</t>
  </si>
  <si>
    <t>y2</t>
  </si>
  <si>
    <t>y1</t>
  </si>
  <si>
    <t>y3</t>
  </si>
  <si>
    <t>y4</t>
  </si>
  <si>
    <t>y5</t>
  </si>
  <si>
    <t>y6</t>
  </si>
  <si>
    <t>=</t>
  </si>
  <si>
    <t>Raiz</t>
  </si>
  <si>
    <t>Maior</t>
  </si>
  <si>
    <t>Menor</t>
  </si>
  <si>
    <t>y7</t>
  </si>
  <si>
    <t>y8</t>
  </si>
  <si>
    <t>y9</t>
  </si>
  <si>
    <t>y10</t>
  </si>
  <si>
    <t>y11</t>
  </si>
  <si>
    <t>y12</t>
  </si>
  <si>
    <t>y13</t>
  </si>
  <si>
    <t>ou</t>
  </si>
  <si>
    <t>Alunos</t>
  </si>
  <si>
    <t>Nota P1</t>
  </si>
  <si>
    <t>Nota P2</t>
  </si>
  <si>
    <t>Média</t>
  </si>
  <si>
    <t>Mês</t>
  </si>
  <si>
    <t>Indice
 Pluviometrico</t>
  </si>
  <si>
    <t>Produção
Mamão</t>
  </si>
  <si>
    <t>Aluno 1</t>
  </si>
  <si>
    <t>Aluno 2</t>
  </si>
  <si>
    <t>(mm)H2O</t>
  </si>
  <si>
    <t>(Ton/Hectare)</t>
  </si>
  <si>
    <t>Aluno 3</t>
  </si>
  <si>
    <t>Jan</t>
  </si>
  <si>
    <t>Aluno 4</t>
  </si>
  <si>
    <t>Fev</t>
  </si>
  <si>
    <t>Aluno 5</t>
  </si>
  <si>
    <t>Mar</t>
  </si>
  <si>
    <t>Aluno 6</t>
  </si>
  <si>
    <t>Abr</t>
  </si>
  <si>
    <t>Aluno 7</t>
  </si>
  <si>
    <t>Mai</t>
  </si>
  <si>
    <t>Aluno 8</t>
  </si>
  <si>
    <t>Jun</t>
  </si>
  <si>
    <t>Aluno 9</t>
  </si>
  <si>
    <t>Jul</t>
  </si>
  <si>
    <t>Aluno 10</t>
  </si>
  <si>
    <t>Ago</t>
  </si>
  <si>
    <t>Set</t>
  </si>
  <si>
    <t>Out</t>
  </si>
  <si>
    <t>Média da turma</t>
  </si>
  <si>
    <t>Nov</t>
  </si>
  <si>
    <t>Dez</t>
  </si>
  <si>
    <t>DX</t>
  </si>
  <si>
    <t>X</t>
  </si>
  <si>
    <t>F1</t>
  </si>
  <si>
    <t>ymed</t>
  </si>
  <si>
    <t>Area</t>
  </si>
  <si>
    <t>y=f(x)</t>
  </si>
  <si>
    <t>Ymed</t>
  </si>
  <si>
    <t>ANO</t>
  </si>
  <si>
    <t>População (Milhoes de Habitantes)</t>
  </si>
  <si>
    <t xml:space="preserve">OIB do Pais Trilhoes </t>
  </si>
  <si>
    <t>USS</t>
  </si>
  <si>
    <t>Milhoes Ton</t>
  </si>
  <si>
    <t>Emissão de CO2</t>
  </si>
  <si>
    <t>Temperatura</t>
  </si>
  <si>
    <t>Qtd Vendida</t>
  </si>
  <si>
    <t>Vazão</t>
  </si>
  <si>
    <t>Vazão (L/MIN)</t>
  </si>
  <si>
    <t>P1 (Psi)</t>
  </si>
  <si>
    <t>P2 (Psi)</t>
  </si>
  <si>
    <t>L=0,87</t>
  </si>
  <si>
    <t>Y=(P1-P2)/L</t>
  </si>
  <si>
    <t>H</t>
  </si>
  <si>
    <t>Ano</t>
  </si>
  <si>
    <t>x=Publicidade</t>
  </si>
  <si>
    <t>y=Vendas</t>
  </si>
  <si>
    <t>Vendas Calculadas</t>
  </si>
  <si>
    <t>x2=Numero de Vendores</t>
  </si>
  <si>
    <t>Tempo CPU (ms)</t>
  </si>
  <si>
    <t>Nº Operações</t>
  </si>
  <si>
    <t>Consumo de Memoria</t>
  </si>
  <si>
    <t>CPU Calculada</t>
  </si>
  <si>
    <t>International Paper do Brasil - Unidade Luiz Antonio-SP</t>
  </si>
  <si>
    <t xml:space="preserve"> Anos
04/05/06/07/08/09</t>
  </si>
  <si>
    <t>Consumo
Específico
Madeira
m3-sól/t.cel</t>
  </si>
  <si>
    <t>Densidade
Básica
Saída Pilha
kg-seco/m3</t>
  </si>
  <si>
    <t>Rendimento
Madeira
% (celulose/madeira)</t>
  </si>
  <si>
    <t>Perda de toras
Processo de
Madeira
%</t>
  </si>
  <si>
    <t>j/17</t>
  </si>
  <si>
    <t>f</t>
  </si>
  <si>
    <t>m</t>
  </si>
  <si>
    <t>a</t>
  </si>
  <si>
    <t>j</t>
  </si>
  <si>
    <t>s</t>
  </si>
  <si>
    <t>o</t>
  </si>
  <si>
    <t>n</t>
  </si>
  <si>
    <t>d</t>
  </si>
  <si>
    <t>j/18</t>
  </si>
  <si>
    <t>j/19</t>
  </si>
  <si>
    <t>j/20</t>
  </si>
  <si>
    <t>j/21</t>
  </si>
  <si>
    <t>j/22</t>
  </si>
  <si>
    <t>The regression equation is</t>
  </si>
  <si>
    <t>Cem = 12,4 - 0,0103 DB - 0,0686 Rend + 0,0234 Res</t>
  </si>
  <si>
    <t>Predictor        Coef    SE Coef       T      P</t>
  </si>
  <si>
    <t>Constant      12,4151     0,5103   24,33  0,000</t>
  </si>
  <si>
    <t>DB         -0,0102876  0,0009283  -11,08  0,000</t>
  </si>
  <si>
    <t>Rend        -0,068606   0,004459  -15,39  0,000</t>
  </si>
  <si>
    <t>Res          0,023418   0,005564    4,21  0,000</t>
  </si>
  <si>
    <t>S = 0,0681294   R-Sq = 91,1%   R-Sq(adj) = 90,7%</t>
  </si>
  <si>
    <t>Analysis of Variance</t>
  </si>
  <si>
    <t>Source          DF       SS       MS       F      P</t>
  </si>
  <si>
    <t>Regression       3  2,94202  0,98067  211,28  0,000</t>
  </si>
  <si>
    <t>Residual Error  62  0,28778  0,00464</t>
  </si>
  <si>
    <t>Total           65  3,22980</t>
  </si>
  <si>
    <t>Source  DF   Seq SS</t>
  </si>
  <si>
    <t>DB       1  1,67486</t>
  </si>
  <si>
    <t>Rend     1  1,18495</t>
  </si>
  <si>
    <t>Res      1  0,08221</t>
  </si>
  <si>
    <t>Obs   DB      Cem      Fit   SE Fit  Residual  St Resid</t>
  </si>
  <si>
    <t xml:space="preserve"> 37  514  4,17700  4,03747  0,02073   0,13953      2,15R</t>
  </si>
  <si>
    <t>R denotes an observation with a large standardized residual.</t>
  </si>
  <si>
    <t>PRESS = 0,329665   R-Sq(pred) = 89,79%</t>
  </si>
  <si>
    <t xml:space="preserve">  1  507  4,01000  4,01911  0,01219  -0,00911     -0,14</t>
  </si>
  <si>
    <t xml:space="preserve">  2  507  4,02000  4,04534  0,01306  -0,02534     -0,38</t>
  </si>
  <si>
    <t xml:space="preserve">  3  495  4,20000  4,08095  0,01015   0,11905      1,77</t>
  </si>
  <si>
    <t xml:space="preserve">  4  501  4,09000  4,10433  0,02066  -0,01433     -0,22</t>
  </si>
  <si>
    <t xml:space="preserve">  5  507  4,18000  4,12176  0,01738   0,05824      0,88</t>
  </si>
  <si>
    <t xml:space="preserve">  6  495  4,25000  4,28578  0,01484  -0,03578     -0,54</t>
  </si>
  <si>
    <t xml:space="preserve">  7  487  4,29000  4,26311  0,01478   0,02689      0,40</t>
  </si>
  <si>
    <t xml:space="preserve">  8  493  4,24000  4,22647  0,01118   0,01353      0,20</t>
  </si>
  <si>
    <t xml:space="preserve">  9  489  4,19000  4,31699  0,01839  -0,12699     -1,94</t>
  </si>
  <si>
    <t xml:space="preserve"> 10  493  4,35000  4,33737  0,01633   0,01263      0,19</t>
  </si>
  <si>
    <t xml:space="preserve"> 11  485  4,32000  4,33921  0,01614  -0,01921     -0,29</t>
  </si>
  <si>
    <t xml:space="preserve"> 12  483  4,51000  4,43489  0,01981   0,07511      1,15</t>
  </si>
  <si>
    <t xml:space="preserve"> 13  489  4,41000  4,36657  0,01712   0,04343      0,66</t>
  </si>
  <si>
    <t xml:space="preserve"> 14  482  4,39000  4,29171  0,01736   0,09829      1,49</t>
  </si>
  <si>
    <t xml:space="preserve"> 15  479  4,46000  4,40167  0,02024   0,05833      0,90</t>
  </si>
  <si>
    <t xml:space="preserve"> 16  492  4,29000  4,19163  0,01088   0,09837      1,46</t>
  </si>
  <si>
    <t xml:space="preserve"> 17  476  4,56000  4,47239  0,02195   0,08761      1,36</t>
  </si>
  <si>
    <t xml:space="preserve"> 18  471  4,48000  4,51676  0,02477  -0,03676     -0,58</t>
  </si>
  <si>
    <t xml:space="preserve"> 19  480  4,36000  4,32675  0,01767   0,03325      0,51</t>
  </si>
  <si>
    <t xml:space="preserve"> 20  489  4,14000  4,18071  0,01534  -0,04071     -0,61</t>
  </si>
  <si>
    <t xml:space="preserve"> 21  491  4,08000  4,13199  0,01316  -0,05199     -0,78</t>
  </si>
  <si>
    <t xml:space="preserve"> 22  496  4,03000  4,08153  0,00944  -0,05153     -0,76</t>
  </si>
  <si>
    <t xml:space="preserve"> 23  492  4,20000  4,24011  0,01182  -0,04011     -0,60</t>
  </si>
  <si>
    <t xml:space="preserve"> 24  488  4,26000  4,30372  0,01368  -0,04372     -0,66</t>
  </si>
  <si>
    <t xml:space="preserve"> 25  509  4,02800  3,98743  0,01365   0,04057      0,61</t>
  </si>
  <si>
    <t xml:space="preserve"> 26  507  3,96500  3,91378  0,01146   0,05122      0,76</t>
  </si>
  <si>
    <t xml:space="preserve"> 27  502  3,90000  4,00158  0,01810  -0,10158     -1,55</t>
  </si>
  <si>
    <t xml:space="preserve"> 28  501  3,95000  4,02262  0,00931  -0,07262     -1,08</t>
  </si>
  <si>
    <t xml:space="preserve"> 29  506  3,95000  3,86084  0,01225   0,08916      1,33</t>
  </si>
  <si>
    <t xml:space="preserve"> 30  506  3,88000  3,96192  0,01159  -0,08192     -1,22</t>
  </si>
  <si>
    <t xml:space="preserve"> 31  506  3,95000  3,94755  0,02358   0,00245      0,04</t>
  </si>
  <si>
    <t xml:space="preserve"> 32  513  3,80000  3,81749  0,02061  -0,01749     -0,27</t>
  </si>
  <si>
    <t xml:space="preserve"> 33  515  3,78000  3,82080  0,01719  -0,04080     -0,62</t>
  </si>
  <si>
    <t xml:space="preserve"> 34  514  3,88000  3,94425  0,01813  -0,06425     -0,98</t>
  </si>
  <si>
    <t xml:space="preserve"> 35  501  3,98000  3,94677  0,01231   0,03323      0,50</t>
  </si>
  <si>
    <t xml:space="preserve"> 36  500  4,02000  4,04703  0,00923  -0,02703     -0,40</t>
  </si>
  <si>
    <t xml:space="preserve"> 38  501  4,05700  4,18938  0,01571  -0,13238     -2,00</t>
  </si>
  <si>
    <t xml:space="preserve"> 39  501  4,06700  4,11295  0,01041  -0,04595     -0,68</t>
  </si>
  <si>
    <t xml:space="preserve"> 40  497  3,92000  4,00717  0,01312  -0,08717     -1,30</t>
  </si>
  <si>
    <t xml:space="preserve"> 41  496  3,88200  3,91932  0,01460  -0,03732     -0,56</t>
  </si>
  <si>
    <t xml:space="preserve"> 42  495  4,01000  4,05365  0,01122  -0,04365     -0,65</t>
  </si>
  <si>
    <t xml:space="preserve"> 43  510  3,91900  3,90136  0,01441   0,01764      0,26</t>
  </si>
  <si>
    <t xml:space="preserve"> 44  518  3,90400  3,87826  0,02013   0,02574      0,40</t>
  </si>
  <si>
    <t xml:space="preserve"> 45  516  3,89600  3,81584  0,01650   0,08016      1,21</t>
  </si>
  <si>
    <t xml:space="preserve"> 46  506  3,74800  3,75226  0,01591  -0,00426     -0,06</t>
  </si>
  <si>
    <t xml:space="preserve"> 47  504  3,94400  3,96294  0,01182  -0,01894     -0,28</t>
  </si>
  <si>
    <t xml:space="preserve"> 48  507  4,19200  4,15075  0,01817   0,04125      0,63</t>
  </si>
  <si>
    <t xml:space="preserve"> 49  498  4,07000  4,04021  0,01295   0,02979      0,45</t>
  </si>
  <si>
    <t xml:space="preserve"> 50  499  4,27000  4,14944  0,01760   0,12056      1,83</t>
  </si>
  <si>
    <t xml:space="preserve"> 51  500  4,11000  4,21629  0,02688  -0,10629     -1,70</t>
  </si>
  <si>
    <t xml:space="preserve"> 52  494  4,02000  4,14933  0,01689  -0,12933     -1,96</t>
  </si>
  <si>
    <t xml:space="preserve"> 53  509  3,80000  3,84696  0,01738  -0,04696     -0,71</t>
  </si>
  <si>
    <t xml:space="preserve"> 54  504  4,11000  4,02438  0,01300   0,08562      1,28</t>
  </si>
  <si>
    <t xml:space="preserve"> 55  503  3,83000  3,76061  0,02431   0,06939      1,09</t>
  </si>
  <si>
    <t xml:space="preserve"> 56  513  3,85000  3,85904  0,01550  -0,00904     -0,14</t>
  </si>
  <si>
    <t xml:space="preserve"> 57  507  3,67700  3,63098  0,02075   0,04602      0,71</t>
  </si>
  <si>
    <t xml:space="preserve"> 58  494  3,77400  3,87605  0,01781  -0,10205     -1,55</t>
  </si>
  <si>
    <t xml:space="preserve"> 59  503  3,72800  3,67372  0,02270   0,05428      0,84</t>
  </si>
  <si>
    <t xml:space="preserve"> 60  507  3,67500  3,68407  0,01813  -0,00907     -0,14</t>
  </si>
  <si>
    <t xml:space="preserve"> 61  495  3,95300  3,86270  0,01738   0,09030      1,37</t>
  </si>
  <si>
    <t xml:space="preserve"> 62  493  4,05400  3,98717  0,01996   0,06683      1,03</t>
  </si>
  <si>
    <t xml:space="preserve"> 63  505  3,73000  3,76575  0,01703  -0,03575     -0,54</t>
  </si>
  <si>
    <t xml:space="preserve"> 64  494  3,75700  3,79778  0,02168  -0,04078     -0,63</t>
  </si>
  <si>
    <t xml:space="preserve"> 65  497  3,76000  3,84776  0,01599  -0,08776     -1,33</t>
  </si>
  <si>
    <t xml:space="preserve"> 66  506  3,71000  3,68050  0,01953   0,02950      0,45</t>
  </si>
  <si>
    <t>Durbin-Watson statistic = 1,94901</t>
  </si>
  <si>
    <t>12,4 - 0,0103 DB - 0,0686 Rend + 0,0234 Res</t>
  </si>
  <si>
    <t>Preço Anunciado
(reais)</t>
  </si>
  <si>
    <t>Area ap.(m2)</t>
  </si>
  <si>
    <t>Idade
(meses)</t>
  </si>
  <si>
    <t>Quartos</t>
  </si>
  <si>
    <t>Banheiros</t>
  </si>
  <si>
    <t>Preço = 283291 + 605 Area - 2523 Idade + 2857 Quartos - 17209 Banheiros</t>
  </si>
  <si>
    <t xml:space="preserve">Preço = </t>
  </si>
  <si>
    <t>Preço Real</t>
  </si>
  <si>
    <t>Preço Calculado</t>
  </si>
  <si>
    <t>Exemplo 10.1 : ( ver Montgomery ( 1984 ) ) Um distribuidor de cerveja está analisando seu sistema de distribuição . Especificamente ele está interessado em prever o tempo requerido para atender um ponto de venda . O engenheiro industrial acredita que os dois fatores mais importantes são o número de caixas de cerveja fornecidas e a distância do depósito ao posto de venda . Os dados coletados aparecem a seguir :</t>
  </si>
  <si>
    <t>Nº de caixas</t>
  </si>
  <si>
    <t>Distancia</t>
  </si>
  <si>
    <t>Tempo</t>
  </si>
  <si>
    <t>Tempo Real</t>
  </si>
  <si>
    <t>Tempo Calculado</t>
  </si>
  <si>
    <t>Tempo = 2,92 + 0,380 Distancia + 1,00 N Caixas</t>
  </si>
  <si>
    <t xml:space="preserve"> </t>
  </si>
  <si>
    <t>CM</t>
  </si>
  <si>
    <t>L</t>
  </si>
  <si>
    <t>A</t>
  </si>
  <si>
    <t>M</t>
  </si>
  <si>
    <t>R</t>
  </si>
  <si>
    <t>J</t>
  </si>
  <si>
    <t>Total</t>
  </si>
  <si>
    <t>População Total</t>
  </si>
  <si>
    <t>Desvio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</si>
</sst>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2"/>
      <name val="Calibri"/>
      <family val="2"/>
    </font>
    <font>
      <sz val="12"/>
      <color theme="1"/>
      <name val="Calibri"/>
      <family val="2"/>
    </font>
    <font>
      <sz val="12"/>
      <color theme="1"/>
      <name val="Abadi"/>
      <family val="2"/>
    </font>
    <font>
      <sz val="15"/>
      <color theme="1"/>
      <name val="Arial"/>
      <family val="2"/>
    </font>
    <font>
      <sz val="12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1" xfId="0" applyFill="1" applyBorder="1"/>
    <xf numFmtId="0" fontId="0" fillId="6" borderId="1" xfId="0" applyFill="1" applyBorder="1"/>
    <xf numFmtId="2" fontId="0" fillId="6" borderId="1" xfId="0" applyNumberFormat="1" applyFill="1" applyBorder="1"/>
    <xf numFmtId="0" fontId="0" fillId="7" borderId="1" xfId="0" applyFill="1" applyBorder="1"/>
    <xf numFmtId="2" fontId="0" fillId="7" borderId="1" xfId="0" applyNumberFormat="1" applyFill="1" applyBorder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2" fontId="0" fillId="0" borderId="0" xfId="0" applyNumberFormat="1"/>
    <xf numFmtId="2" fontId="0" fillId="3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2" fontId="0" fillId="7" borderId="12" xfId="0" applyNumberFormat="1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2" fontId="0" fillId="7" borderId="14" xfId="0" applyNumberFormat="1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15" borderId="12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15" borderId="14" xfId="0" applyFill="1" applyBorder="1" applyAlignment="1">
      <alignment horizontal="center"/>
    </xf>
    <xf numFmtId="0" fontId="0" fillId="11" borderId="23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1" borderId="25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6" borderId="26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2" fillId="0" borderId="27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164" fontId="3" fillId="0" borderId="9" xfId="0" applyNumberFormat="1" applyFont="1" applyBorder="1" applyAlignment="1">
      <alignment horizontal="center"/>
    </xf>
    <xf numFmtId="164" fontId="3" fillId="0" borderId="23" xfId="0" applyNumberFormat="1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3" fillId="0" borderId="14" xfId="0" applyNumberFormat="1" applyFont="1" applyBorder="1" applyAlignment="1">
      <alignment horizontal="center" vertical="center"/>
    </xf>
    <xf numFmtId="164" fontId="0" fillId="0" borderId="19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17" borderId="22" xfId="0" applyFont="1" applyFill="1" applyBorder="1" applyAlignment="1">
      <alignment horizontal="center"/>
    </xf>
    <xf numFmtId="0" fontId="5" fillId="17" borderId="21" xfId="0" applyFont="1" applyFill="1" applyBorder="1" applyAlignment="1">
      <alignment horizontal="center"/>
    </xf>
    <xf numFmtId="0" fontId="5" fillId="5" borderId="31" xfId="0" applyFont="1" applyFill="1" applyBorder="1" applyAlignment="1">
      <alignment horizontal="center"/>
    </xf>
    <xf numFmtId="1" fontId="5" fillId="3" borderId="3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0" fontId="5" fillId="17" borderId="30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5" fillId="15" borderId="3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7" fillId="0" borderId="0" xfId="0" applyFont="1" applyAlignment="1"/>
    <xf numFmtId="0" fontId="7" fillId="18" borderId="27" xfId="0" applyFont="1" applyFill="1" applyBorder="1"/>
    <xf numFmtId="0" fontId="0" fillId="18" borderId="28" xfId="0" applyFill="1" applyBorder="1"/>
    <xf numFmtId="0" fontId="0" fillId="18" borderId="29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4" borderId="22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2" fontId="0" fillId="6" borderId="23" xfId="0" applyNumberFormat="1" applyFill="1" applyBorder="1" applyAlignment="1">
      <alignment horizontal="center" vertical="center"/>
    </xf>
    <xf numFmtId="2" fontId="0" fillId="6" borderId="10" xfId="0" applyNumberFormat="1" applyFill="1" applyBorder="1" applyAlignment="1">
      <alignment horizontal="center" vertical="center"/>
    </xf>
    <xf numFmtId="2" fontId="0" fillId="6" borderId="3" xfId="0" applyNumberForma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Produção de Mamão X Pluviometreia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[1]Plan1!$L$3:$L$5</c:f>
              <c:strCache>
                <c:ptCount val="1"/>
                <c:pt idx="0">
                  <c:v>Indice
 Pluviometrico (mm)H2O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[1]Plan1!$K$6:$K$17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[1]Plan1!$L$6:$L$17</c:f>
              <c:numCache>
                <c:formatCode>General</c:formatCode>
                <c:ptCount val="12"/>
                <c:pt idx="0">
                  <c:v>900</c:v>
                </c:pt>
                <c:pt idx="1">
                  <c:v>850</c:v>
                </c:pt>
                <c:pt idx="2">
                  <c:v>700</c:v>
                </c:pt>
                <c:pt idx="3">
                  <c:v>680</c:v>
                </c:pt>
                <c:pt idx="4">
                  <c:v>700</c:v>
                </c:pt>
                <c:pt idx="5">
                  <c:v>650</c:v>
                </c:pt>
                <c:pt idx="6">
                  <c:v>600</c:v>
                </c:pt>
                <c:pt idx="7">
                  <c:v>550</c:v>
                </c:pt>
                <c:pt idx="8">
                  <c:v>500</c:v>
                </c:pt>
                <c:pt idx="9">
                  <c:v>450</c:v>
                </c:pt>
                <c:pt idx="10">
                  <c:v>800</c:v>
                </c:pt>
                <c:pt idx="11">
                  <c:v>1050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8-419E-99BE-6E17D4705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85761936"/>
        <c:axId val="-585762480"/>
      </c:lineChart>
      <c:lineChart>
        <c:grouping val="standard"/>
        <c:varyColors val="0"/>
        <c:ser>
          <c:idx val="1"/>
          <c:order val="1"/>
          <c:tx>
            <c:strRef>
              <c:f>[1]Plan1!$M$3:$M$5</c:f>
              <c:strCache>
                <c:ptCount val="1"/>
                <c:pt idx="0">
                  <c:v>Produção
Mamão (Ton/Hectare)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[1]Plan1!$K$6:$K$17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[1]Plan1!$M$6:$M$17</c:f>
              <c:numCache>
                <c:formatCode>General</c:formatCode>
                <c:ptCount val="12"/>
                <c:pt idx="0">
                  <c:v>40</c:v>
                </c:pt>
                <c:pt idx="1">
                  <c:v>38</c:v>
                </c:pt>
                <c:pt idx="2">
                  <c:v>39</c:v>
                </c:pt>
                <c:pt idx="3">
                  <c:v>34</c:v>
                </c:pt>
                <c:pt idx="4">
                  <c:v>32</c:v>
                </c:pt>
                <c:pt idx="5">
                  <c:v>27</c:v>
                </c:pt>
                <c:pt idx="6">
                  <c:v>23</c:v>
                </c:pt>
                <c:pt idx="7">
                  <c:v>28</c:v>
                </c:pt>
                <c:pt idx="8">
                  <c:v>26</c:v>
                </c:pt>
                <c:pt idx="9">
                  <c:v>6</c:v>
                </c:pt>
                <c:pt idx="10">
                  <c:v>37</c:v>
                </c:pt>
                <c:pt idx="11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8-419E-99BE-6E17D4705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85765200"/>
        <c:axId val="-585760848"/>
      </c:lineChart>
      <c:catAx>
        <c:axId val="-58576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85762480"/>
        <c:crosses val="autoZero"/>
        <c:auto val="1"/>
        <c:lblAlgn val="ctr"/>
        <c:lblOffset val="100"/>
        <c:noMultiLvlLbl val="0"/>
      </c:catAx>
      <c:valAx>
        <c:axId val="-5857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ysClr val="window" lastClr="FFFFFF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85761936"/>
        <c:crosses val="autoZero"/>
        <c:crossBetween val="between"/>
      </c:valAx>
      <c:valAx>
        <c:axId val="-585760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solidFill>
            <a:sysClr val="window" lastClr="FFFFFF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85765200"/>
        <c:crosses val="max"/>
        <c:crossBetween val="between"/>
      </c:valAx>
      <c:catAx>
        <c:axId val="-58576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85760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37870096676425"/>
          <c:y val="0.8504972924896016"/>
          <c:w val="0.6883766429781073"/>
          <c:h val="0.12374691622887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Grafico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'Aula 08 08 2022'!$CB$1</c:f>
              <c:strCache>
                <c:ptCount val="1"/>
                <c:pt idx="0">
                  <c:v>y8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'Aula 08 08 2022'!$B$2:$B$82</c:f>
              <c:numCache>
                <c:formatCode>General</c:formatCode>
                <c:ptCount val="81"/>
                <c:pt idx="0">
                  <c:v>-20</c:v>
                </c:pt>
                <c:pt idx="1">
                  <c:v>-19.5</c:v>
                </c:pt>
                <c:pt idx="2">
                  <c:v>-19</c:v>
                </c:pt>
                <c:pt idx="3">
                  <c:v>-18.5</c:v>
                </c:pt>
                <c:pt idx="4">
                  <c:v>-18</c:v>
                </c:pt>
                <c:pt idx="5">
                  <c:v>-17.5</c:v>
                </c:pt>
                <c:pt idx="6">
                  <c:v>-17</c:v>
                </c:pt>
                <c:pt idx="7">
                  <c:v>-16.5</c:v>
                </c:pt>
                <c:pt idx="8">
                  <c:v>-16</c:v>
                </c:pt>
                <c:pt idx="9">
                  <c:v>-15.5</c:v>
                </c:pt>
                <c:pt idx="10">
                  <c:v>-15</c:v>
                </c:pt>
                <c:pt idx="11">
                  <c:v>-14.5</c:v>
                </c:pt>
                <c:pt idx="12">
                  <c:v>-14</c:v>
                </c:pt>
                <c:pt idx="13">
                  <c:v>-13.5</c:v>
                </c:pt>
                <c:pt idx="14">
                  <c:v>-13</c:v>
                </c:pt>
                <c:pt idx="15">
                  <c:v>-12.5</c:v>
                </c:pt>
                <c:pt idx="16">
                  <c:v>-12</c:v>
                </c:pt>
                <c:pt idx="17">
                  <c:v>-11.5</c:v>
                </c:pt>
                <c:pt idx="18">
                  <c:v>-11</c:v>
                </c:pt>
                <c:pt idx="19">
                  <c:v>-10.5</c:v>
                </c:pt>
                <c:pt idx="20">
                  <c:v>-10</c:v>
                </c:pt>
                <c:pt idx="21">
                  <c:v>-9.5</c:v>
                </c:pt>
                <c:pt idx="22">
                  <c:v>-9</c:v>
                </c:pt>
                <c:pt idx="23">
                  <c:v>-8.5</c:v>
                </c:pt>
                <c:pt idx="24">
                  <c:v>-8</c:v>
                </c:pt>
                <c:pt idx="25">
                  <c:v>-7.5</c:v>
                </c:pt>
                <c:pt idx="26">
                  <c:v>-7</c:v>
                </c:pt>
                <c:pt idx="27">
                  <c:v>-6.5</c:v>
                </c:pt>
                <c:pt idx="28">
                  <c:v>-6</c:v>
                </c:pt>
                <c:pt idx="29">
                  <c:v>-5.5</c:v>
                </c:pt>
                <c:pt idx="30">
                  <c:v>-5</c:v>
                </c:pt>
                <c:pt idx="31">
                  <c:v>-4.5</c:v>
                </c:pt>
                <c:pt idx="32">
                  <c:v>-4</c:v>
                </c:pt>
                <c:pt idx="33">
                  <c:v>-3.5</c:v>
                </c:pt>
                <c:pt idx="34">
                  <c:v>-3</c:v>
                </c:pt>
                <c:pt idx="35">
                  <c:v>-2.5</c:v>
                </c:pt>
                <c:pt idx="36">
                  <c:v>-2</c:v>
                </c:pt>
                <c:pt idx="37">
                  <c:v>-1.5</c:v>
                </c:pt>
                <c:pt idx="38">
                  <c:v>-1</c:v>
                </c:pt>
                <c:pt idx="39">
                  <c:v>-0.5</c:v>
                </c:pt>
                <c:pt idx="40">
                  <c:v>0</c:v>
                </c:pt>
                <c:pt idx="41">
                  <c:v>0.5</c:v>
                </c:pt>
                <c:pt idx="42">
                  <c:v>1</c:v>
                </c:pt>
                <c:pt idx="43">
                  <c:v>1.5</c:v>
                </c:pt>
                <c:pt idx="44">
                  <c:v>2</c:v>
                </c:pt>
                <c:pt idx="45">
                  <c:v>2.5</c:v>
                </c:pt>
                <c:pt idx="46">
                  <c:v>3</c:v>
                </c:pt>
                <c:pt idx="47">
                  <c:v>3.5</c:v>
                </c:pt>
                <c:pt idx="48">
                  <c:v>4</c:v>
                </c:pt>
                <c:pt idx="49">
                  <c:v>4.5</c:v>
                </c:pt>
                <c:pt idx="50">
                  <c:v>5</c:v>
                </c:pt>
                <c:pt idx="51">
                  <c:v>5.5</c:v>
                </c:pt>
                <c:pt idx="52">
                  <c:v>6</c:v>
                </c:pt>
                <c:pt idx="53">
                  <c:v>6.5</c:v>
                </c:pt>
                <c:pt idx="54">
                  <c:v>7</c:v>
                </c:pt>
                <c:pt idx="55">
                  <c:v>7.5</c:v>
                </c:pt>
                <c:pt idx="56">
                  <c:v>8</c:v>
                </c:pt>
                <c:pt idx="57">
                  <c:v>8.5</c:v>
                </c:pt>
                <c:pt idx="58">
                  <c:v>9</c:v>
                </c:pt>
                <c:pt idx="59">
                  <c:v>9.5</c:v>
                </c:pt>
                <c:pt idx="60">
                  <c:v>10</c:v>
                </c:pt>
                <c:pt idx="61">
                  <c:v>10.5</c:v>
                </c:pt>
                <c:pt idx="62">
                  <c:v>11</c:v>
                </c:pt>
                <c:pt idx="63">
                  <c:v>11.5</c:v>
                </c:pt>
                <c:pt idx="64">
                  <c:v>12</c:v>
                </c:pt>
                <c:pt idx="65">
                  <c:v>12.5</c:v>
                </c:pt>
                <c:pt idx="66">
                  <c:v>13</c:v>
                </c:pt>
                <c:pt idx="67">
                  <c:v>13.5</c:v>
                </c:pt>
                <c:pt idx="68">
                  <c:v>14</c:v>
                </c:pt>
                <c:pt idx="69">
                  <c:v>14.5</c:v>
                </c:pt>
                <c:pt idx="70">
                  <c:v>15</c:v>
                </c:pt>
                <c:pt idx="71">
                  <c:v>15.5</c:v>
                </c:pt>
                <c:pt idx="72">
                  <c:v>16</c:v>
                </c:pt>
                <c:pt idx="73">
                  <c:v>16.5</c:v>
                </c:pt>
                <c:pt idx="74">
                  <c:v>17</c:v>
                </c:pt>
                <c:pt idx="75">
                  <c:v>17.5</c:v>
                </c:pt>
                <c:pt idx="76">
                  <c:v>18</c:v>
                </c:pt>
                <c:pt idx="77">
                  <c:v>18.5</c:v>
                </c:pt>
                <c:pt idx="78">
                  <c:v>19</c:v>
                </c:pt>
                <c:pt idx="79">
                  <c:v>19.5</c:v>
                </c:pt>
                <c:pt idx="80">
                  <c:v>20</c:v>
                </c:pt>
              </c:numCache>
            </c:numRef>
          </c:xVal>
          <c:yVal>
            <c:numRef>
              <c:f>'Aula 08 08 2022'!$CB$2:$CB$82</c:f>
              <c:numCache>
                <c:formatCode>General</c:formatCode>
                <c:ptCount val="81"/>
                <c:pt idx="0">
                  <c:v>19.997499999999999</c:v>
                </c:pt>
                <c:pt idx="1">
                  <c:v>19.497370151216305</c:v>
                </c:pt>
                <c:pt idx="2">
                  <c:v>18.997229916897506</c:v>
                </c:pt>
                <c:pt idx="3">
                  <c:v>18.497078159240321</c:v>
                </c:pt>
                <c:pt idx="4">
                  <c:v>17.996913580246915</c:v>
                </c:pt>
                <c:pt idx="5">
                  <c:v>17.496734693877553</c:v>
                </c:pt>
                <c:pt idx="6">
                  <c:v>16.996539792387544</c:v>
                </c:pt>
                <c:pt idx="7">
                  <c:v>16.496326905417813</c:v>
                </c:pt>
                <c:pt idx="8">
                  <c:v>15.99609375</c:v>
                </c:pt>
                <c:pt idx="9">
                  <c:v>15.495837669094692</c:v>
                </c:pt>
                <c:pt idx="10">
                  <c:v>14.995555555555555</c:v>
                </c:pt>
                <c:pt idx="11">
                  <c:v>14.495243757431629</c:v>
                </c:pt>
                <c:pt idx="12">
                  <c:v>13.994897959183673</c:v>
                </c:pt>
                <c:pt idx="13">
                  <c:v>13.494513031550069</c:v>
                </c:pt>
                <c:pt idx="14">
                  <c:v>12.994082840236686</c:v>
                </c:pt>
                <c:pt idx="15">
                  <c:v>12.493600000000001</c:v>
                </c:pt>
                <c:pt idx="16">
                  <c:v>11.993055555555555</c:v>
                </c:pt>
                <c:pt idx="17">
                  <c:v>11.492438563327033</c:v>
                </c:pt>
                <c:pt idx="18">
                  <c:v>10.991735537190083</c:v>
                </c:pt>
                <c:pt idx="19">
                  <c:v>10.49092970521542</c:v>
                </c:pt>
                <c:pt idx="20">
                  <c:v>9.99</c:v>
                </c:pt>
                <c:pt idx="21">
                  <c:v>9.4889196675900269</c:v>
                </c:pt>
                <c:pt idx="22">
                  <c:v>8.9876543209876552</c:v>
                </c:pt>
                <c:pt idx="23">
                  <c:v>8.4861591695501737</c:v>
                </c:pt>
                <c:pt idx="24">
                  <c:v>7.984375</c:v>
                </c:pt>
                <c:pt idx="25">
                  <c:v>7.4822222222222221</c:v>
                </c:pt>
                <c:pt idx="26">
                  <c:v>6.9795918367346941</c:v>
                </c:pt>
                <c:pt idx="27">
                  <c:v>6.4763313609467454</c:v>
                </c:pt>
                <c:pt idx="28">
                  <c:v>5.9722222222222223</c:v>
                </c:pt>
                <c:pt idx="29">
                  <c:v>5.4669421487603307</c:v>
                </c:pt>
                <c:pt idx="30">
                  <c:v>4.96</c:v>
                </c:pt>
                <c:pt idx="31">
                  <c:v>4.4506172839506171</c:v>
                </c:pt>
                <c:pt idx="32">
                  <c:v>3.9375</c:v>
                </c:pt>
                <c:pt idx="33">
                  <c:v>3.4183673469387754</c:v>
                </c:pt>
                <c:pt idx="34">
                  <c:v>2.8888888888888888</c:v>
                </c:pt>
                <c:pt idx="35">
                  <c:v>2.34</c:v>
                </c:pt>
                <c:pt idx="36">
                  <c:v>1.75</c:v>
                </c:pt>
                <c:pt idx="37">
                  <c:v>1.0555555555555556</c:v>
                </c:pt>
                <c:pt idx="38">
                  <c:v>0</c:v>
                </c:pt>
                <c:pt idx="39">
                  <c:v>-3.5</c:v>
                </c:pt>
                <c:pt idx="40">
                  <c:v>0</c:v>
                </c:pt>
                <c:pt idx="41">
                  <c:v>-4.5</c:v>
                </c:pt>
                <c:pt idx="42">
                  <c:v>-2</c:v>
                </c:pt>
                <c:pt idx="43">
                  <c:v>-1.9444444444444444</c:v>
                </c:pt>
                <c:pt idx="44">
                  <c:v>-2.25</c:v>
                </c:pt>
                <c:pt idx="45">
                  <c:v>-2.66</c:v>
                </c:pt>
                <c:pt idx="46">
                  <c:v>-3.1111111111111112</c:v>
                </c:pt>
                <c:pt idx="47">
                  <c:v>-3.5816326530612246</c:v>
                </c:pt>
                <c:pt idx="48">
                  <c:v>-4.0625</c:v>
                </c:pt>
                <c:pt idx="49">
                  <c:v>-4.5493827160493829</c:v>
                </c:pt>
                <c:pt idx="50">
                  <c:v>-5.04</c:v>
                </c:pt>
                <c:pt idx="51">
                  <c:v>-5.5330578512396693</c:v>
                </c:pt>
                <c:pt idx="52">
                  <c:v>-6.0277777777777777</c:v>
                </c:pt>
                <c:pt idx="53">
                  <c:v>-6.5236686390532546</c:v>
                </c:pt>
                <c:pt idx="54">
                  <c:v>-7.0204081632653059</c:v>
                </c:pt>
                <c:pt idx="55">
                  <c:v>-7.5177777777777779</c:v>
                </c:pt>
                <c:pt idx="56">
                  <c:v>-8.015625</c:v>
                </c:pt>
                <c:pt idx="57">
                  <c:v>-8.5138408304498263</c:v>
                </c:pt>
                <c:pt idx="58">
                  <c:v>-9.0123456790123448</c:v>
                </c:pt>
                <c:pt idx="59">
                  <c:v>-9.5110803324099731</c:v>
                </c:pt>
                <c:pt idx="60">
                  <c:v>-10.01</c:v>
                </c:pt>
                <c:pt idx="61">
                  <c:v>-10.50907029478458</c:v>
                </c:pt>
                <c:pt idx="62">
                  <c:v>-11.008264462809917</c:v>
                </c:pt>
                <c:pt idx="63">
                  <c:v>-11.507561436672967</c:v>
                </c:pt>
                <c:pt idx="64">
                  <c:v>-12.006944444444445</c:v>
                </c:pt>
                <c:pt idx="65">
                  <c:v>-12.506399999999999</c:v>
                </c:pt>
                <c:pt idx="66">
                  <c:v>-13.005917159763314</c:v>
                </c:pt>
                <c:pt idx="67">
                  <c:v>-13.505486968449931</c:v>
                </c:pt>
                <c:pt idx="68">
                  <c:v>-14.005102040816327</c:v>
                </c:pt>
                <c:pt idx="69">
                  <c:v>-14.504756242568371</c:v>
                </c:pt>
                <c:pt idx="70">
                  <c:v>-15.004444444444445</c:v>
                </c:pt>
                <c:pt idx="71">
                  <c:v>-15.504162330905308</c:v>
                </c:pt>
                <c:pt idx="72">
                  <c:v>-16.00390625</c:v>
                </c:pt>
                <c:pt idx="73">
                  <c:v>-16.503673094582187</c:v>
                </c:pt>
                <c:pt idx="74">
                  <c:v>-17.003460207612456</c:v>
                </c:pt>
                <c:pt idx="75">
                  <c:v>-17.503265306122447</c:v>
                </c:pt>
                <c:pt idx="76">
                  <c:v>-18.003086419753085</c:v>
                </c:pt>
                <c:pt idx="77">
                  <c:v>-18.502921840759679</c:v>
                </c:pt>
                <c:pt idx="78">
                  <c:v>-19.002770083102494</c:v>
                </c:pt>
                <c:pt idx="79">
                  <c:v>-19.502629848783695</c:v>
                </c:pt>
                <c:pt idx="80">
                  <c:v>-20.002500000000001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C1-44A5-9D6C-A7C435014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2129648"/>
        <c:axId val="-442133456"/>
      </c:scatterChart>
      <c:valAx>
        <c:axId val="-44212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42133456"/>
        <c:crosses val="autoZero"/>
        <c:crossBetween val="midCat"/>
      </c:valAx>
      <c:valAx>
        <c:axId val="-44213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4212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'Aula 08 08 2022'!$CM$1</c:f>
              <c:strCache>
                <c:ptCount val="1"/>
                <c:pt idx="0">
                  <c:v>y9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'Aula 08 08 2022'!$B$2:$B$82</c:f>
              <c:numCache>
                <c:formatCode>General</c:formatCode>
                <c:ptCount val="81"/>
                <c:pt idx="0">
                  <c:v>-20</c:v>
                </c:pt>
                <c:pt idx="1">
                  <c:v>-19.5</c:v>
                </c:pt>
                <c:pt idx="2">
                  <c:v>-19</c:v>
                </c:pt>
                <c:pt idx="3">
                  <c:v>-18.5</c:v>
                </c:pt>
                <c:pt idx="4">
                  <c:v>-18</c:v>
                </c:pt>
                <c:pt idx="5">
                  <c:v>-17.5</c:v>
                </c:pt>
                <c:pt idx="6">
                  <c:v>-17</c:v>
                </c:pt>
                <c:pt idx="7">
                  <c:v>-16.5</c:v>
                </c:pt>
                <c:pt idx="8">
                  <c:v>-16</c:v>
                </c:pt>
                <c:pt idx="9">
                  <c:v>-15.5</c:v>
                </c:pt>
                <c:pt idx="10">
                  <c:v>-15</c:v>
                </c:pt>
                <c:pt idx="11">
                  <c:v>-14.5</c:v>
                </c:pt>
                <c:pt idx="12">
                  <c:v>-14</c:v>
                </c:pt>
                <c:pt idx="13">
                  <c:v>-13.5</c:v>
                </c:pt>
                <c:pt idx="14">
                  <c:v>-13</c:v>
                </c:pt>
                <c:pt idx="15">
                  <c:v>-12.5</c:v>
                </c:pt>
                <c:pt idx="16">
                  <c:v>-12</c:v>
                </c:pt>
                <c:pt idx="17">
                  <c:v>-11.5</c:v>
                </c:pt>
                <c:pt idx="18">
                  <c:v>-11</c:v>
                </c:pt>
                <c:pt idx="19">
                  <c:v>-10.5</c:v>
                </c:pt>
                <c:pt idx="20">
                  <c:v>-10</c:v>
                </c:pt>
                <c:pt idx="21">
                  <c:v>-9.5</c:v>
                </c:pt>
                <c:pt idx="22">
                  <c:v>-9</c:v>
                </c:pt>
                <c:pt idx="23">
                  <c:v>-8.5</c:v>
                </c:pt>
                <c:pt idx="24">
                  <c:v>-8</c:v>
                </c:pt>
                <c:pt idx="25">
                  <c:v>-7.5</c:v>
                </c:pt>
                <c:pt idx="26">
                  <c:v>-7</c:v>
                </c:pt>
                <c:pt idx="27">
                  <c:v>-6.5</c:v>
                </c:pt>
                <c:pt idx="28">
                  <c:v>-6</c:v>
                </c:pt>
                <c:pt idx="29">
                  <c:v>-5.5</c:v>
                </c:pt>
                <c:pt idx="30">
                  <c:v>-5</c:v>
                </c:pt>
                <c:pt idx="31">
                  <c:v>-4.5</c:v>
                </c:pt>
                <c:pt idx="32">
                  <c:v>-4</c:v>
                </c:pt>
                <c:pt idx="33">
                  <c:v>-3.5</c:v>
                </c:pt>
                <c:pt idx="34">
                  <c:v>-3</c:v>
                </c:pt>
                <c:pt idx="35">
                  <c:v>-2.5</c:v>
                </c:pt>
                <c:pt idx="36">
                  <c:v>-2</c:v>
                </c:pt>
                <c:pt idx="37">
                  <c:v>-1.5</c:v>
                </c:pt>
                <c:pt idx="38">
                  <c:v>-1</c:v>
                </c:pt>
                <c:pt idx="39">
                  <c:v>-0.5</c:v>
                </c:pt>
                <c:pt idx="40">
                  <c:v>0</c:v>
                </c:pt>
                <c:pt idx="41">
                  <c:v>0.5</c:v>
                </c:pt>
                <c:pt idx="42">
                  <c:v>1</c:v>
                </c:pt>
                <c:pt idx="43">
                  <c:v>1.5</c:v>
                </c:pt>
                <c:pt idx="44">
                  <c:v>2</c:v>
                </c:pt>
                <c:pt idx="45">
                  <c:v>2.5</c:v>
                </c:pt>
                <c:pt idx="46">
                  <c:v>3</c:v>
                </c:pt>
                <c:pt idx="47">
                  <c:v>3.5</c:v>
                </c:pt>
                <c:pt idx="48">
                  <c:v>4</c:v>
                </c:pt>
                <c:pt idx="49">
                  <c:v>4.5</c:v>
                </c:pt>
                <c:pt idx="50">
                  <c:v>5</c:v>
                </c:pt>
                <c:pt idx="51">
                  <c:v>5.5</c:v>
                </c:pt>
                <c:pt idx="52">
                  <c:v>6</c:v>
                </c:pt>
                <c:pt idx="53">
                  <c:v>6.5</c:v>
                </c:pt>
                <c:pt idx="54">
                  <c:v>7</c:v>
                </c:pt>
                <c:pt idx="55">
                  <c:v>7.5</c:v>
                </c:pt>
                <c:pt idx="56">
                  <c:v>8</c:v>
                </c:pt>
                <c:pt idx="57">
                  <c:v>8.5</c:v>
                </c:pt>
                <c:pt idx="58">
                  <c:v>9</c:v>
                </c:pt>
                <c:pt idx="59">
                  <c:v>9.5</c:v>
                </c:pt>
                <c:pt idx="60">
                  <c:v>10</c:v>
                </c:pt>
                <c:pt idx="61">
                  <c:v>10.5</c:v>
                </c:pt>
                <c:pt idx="62">
                  <c:v>11</c:v>
                </c:pt>
                <c:pt idx="63">
                  <c:v>11.5</c:v>
                </c:pt>
                <c:pt idx="64">
                  <c:v>12</c:v>
                </c:pt>
                <c:pt idx="65">
                  <c:v>12.5</c:v>
                </c:pt>
                <c:pt idx="66">
                  <c:v>13</c:v>
                </c:pt>
                <c:pt idx="67">
                  <c:v>13.5</c:v>
                </c:pt>
                <c:pt idx="68">
                  <c:v>14</c:v>
                </c:pt>
                <c:pt idx="69">
                  <c:v>14.5</c:v>
                </c:pt>
                <c:pt idx="70">
                  <c:v>15</c:v>
                </c:pt>
                <c:pt idx="71">
                  <c:v>15.5</c:v>
                </c:pt>
                <c:pt idx="72">
                  <c:v>16</c:v>
                </c:pt>
                <c:pt idx="73">
                  <c:v>16.5</c:v>
                </c:pt>
                <c:pt idx="74">
                  <c:v>17</c:v>
                </c:pt>
                <c:pt idx="75">
                  <c:v>17.5</c:v>
                </c:pt>
                <c:pt idx="76">
                  <c:v>18</c:v>
                </c:pt>
                <c:pt idx="77">
                  <c:v>18.5</c:v>
                </c:pt>
                <c:pt idx="78">
                  <c:v>19</c:v>
                </c:pt>
                <c:pt idx="79">
                  <c:v>19.5</c:v>
                </c:pt>
                <c:pt idx="80">
                  <c:v>20</c:v>
                </c:pt>
              </c:numCache>
            </c:numRef>
          </c:xVal>
          <c:yVal>
            <c:numRef>
              <c:f>'Aula 08 08 2022'!$CM$2:$CM$82</c:f>
              <c:numCache>
                <c:formatCode>General</c:formatCode>
                <c:ptCount val="81"/>
                <c:pt idx="0">
                  <c:v>-8379</c:v>
                </c:pt>
                <c:pt idx="1">
                  <c:v>-7774.625</c:v>
                </c:pt>
                <c:pt idx="2">
                  <c:v>-7200</c:v>
                </c:pt>
                <c:pt idx="3">
                  <c:v>-6654.375</c:v>
                </c:pt>
                <c:pt idx="4">
                  <c:v>-6137</c:v>
                </c:pt>
                <c:pt idx="5">
                  <c:v>-5647.125</c:v>
                </c:pt>
                <c:pt idx="6">
                  <c:v>-5184</c:v>
                </c:pt>
                <c:pt idx="7">
                  <c:v>-4746.875</c:v>
                </c:pt>
                <c:pt idx="8">
                  <c:v>-4335</c:v>
                </c:pt>
                <c:pt idx="9">
                  <c:v>-3947.625</c:v>
                </c:pt>
                <c:pt idx="10">
                  <c:v>-3584</c:v>
                </c:pt>
                <c:pt idx="11">
                  <c:v>-3243.375</c:v>
                </c:pt>
                <c:pt idx="12">
                  <c:v>-2925</c:v>
                </c:pt>
                <c:pt idx="13">
                  <c:v>-2628.125</c:v>
                </c:pt>
                <c:pt idx="14">
                  <c:v>-2352</c:v>
                </c:pt>
                <c:pt idx="15">
                  <c:v>-2095.875</c:v>
                </c:pt>
                <c:pt idx="16">
                  <c:v>-1859</c:v>
                </c:pt>
                <c:pt idx="17">
                  <c:v>-1640.625</c:v>
                </c:pt>
                <c:pt idx="18">
                  <c:v>-1440</c:v>
                </c:pt>
                <c:pt idx="19">
                  <c:v>-1256.375</c:v>
                </c:pt>
                <c:pt idx="20">
                  <c:v>-1089</c:v>
                </c:pt>
                <c:pt idx="21">
                  <c:v>-937.125</c:v>
                </c:pt>
                <c:pt idx="22">
                  <c:v>-800</c:v>
                </c:pt>
                <c:pt idx="23">
                  <c:v>-676.875</c:v>
                </c:pt>
                <c:pt idx="24">
                  <c:v>-567</c:v>
                </c:pt>
                <c:pt idx="25">
                  <c:v>-469.625</c:v>
                </c:pt>
                <c:pt idx="26">
                  <c:v>-384</c:v>
                </c:pt>
                <c:pt idx="27">
                  <c:v>-309.375</c:v>
                </c:pt>
                <c:pt idx="28">
                  <c:v>-245</c:v>
                </c:pt>
                <c:pt idx="29">
                  <c:v>-190.125</c:v>
                </c:pt>
                <c:pt idx="30">
                  <c:v>-144</c:v>
                </c:pt>
                <c:pt idx="31">
                  <c:v>-105.875</c:v>
                </c:pt>
                <c:pt idx="32">
                  <c:v>-75</c:v>
                </c:pt>
                <c:pt idx="33">
                  <c:v>-50.625</c:v>
                </c:pt>
                <c:pt idx="34">
                  <c:v>-32</c:v>
                </c:pt>
                <c:pt idx="35">
                  <c:v>-18.375</c:v>
                </c:pt>
                <c:pt idx="36">
                  <c:v>-9</c:v>
                </c:pt>
                <c:pt idx="37">
                  <c:v>-3.125</c:v>
                </c:pt>
                <c:pt idx="38">
                  <c:v>0</c:v>
                </c:pt>
                <c:pt idx="39">
                  <c:v>1.125</c:v>
                </c:pt>
                <c:pt idx="40">
                  <c:v>1</c:v>
                </c:pt>
                <c:pt idx="41">
                  <c:v>0.375</c:v>
                </c:pt>
                <c:pt idx="42">
                  <c:v>0</c:v>
                </c:pt>
                <c:pt idx="43">
                  <c:v>0.625</c:v>
                </c:pt>
                <c:pt idx="44">
                  <c:v>3</c:v>
                </c:pt>
                <c:pt idx="45">
                  <c:v>7.875</c:v>
                </c:pt>
                <c:pt idx="46">
                  <c:v>16</c:v>
                </c:pt>
                <c:pt idx="47">
                  <c:v>28.125</c:v>
                </c:pt>
                <c:pt idx="48">
                  <c:v>45</c:v>
                </c:pt>
                <c:pt idx="49">
                  <c:v>67.375</c:v>
                </c:pt>
                <c:pt idx="50">
                  <c:v>96</c:v>
                </c:pt>
                <c:pt idx="51">
                  <c:v>131.625</c:v>
                </c:pt>
                <c:pt idx="52">
                  <c:v>175</c:v>
                </c:pt>
                <c:pt idx="53">
                  <c:v>226.875</c:v>
                </c:pt>
                <c:pt idx="54">
                  <c:v>288</c:v>
                </c:pt>
                <c:pt idx="55">
                  <c:v>359.125</c:v>
                </c:pt>
                <c:pt idx="56">
                  <c:v>441</c:v>
                </c:pt>
                <c:pt idx="57">
                  <c:v>534.375</c:v>
                </c:pt>
                <c:pt idx="58">
                  <c:v>640</c:v>
                </c:pt>
                <c:pt idx="59">
                  <c:v>758.625</c:v>
                </c:pt>
                <c:pt idx="60">
                  <c:v>891</c:v>
                </c:pt>
                <c:pt idx="61">
                  <c:v>1037.875</c:v>
                </c:pt>
                <c:pt idx="62">
                  <c:v>1200</c:v>
                </c:pt>
                <c:pt idx="63">
                  <c:v>1378.125</c:v>
                </c:pt>
                <c:pt idx="64">
                  <c:v>1573</c:v>
                </c:pt>
                <c:pt idx="65">
                  <c:v>1785.375</c:v>
                </c:pt>
                <c:pt idx="66">
                  <c:v>2016</c:v>
                </c:pt>
                <c:pt idx="67">
                  <c:v>2265.625</c:v>
                </c:pt>
                <c:pt idx="68">
                  <c:v>2535</c:v>
                </c:pt>
                <c:pt idx="69">
                  <c:v>2824.875</c:v>
                </c:pt>
                <c:pt idx="70">
                  <c:v>3136</c:v>
                </c:pt>
                <c:pt idx="71">
                  <c:v>3469.125</c:v>
                </c:pt>
                <c:pt idx="72">
                  <c:v>3825</c:v>
                </c:pt>
                <c:pt idx="73">
                  <c:v>4204.375</c:v>
                </c:pt>
                <c:pt idx="74">
                  <c:v>4608</c:v>
                </c:pt>
                <c:pt idx="75">
                  <c:v>5036.625</c:v>
                </c:pt>
                <c:pt idx="76">
                  <c:v>5491</c:v>
                </c:pt>
                <c:pt idx="77">
                  <c:v>5971.875</c:v>
                </c:pt>
                <c:pt idx="78">
                  <c:v>6480</c:v>
                </c:pt>
                <c:pt idx="79">
                  <c:v>7016.125</c:v>
                </c:pt>
                <c:pt idx="80">
                  <c:v>7581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53-4065-8CAA-CCFFCF431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2135632"/>
        <c:axId val="-442142160"/>
      </c:scatterChart>
      <c:valAx>
        <c:axId val="-44213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42142160"/>
        <c:crosses val="autoZero"/>
        <c:crossBetween val="midCat"/>
      </c:valAx>
      <c:valAx>
        <c:axId val="-44214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4213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Grafico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'Aula 08 08 2022'!$CX$1</c:f>
              <c:strCache>
                <c:ptCount val="1"/>
                <c:pt idx="0">
                  <c:v>y10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'Aula 08 08 2022'!$B$2:$B$82</c:f>
              <c:numCache>
                <c:formatCode>General</c:formatCode>
                <c:ptCount val="81"/>
                <c:pt idx="0">
                  <c:v>-20</c:v>
                </c:pt>
                <c:pt idx="1">
                  <c:v>-19.5</c:v>
                </c:pt>
                <c:pt idx="2">
                  <c:v>-19</c:v>
                </c:pt>
                <c:pt idx="3">
                  <c:v>-18.5</c:v>
                </c:pt>
                <c:pt idx="4">
                  <c:v>-18</c:v>
                </c:pt>
                <c:pt idx="5">
                  <c:v>-17.5</c:v>
                </c:pt>
                <c:pt idx="6">
                  <c:v>-17</c:v>
                </c:pt>
                <c:pt idx="7">
                  <c:v>-16.5</c:v>
                </c:pt>
                <c:pt idx="8">
                  <c:v>-16</c:v>
                </c:pt>
                <c:pt idx="9">
                  <c:v>-15.5</c:v>
                </c:pt>
                <c:pt idx="10">
                  <c:v>-15</c:v>
                </c:pt>
                <c:pt idx="11">
                  <c:v>-14.5</c:v>
                </c:pt>
                <c:pt idx="12">
                  <c:v>-14</c:v>
                </c:pt>
                <c:pt idx="13">
                  <c:v>-13.5</c:v>
                </c:pt>
                <c:pt idx="14">
                  <c:v>-13</c:v>
                </c:pt>
                <c:pt idx="15">
                  <c:v>-12.5</c:v>
                </c:pt>
                <c:pt idx="16">
                  <c:v>-12</c:v>
                </c:pt>
                <c:pt idx="17">
                  <c:v>-11.5</c:v>
                </c:pt>
                <c:pt idx="18">
                  <c:v>-11</c:v>
                </c:pt>
                <c:pt idx="19">
                  <c:v>-10.5</c:v>
                </c:pt>
                <c:pt idx="20">
                  <c:v>-10</c:v>
                </c:pt>
                <c:pt idx="21">
                  <c:v>-9.5</c:v>
                </c:pt>
                <c:pt idx="22">
                  <c:v>-9</c:v>
                </c:pt>
                <c:pt idx="23">
                  <c:v>-8.5</c:v>
                </c:pt>
                <c:pt idx="24">
                  <c:v>-8</c:v>
                </c:pt>
                <c:pt idx="25">
                  <c:v>-7.5</c:v>
                </c:pt>
                <c:pt idx="26">
                  <c:v>-7</c:v>
                </c:pt>
                <c:pt idx="27">
                  <c:v>-6.5</c:v>
                </c:pt>
                <c:pt idx="28">
                  <c:v>-6</c:v>
                </c:pt>
                <c:pt idx="29">
                  <c:v>-5.5</c:v>
                </c:pt>
                <c:pt idx="30">
                  <c:v>-5</c:v>
                </c:pt>
                <c:pt idx="31">
                  <c:v>-4.5</c:v>
                </c:pt>
                <c:pt idx="32">
                  <c:v>-4</c:v>
                </c:pt>
                <c:pt idx="33">
                  <c:v>-3.5</c:v>
                </c:pt>
                <c:pt idx="34">
                  <c:v>-3</c:v>
                </c:pt>
                <c:pt idx="35">
                  <c:v>-2.5</c:v>
                </c:pt>
                <c:pt idx="36">
                  <c:v>-2</c:v>
                </c:pt>
                <c:pt idx="37">
                  <c:v>-1.5</c:v>
                </c:pt>
                <c:pt idx="38">
                  <c:v>-1</c:v>
                </c:pt>
                <c:pt idx="39">
                  <c:v>-0.5</c:v>
                </c:pt>
                <c:pt idx="40">
                  <c:v>0</c:v>
                </c:pt>
                <c:pt idx="41">
                  <c:v>0.5</c:v>
                </c:pt>
                <c:pt idx="42">
                  <c:v>1</c:v>
                </c:pt>
                <c:pt idx="43">
                  <c:v>1.5</c:v>
                </c:pt>
                <c:pt idx="44">
                  <c:v>2</c:v>
                </c:pt>
                <c:pt idx="45">
                  <c:v>2.5</c:v>
                </c:pt>
                <c:pt idx="46">
                  <c:v>3</c:v>
                </c:pt>
                <c:pt idx="47">
                  <c:v>3.5</c:v>
                </c:pt>
                <c:pt idx="48">
                  <c:v>4</c:v>
                </c:pt>
                <c:pt idx="49">
                  <c:v>4.5</c:v>
                </c:pt>
                <c:pt idx="50">
                  <c:v>5</c:v>
                </c:pt>
                <c:pt idx="51">
                  <c:v>5.5</c:v>
                </c:pt>
                <c:pt idx="52">
                  <c:v>6</c:v>
                </c:pt>
                <c:pt idx="53">
                  <c:v>6.5</c:v>
                </c:pt>
                <c:pt idx="54">
                  <c:v>7</c:v>
                </c:pt>
                <c:pt idx="55">
                  <c:v>7.5</c:v>
                </c:pt>
                <c:pt idx="56">
                  <c:v>8</c:v>
                </c:pt>
                <c:pt idx="57">
                  <c:v>8.5</c:v>
                </c:pt>
                <c:pt idx="58">
                  <c:v>9</c:v>
                </c:pt>
                <c:pt idx="59">
                  <c:v>9.5</c:v>
                </c:pt>
                <c:pt idx="60">
                  <c:v>10</c:v>
                </c:pt>
                <c:pt idx="61">
                  <c:v>10.5</c:v>
                </c:pt>
                <c:pt idx="62">
                  <c:v>11</c:v>
                </c:pt>
                <c:pt idx="63">
                  <c:v>11.5</c:v>
                </c:pt>
                <c:pt idx="64">
                  <c:v>12</c:v>
                </c:pt>
                <c:pt idx="65">
                  <c:v>12.5</c:v>
                </c:pt>
                <c:pt idx="66">
                  <c:v>13</c:v>
                </c:pt>
                <c:pt idx="67">
                  <c:v>13.5</c:v>
                </c:pt>
                <c:pt idx="68">
                  <c:v>14</c:v>
                </c:pt>
                <c:pt idx="69">
                  <c:v>14.5</c:v>
                </c:pt>
                <c:pt idx="70">
                  <c:v>15</c:v>
                </c:pt>
                <c:pt idx="71">
                  <c:v>15.5</c:v>
                </c:pt>
                <c:pt idx="72">
                  <c:v>16</c:v>
                </c:pt>
                <c:pt idx="73">
                  <c:v>16.5</c:v>
                </c:pt>
                <c:pt idx="74">
                  <c:v>17</c:v>
                </c:pt>
                <c:pt idx="75">
                  <c:v>17.5</c:v>
                </c:pt>
                <c:pt idx="76">
                  <c:v>18</c:v>
                </c:pt>
                <c:pt idx="77">
                  <c:v>18.5</c:v>
                </c:pt>
                <c:pt idx="78">
                  <c:v>19</c:v>
                </c:pt>
                <c:pt idx="79">
                  <c:v>19.5</c:v>
                </c:pt>
                <c:pt idx="80">
                  <c:v>20</c:v>
                </c:pt>
              </c:numCache>
            </c:numRef>
          </c:xVal>
          <c:yVal>
            <c:numRef>
              <c:f>'Aula 08 08 2022'!$CX$2:$CX$82</c:f>
              <c:numCache>
                <c:formatCode>General</c:formatCode>
                <c:ptCount val="81"/>
                <c:pt idx="0">
                  <c:v>-0.91294525072762767</c:v>
                </c:pt>
                <c:pt idx="1">
                  <c:v>-0.60553986971960105</c:v>
                </c:pt>
                <c:pt idx="2">
                  <c:v>-0.14987720966295234</c:v>
                </c:pt>
                <c:pt idx="3">
                  <c:v>0.34248061846961253</c:v>
                </c:pt>
                <c:pt idx="4">
                  <c:v>0.75098724677167605</c:v>
                </c:pt>
                <c:pt idx="5">
                  <c:v>0.97562600546815759</c:v>
                </c:pt>
                <c:pt idx="6">
                  <c:v>0.96139749187955681</c:v>
                </c:pt>
                <c:pt idx="7">
                  <c:v>0.71178534236912305</c:v>
                </c:pt>
                <c:pt idx="8">
                  <c:v>0.2879033166650653</c:v>
                </c:pt>
                <c:pt idx="9">
                  <c:v>-0.2064674819377966</c:v>
                </c:pt>
                <c:pt idx="10">
                  <c:v>-0.65028784015711683</c:v>
                </c:pt>
                <c:pt idx="11">
                  <c:v>-0.93489505552468299</c:v>
                </c:pt>
                <c:pt idx="12">
                  <c:v>-0.99060735569487035</c:v>
                </c:pt>
                <c:pt idx="13">
                  <c:v>-0.80378442655162097</c:v>
                </c:pt>
                <c:pt idx="14">
                  <c:v>-0.42016703682664092</c:v>
                </c:pt>
                <c:pt idx="15">
                  <c:v>6.6321897351200684E-2</c:v>
                </c:pt>
                <c:pt idx="16">
                  <c:v>0.53657291800043494</c:v>
                </c:pt>
                <c:pt idx="17">
                  <c:v>0.87545217468842851</c:v>
                </c:pt>
                <c:pt idx="18">
                  <c:v>0.99999020655070348</c:v>
                </c:pt>
                <c:pt idx="19">
                  <c:v>0.87969575997167004</c:v>
                </c:pt>
                <c:pt idx="20">
                  <c:v>0.54402111088936977</c:v>
                </c:pt>
                <c:pt idx="21">
                  <c:v>7.5151120461809301E-2</c:v>
                </c:pt>
                <c:pt idx="22">
                  <c:v>-0.41211848524175659</c:v>
                </c:pt>
                <c:pt idx="23">
                  <c:v>-0.79848711262349026</c:v>
                </c:pt>
                <c:pt idx="24">
                  <c:v>-0.98935824662338179</c:v>
                </c:pt>
                <c:pt idx="25">
                  <c:v>-0.9379999767747389</c:v>
                </c:pt>
                <c:pt idx="26">
                  <c:v>-0.65698659871878906</c:v>
                </c:pt>
                <c:pt idx="27">
                  <c:v>-0.21511998808781552</c:v>
                </c:pt>
                <c:pt idx="28">
                  <c:v>0.27941549819892586</c:v>
                </c:pt>
                <c:pt idx="29">
                  <c:v>0.70554032557039192</c:v>
                </c:pt>
                <c:pt idx="30">
                  <c:v>0.95892427466313845</c:v>
                </c:pt>
                <c:pt idx="31">
                  <c:v>0.97753011766509701</c:v>
                </c:pt>
                <c:pt idx="32">
                  <c:v>0.7568024953079282</c:v>
                </c:pt>
                <c:pt idx="33">
                  <c:v>0.35078322768961984</c:v>
                </c:pt>
                <c:pt idx="34">
                  <c:v>-0.14112000805986721</c:v>
                </c:pt>
                <c:pt idx="35">
                  <c:v>-0.59847214410395655</c:v>
                </c:pt>
                <c:pt idx="36">
                  <c:v>-0.90929742682568171</c:v>
                </c:pt>
                <c:pt idx="37">
                  <c:v>-0.99749498660405445</c:v>
                </c:pt>
                <c:pt idx="38">
                  <c:v>-0.8414709848078965</c:v>
                </c:pt>
                <c:pt idx="39">
                  <c:v>-0.47942553860420301</c:v>
                </c:pt>
                <c:pt idx="40">
                  <c:v>0</c:v>
                </c:pt>
                <c:pt idx="41">
                  <c:v>0.47942553860420301</c:v>
                </c:pt>
                <c:pt idx="42">
                  <c:v>0.8414709848078965</c:v>
                </c:pt>
                <c:pt idx="43">
                  <c:v>0.99749498660405445</c:v>
                </c:pt>
                <c:pt idx="44">
                  <c:v>0.90929742682568171</c:v>
                </c:pt>
                <c:pt idx="45">
                  <c:v>0.59847214410395655</c:v>
                </c:pt>
                <c:pt idx="46">
                  <c:v>0.14112000805986721</c:v>
                </c:pt>
                <c:pt idx="47">
                  <c:v>-0.35078322768961984</c:v>
                </c:pt>
                <c:pt idx="48">
                  <c:v>-0.7568024953079282</c:v>
                </c:pt>
                <c:pt idx="49">
                  <c:v>-0.97753011766509701</c:v>
                </c:pt>
                <c:pt idx="50">
                  <c:v>-0.95892427466313845</c:v>
                </c:pt>
                <c:pt idx="51">
                  <c:v>-0.70554032557039192</c:v>
                </c:pt>
                <c:pt idx="52">
                  <c:v>-0.27941549819892586</c:v>
                </c:pt>
                <c:pt idx="53">
                  <c:v>0.21511998808781552</c:v>
                </c:pt>
                <c:pt idx="54">
                  <c:v>0.65698659871878906</c:v>
                </c:pt>
                <c:pt idx="55">
                  <c:v>0.9379999767747389</c:v>
                </c:pt>
                <c:pt idx="56">
                  <c:v>0.98935824662338179</c:v>
                </c:pt>
                <c:pt idx="57">
                  <c:v>0.79848711262349026</c:v>
                </c:pt>
                <c:pt idx="58">
                  <c:v>0.41211848524175659</c:v>
                </c:pt>
                <c:pt idx="59">
                  <c:v>-7.5151120461809301E-2</c:v>
                </c:pt>
                <c:pt idx="60">
                  <c:v>-0.54402111088936977</c:v>
                </c:pt>
                <c:pt idx="61">
                  <c:v>-0.87969575997167004</c:v>
                </c:pt>
                <c:pt idx="62">
                  <c:v>-0.99999020655070348</c:v>
                </c:pt>
                <c:pt idx="63">
                  <c:v>-0.87545217468842851</c:v>
                </c:pt>
                <c:pt idx="64">
                  <c:v>-0.53657291800043494</c:v>
                </c:pt>
                <c:pt idx="65">
                  <c:v>-6.6321897351200684E-2</c:v>
                </c:pt>
                <c:pt idx="66">
                  <c:v>0.42016703682664092</c:v>
                </c:pt>
                <c:pt idx="67">
                  <c:v>0.80378442655162097</c:v>
                </c:pt>
                <c:pt idx="68">
                  <c:v>0.99060735569487035</c:v>
                </c:pt>
                <c:pt idx="69">
                  <c:v>0.93489505552468299</c:v>
                </c:pt>
                <c:pt idx="70">
                  <c:v>0.65028784015711683</c:v>
                </c:pt>
                <c:pt idx="71">
                  <c:v>0.2064674819377966</c:v>
                </c:pt>
                <c:pt idx="72">
                  <c:v>-0.2879033166650653</c:v>
                </c:pt>
                <c:pt idx="73">
                  <c:v>-0.71178534236912305</c:v>
                </c:pt>
                <c:pt idx="74">
                  <c:v>-0.96139749187955681</c:v>
                </c:pt>
                <c:pt idx="75">
                  <c:v>-0.97562600546815759</c:v>
                </c:pt>
                <c:pt idx="76">
                  <c:v>-0.75098724677167605</c:v>
                </c:pt>
                <c:pt idx="77">
                  <c:v>-0.34248061846961253</c:v>
                </c:pt>
                <c:pt idx="78">
                  <c:v>0.14987720966295234</c:v>
                </c:pt>
                <c:pt idx="79">
                  <c:v>0.60553986971960105</c:v>
                </c:pt>
                <c:pt idx="80">
                  <c:v>0.91294525072762767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25-4D9A-A197-21B7B75D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3270624"/>
        <c:axId val="-393267360"/>
      </c:scatterChart>
      <c:valAx>
        <c:axId val="-39327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93267360"/>
        <c:crosses val="autoZero"/>
        <c:crossBetween val="midCat"/>
      </c:valAx>
      <c:valAx>
        <c:axId val="-3932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9327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Grafico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'Aula 08 08 2022'!$DI$1</c:f>
              <c:strCache>
                <c:ptCount val="1"/>
                <c:pt idx="0">
                  <c:v>y11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'Aula 08 08 2022'!$B$2:$B$82</c:f>
              <c:numCache>
                <c:formatCode>General</c:formatCode>
                <c:ptCount val="81"/>
                <c:pt idx="0">
                  <c:v>-20</c:v>
                </c:pt>
                <c:pt idx="1">
                  <c:v>-19.5</c:v>
                </c:pt>
                <c:pt idx="2">
                  <c:v>-19</c:v>
                </c:pt>
                <c:pt idx="3">
                  <c:v>-18.5</c:v>
                </c:pt>
                <c:pt idx="4">
                  <c:v>-18</c:v>
                </c:pt>
                <c:pt idx="5">
                  <c:v>-17.5</c:v>
                </c:pt>
                <c:pt idx="6">
                  <c:v>-17</c:v>
                </c:pt>
                <c:pt idx="7">
                  <c:v>-16.5</c:v>
                </c:pt>
                <c:pt idx="8">
                  <c:v>-16</c:v>
                </c:pt>
                <c:pt idx="9">
                  <c:v>-15.5</c:v>
                </c:pt>
                <c:pt idx="10">
                  <c:v>-15</c:v>
                </c:pt>
                <c:pt idx="11">
                  <c:v>-14.5</c:v>
                </c:pt>
                <c:pt idx="12">
                  <c:v>-14</c:v>
                </c:pt>
                <c:pt idx="13">
                  <c:v>-13.5</c:v>
                </c:pt>
                <c:pt idx="14">
                  <c:v>-13</c:v>
                </c:pt>
                <c:pt idx="15">
                  <c:v>-12.5</c:v>
                </c:pt>
                <c:pt idx="16">
                  <c:v>-12</c:v>
                </c:pt>
                <c:pt idx="17">
                  <c:v>-11.5</c:v>
                </c:pt>
                <c:pt idx="18">
                  <c:v>-11</c:v>
                </c:pt>
                <c:pt idx="19">
                  <c:v>-10.5</c:v>
                </c:pt>
                <c:pt idx="20">
                  <c:v>-10</c:v>
                </c:pt>
                <c:pt idx="21">
                  <c:v>-9.5</c:v>
                </c:pt>
                <c:pt idx="22">
                  <c:v>-9</c:v>
                </c:pt>
                <c:pt idx="23">
                  <c:v>-8.5</c:v>
                </c:pt>
                <c:pt idx="24">
                  <c:v>-8</c:v>
                </c:pt>
                <c:pt idx="25">
                  <c:v>-7.5</c:v>
                </c:pt>
                <c:pt idx="26">
                  <c:v>-7</c:v>
                </c:pt>
                <c:pt idx="27">
                  <c:v>-6.5</c:v>
                </c:pt>
                <c:pt idx="28">
                  <c:v>-6</c:v>
                </c:pt>
                <c:pt idx="29">
                  <c:v>-5.5</c:v>
                </c:pt>
                <c:pt idx="30">
                  <c:v>-5</c:v>
                </c:pt>
                <c:pt idx="31">
                  <c:v>-4.5</c:v>
                </c:pt>
                <c:pt idx="32">
                  <c:v>-4</c:v>
                </c:pt>
                <c:pt idx="33">
                  <c:v>-3.5</c:v>
                </c:pt>
                <c:pt idx="34">
                  <c:v>-3</c:v>
                </c:pt>
                <c:pt idx="35">
                  <c:v>-2.5</c:v>
                </c:pt>
                <c:pt idx="36">
                  <c:v>-2</c:v>
                </c:pt>
                <c:pt idx="37">
                  <c:v>-1.5</c:v>
                </c:pt>
                <c:pt idx="38">
                  <c:v>-1</c:v>
                </c:pt>
                <c:pt idx="39">
                  <c:v>-0.5</c:v>
                </c:pt>
                <c:pt idx="40">
                  <c:v>0</c:v>
                </c:pt>
                <c:pt idx="41">
                  <c:v>0.5</c:v>
                </c:pt>
                <c:pt idx="42">
                  <c:v>1</c:v>
                </c:pt>
                <c:pt idx="43">
                  <c:v>1.5</c:v>
                </c:pt>
                <c:pt idx="44">
                  <c:v>2</c:v>
                </c:pt>
                <c:pt idx="45">
                  <c:v>2.5</c:v>
                </c:pt>
                <c:pt idx="46">
                  <c:v>3</c:v>
                </c:pt>
                <c:pt idx="47">
                  <c:v>3.5</c:v>
                </c:pt>
                <c:pt idx="48">
                  <c:v>4</c:v>
                </c:pt>
                <c:pt idx="49">
                  <c:v>4.5</c:v>
                </c:pt>
                <c:pt idx="50">
                  <c:v>5</c:v>
                </c:pt>
                <c:pt idx="51">
                  <c:v>5.5</c:v>
                </c:pt>
                <c:pt idx="52">
                  <c:v>6</c:v>
                </c:pt>
                <c:pt idx="53">
                  <c:v>6.5</c:v>
                </c:pt>
                <c:pt idx="54">
                  <c:v>7</c:v>
                </c:pt>
                <c:pt idx="55">
                  <c:v>7.5</c:v>
                </c:pt>
                <c:pt idx="56">
                  <c:v>8</c:v>
                </c:pt>
                <c:pt idx="57">
                  <c:v>8.5</c:v>
                </c:pt>
                <c:pt idx="58">
                  <c:v>9</c:v>
                </c:pt>
                <c:pt idx="59">
                  <c:v>9.5</c:v>
                </c:pt>
                <c:pt idx="60">
                  <c:v>10</c:v>
                </c:pt>
                <c:pt idx="61">
                  <c:v>10.5</c:v>
                </c:pt>
                <c:pt idx="62">
                  <c:v>11</c:v>
                </c:pt>
                <c:pt idx="63">
                  <c:v>11.5</c:v>
                </c:pt>
                <c:pt idx="64">
                  <c:v>12</c:v>
                </c:pt>
                <c:pt idx="65">
                  <c:v>12.5</c:v>
                </c:pt>
                <c:pt idx="66">
                  <c:v>13</c:v>
                </c:pt>
                <c:pt idx="67">
                  <c:v>13.5</c:v>
                </c:pt>
                <c:pt idx="68">
                  <c:v>14</c:v>
                </c:pt>
                <c:pt idx="69">
                  <c:v>14.5</c:v>
                </c:pt>
                <c:pt idx="70">
                  <c:v>15</c:v>
                </c:pt>
                <c:pt idx="71">
                  <c:v>15.5</c:v>
                </c:pt>
                <c:pt idx="72">
                  <c:v>16</c:v>
                </c:pt>
                <c:pt idx="73">
                  <c:v>16.5</c:v>
                </c:pt>
                <c:pt idx="74">
                  <c:v>17</c:v>
                </c:pt>
                <c:pt idx="75">
                  <c:v>17.5</c:v>
                </c:pt>
                <c:pt idx="76">
                  <c:v>18</c:v>
                </c:pt>
                <c:pt idx="77">
                  <c:v>18.5</c:v>
                </c:pt>
                <c:pt idx="78">
                  <c:v>19</c:v>
                </c:pt>
                <c:pt idx="79">
                  <c:v>19.5</c:v>
                </c:pt>
                <c:pt idx="80">
                  <c:v>20</c:v>
                </c:pt>
              </c:numCache>
            </c:numRef>
          </c:xVal>
          <c:yVal>
            <c:numRef>
              <c:f>'Aula 08 08 2022'!$DI$2:$DI$82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0.99999999999999989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0.99999999999999989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0.99999999999999989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0.99999999999999989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0.99999999999999989</c:v>
                </c:pt>
                <c:pt idx="20">
                  <c:v>1</c:v>
                </c:pt>
                <c:pt idx="21">
                  <c:v>1</c:v>
                </c:pt>
                <c:pt idx="22">
                  <c:v>0.99999999999999989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0.99999999999999989</c:v>
                </c:pt>
                <c:pt idx="27">
                  <c:v>0.99999999999999989</c:v>
                </c:pt>
                <c:pt idx="28">
                  <c:v>0.99999999999999989</c:v>
                </c:pt>
                <c:pt idx="29">
                  <c:v>1</c:v>
                </c:pt>
                <c:pt idx="30">
                  <c:v>0.99999999999999989</c:v>
                </c:pt>
                <c:pt idx="31">
                  <c:v>0.99999999999999989</c:v>
                </c:pt>
                <c:pt idx="32">
                  <c:v>1</c:v>
                </c:pt>
                <c:pt idx="33">
                  <c:v>1</c:v>
                </c:pt>
                <c:pt idx="34">
                  <c:v>0.99999999999999989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0.99999999999999989</c:v>
                </c:pt>
                <c:pt idx="47">
                  <c:v>1</c:v>
                </c:pt>
                <c:pt idx="48">
                  <c:v>1</c:v>
                </c:pt>
                <c:pt idx="49">
                  <c:v>0.99999999999999989</c:v>
                </c:pt>
                <c:pt idx="50">
                  <c:v>0.99999999999999989</c:v>
                </c:pt>
                <c:pt idx="51">
                  <c:v>1</c:v>
                </c:pt>
                <c:pt idx="52">
                  <c:v>0.99999999999999989</c:v>
                </c:pt>
                <c:pt idx="53">
                  <c:v>0.99999999999999989</c:v>
                </c:pt>
                <c:pt idx="54">
                  <c:v>0.99999999999999989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0.99999999999999989</c:v>
                </c:pt>
                <c:pt idx="59">
                  <c:v>1</c:v>
                </c:pt>
                <c:pt idx="60">
                  <c:v>1</c:v>
                </c:pt>
                <c:pt idx="61">
                  <c:v>0.99999999999999989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0.99999999999999989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0.99999999999999989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0.99999999999999989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0.99999999999999989</c:v>
                </c:pt>
                <c:pt idx="79">
                  <c:v>1</c:v>
                </c:pt>
                <c:pt idx="8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21-4BAE-AB08-68521FFF2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3276608"/>
        <c:axId val="-393273344"/>
      </c:scatterChart>
      <c:valAx>
        <c:axId val="-39327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93273344"/>
        <c:crosses val="autoZero"/>
        <c:crossBetween val="midCat"/>
      </c:valAx>
      <c:valAx>
        <c:axId val="-3932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9327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Grafico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'Aula 08 08 2022'!$DS$1</c:f>
              <c:strCache>
                <c:ptCount val="1"/>
                <c:pt idx="0">
                  <c:v>y12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'Aula 08 08 2022'!$B$2:$B$82</c:f>
              <c:numCache>
                <c:formatCode>General</c:formatCode>
                <c:ptCount val="81"/>
                <c:pt idx="0">
                  <c:v>-20</c:v>
                </c:pt>
                <c:pt idx="1">
                  <c:v>-19.5</c:v>
                </c:pt>
                <c:pt idx="2">
                  <c:v>-19</c:v>
                </c:pt>
                <c:pt idx="3">
                  <c:v>-18.5</c:v>
                </c:pt>
                <c:pt idx="4">
                  <c:v>-18</c:v>
                </c:pt>
                <c:pt idx="5">
                  <c:v>-17.5</c:v>
                </c:pt>
                <c:pt idx="6">
                  <c:v>-17</c:v>
                </c:pt>
                <c:pt idx="7">
                  <c:v>-16.5</c:v>
                </c:pt>
                <c:pt idx="8">
                  <c:v>-16</c:v>
                </c:pt>
                <c:pt idx="9">
                  <c:v>-15.5</c:v>
                </c:pt>
                <c:pt idx="10">
                  <c:v>-15</c:v>
                </c:pt>
                <c:pt idx="11">
                  <c:v>-14.5</c:v>
                </c:pt>
                <c:pt idx="12">
                  <c:v>-14</c:v>
                </c:pt>
                <c:pt idx="13">
                  <c:v>-13.5</c:v>
                </c:pt>
                <c:pt idx="14">
                  <c:v>-13</c:v>
                </c:pt>
                <c:pt idx="15">
                  <c:v>-12.5</c:v>
                </c:pt>
                <c:pt idx="16">
                  <c:v>-12</c:v>
                </c:pt>
                <c:pt idx="17">
                  <c:v>-11.5</c:v>
                </c:pt>
                <c:pt idx="18">
                  <c:v>-11</c:v>
                </c:pt>
                <c:pt idx="19">
                  <c:v>-10.5</c:v>
                </c:pt>
                <c:pt idx="20">
                  <c:v>-10</c:v>
                </c:pt>
                <c:pt idx="21">
                  <c:v>-9.5</c:v>
                </c:pt>
                <c:pt idx="22">
                  <c:v>-9</c:v>
                </c:pt>
                <c:pt idx="23">
                  <c:v>-8.5</c:v>
                </c:pt>
                <c:pt idx="24">
                  <c:v>-8</c:v>
                </c:pt>
                <c:pt idx="25">
                  <c:v>-7.5</c:v>
                </c:pt>
                <c:pt idx="26">
                  <c:v>-7</c:v>
                </c:pt>
                <c:pt idx="27">
                  <c:v>-6.5</c:v>
                </c:pt>
                <c:pt idx="28">
                  <c:v>-6</c:v>
                </c:pt>
                <c:pt idx="29">
                  <c:v>-5.5</c:v>
                </c:pt>
                <c:pt idx="30">
                  <c:v>-5</c:v>
                </c:pt>
                <c:pt idx="31">
                  <c:v>-4.5</c:v>
                </c:pt>
                <c:pt idx="32">
                  <c:v>-4</c:v>
                </c:pt>
                <c:pt idx="33">
                  <c:v>-3.5</c:v>
                </c:pt>
                <c:pt idx="34">
                  <c:v>-3</c:v>
                </c:pt>
                <c:pt idx="35">
                  <c:v>-2.5</c:v>
                </c:pt>
                <c:pt idx="36">
                  <c:v>-2</c:v>
                </c:pt>
                <c:pt idx="37">
                  <c:v>-1.5</c:v>
                </c:pt>
                <c:pt idx="38">
                  <c:v>-1</c:v>
                </c:pt>
                <c:pt idx="39">
                  <c:v>-0.5</c:v>
                </c:pt>
                <c:pt idx="40">
                  <c:v>0</c:v>
                </c:pt>
                <c:pt idx="41">
                  <c:v>0.5</c:v>
                </c:pt>
                <c:pt idx="42">
                  <c:v>1</c:v>
                </c:pt>
                <c:pt idx="43">
                  <c:v>1.5</c:v>
                </c:pt>
                <c:pt idx="44">
                  <c:v>2</c:v>
                </c:pt>
                <c:pt idx="45">
                  <c:v>2.5</c:v>
                </c:pt>
                <c:pt idx="46">
                  <c:v>3</c:v>
                </c:pt>
                <c:pt idx="47">
                  <c:v>3.5</c:v>
                </c:pt>
                <c:pt idx="48">
                  <c:v>4</c:v>
                </c:pt>
                <c:pt idx="49">
                  <c:v>4.5</c:v>
                </c:pt>
                <c:pt idx="50">
                  <c:v>5</c:v>
                </c:pt>
                <c:pt idx="51">
                  <c:v>5.5</c:v>
                </c:pt>
                <c:pt idx="52">
                  <c:v>6</c:v>
                </c:pt>
                <c:pt idx="53">
                  <c:v>6.5</c:v>
                </c:pt>
                <c:pt idx="54">
                  <c:v>7</c:v>
                </c:pt>
                <c:pt idx="55">
                  <c:v>7.5</c:v>
                </c:pt>
                <c:pt idx="56">
                  <c:v>8</c:v>
                </c:pt>
                <c:pt idx="57">
                  <c:v>8.5</c:v>
                </c:pt>
                <c:pt idx="58">
                  <c:v>9</c:v>
                </c:pt>
                <c:pt idx="59">
                  <c:v>9.5</c:v>
                </c:pt>
                <c:pt idx="60">
                  <c:v>10</c:v>
                </c:pt>
                <c:pt idx="61">
                  <c:v>10.5</c:v>
                </c:pt>
                <c:pt idx="62">
                  <c:v>11</c:v>
                </c:pt>
                <c:pt idx="63">
                  <c:v>11.5</c:v>
                </c:pt>
                <c:pt idx="64">
                  <c:v>12</c:v>
                </c:pt>
                <c:pt idx="65">
                  <c:v>12.5</c:v>
                </c:pt>
                <c:pt idx="66">
                  <c:v>13</c:v>
                </c:pt>
                <c:pt idx="67">
                  <c:v>13.5</c:v>
                </c:pt>
                <c:pt idx="68">
                  <c:v>14</c:v>
                </c:pt>
                <c:pt idx="69">
                  <c:v>14.5</c:v>
                </c:pt>
                <c:pt idx="70">
                  <c:v>15</c:v>
                </c:pt>
                <c:pt idx="71">
                  <c:v>15.5</c:v>
                </c:pt>
                <c:pt idx="72">
                  <c:v>16</c:v>
                </c:pt>
                <c:pt idx="73">
                  <c:v>16.5</c:v>
                </c:pt>
                <c:pt idx="74">
                  <c:v>17</c:v>
                </c:pt>
                <c:pt idx="75">
                  <c:v>17.5</c:v>
                </c:pt>
                <c:pt idx="76">
                  <c:v>18</c:v>
                </c:pt>
                <c:pt idx="77">
                  <c:v>18.5</c:v>
                </c:pt>
                <c:pt idx="78">
                  <c:v>19</c:v>
                </c:pt>
                <c:pt idx="79">
                  <c:v>19.5</c:v>
                </c:pt>
                <c:pt idx="80">
                  <c:v>20</c:v>
                </c:pt>
              </c:numCache>
            </c:numRef>
          </c:xVal>
          <c:yVal>
            <c:numRef>
              <c:f>'Aula 08 08 2022'!$DS$2:$DS$82</c:f>
              <c:numCache>
                <c:formatCode>General</c:formatCode>
                <c:ptCount val="81"/>
                <c:pt idx="0">
                  <c:v>-3.6895038689889059</c:v>
                </c:pt>
                <c:pt idx="1">
                  <c:v>-3.6642184608864374</c:v>
                </c:pt>
                <c:pt idx="2">
                  <c:v>-3.6382779622295387</c:v>
                </c:pt>
                <c:pt idx="3">
                  <c:v>-3.6116475737727018</c:v>
                </c:pt>
                <c:pt idx="4">
                  <c:v>-3.5842896518613281</c:v>
                </c:pt>
                <c:pt idx="5">
                  <c:v>-3.556163390245946</c:v>
                </c:pt>
                <c:pt idx="6">
                  <c:v>-3.5272244561999657</c:v>
                </c:pt>
                <c:pt idx="7">
                  <c:v>-3.4974245728471316</c:v>
                </c:pt>
                <c:pt idx="8">
                  <c:v>-3.4667110378847248</c:v>
                </c:pt>
                <c:pt idx="9">
                  <c:v>-3.4350261667384818</c:v>
                </c:pt>
                <c:pt idx="10">
                  <c:v>-3.4023066454805946</c:v>
                </c:pt>
                <c:pt idx="11">
                  <c:v>-3.368482775417224</c:v>
                </c:pt>
                <c:pt idx="12">
                  <c:v>-3.3334775868839923</c:v>
                </c:pt>
                <c:pt idx="13">
                  <c:v>-3.297205794175234</c:v>
                </c:pt>
                <c:pt idx="14">
                  <c:v>-3.2595725562629214</c:v>
                </c:pt>
                <c:pt idx="15">
                  <c:v>-3.2204719984644532</c:v>
                </c:pt>
                <c:pt idx="16">
                  <c:v>-3.1797854376998789</c:v>
                </c:pt>
                <c:pt idx="17">
                  <c:v>-3.1373792373166474</c:v>
                </c:pt>
                <c:pt idx="18">
                  <c:v>-3.0931021950508271</c:v>
                </c:pt>
                <c:pt idx="19">
                  <c:v>-3.0467823372194109</c:v>
                </c:pt>
                <c:pt idx="20">
                  <c:v>-2.9982229502979698</c:v>
                </c:pt>
                <c:pt idx="21">
                  <c:v>-2.9471976225700329</c:v>
                </c:pt>
                <c:pt idx="22">
                  <c:v>-2.8934439858858716</c:v>
                </c:pt>
                <c:pt idx="23">
                  <c:v>-2.8366557289689256</c:v>
                </c:pt>
                <c:pt idx="24">
                  <c:v>-2.7764722807237177</c:v>
                </c:pt>
                <c:pt idx="25">
                  <c:v>-2.7124653051843439</c:v>
                </c:pt>
                <c:pt idx="26">
                  <c:v>-2.644120761058629</c:v>
                </c:pt>
                <c:pt idx="27">
                  <c:v>-2.5708146780956969</c:v>
                </c:pt>
                <c:pt idx="28">
                  <c:v>-2.4917798526449118</c:v>
                </c:pt>
                <c:pt idx="29">
                  <c:v>-2.4060591252980172</c:v>
                </c:pt>
                <c:pt idx="30">
                  <c:v>-2.3124383412727525</c:v>
                </c:pt>
                <c:pt idx="31">
                  <c:v>-2.2093477086153341</c:v>
                </c:pt>
                <c:pt idx="32">
                  <c:v>-2.0947125472611012</c:v>
                </c:pt>
                <c:pt idx="33">
                  <c:v>-1.9657204716496515</c:v>
                </c:pt>
                <c:pt idx="34">
                  <c:v>-1.8184464592320668</c:v>
                </c:pt>
                <c:pt idx="35">
                  <c:v>-1.6472311463710958</c:v>
                </c:pt>
                <c:pt idx="36">
                  <c:v>-1.4436354751788103</c:v>
                </c:pt>
                <c:pt idx="37">
                  <c:v>-1.1947632172871094</c:v>
                </c:pt>
                <c:pt idx="38">
                  <c:v>-0.88137358701954294</c:v>
                </c:pt>
                <c:pt idx="39">
                  <c:v>-0.48121182505960347</c:v>
                </c:pt>
                <c:pt idx="40">
                  <c:v>0</c:v>
                </c:pt>
                <c:pt idx="41">
                  <c:v>0.48121182505960347</c:v>
                </c:pt>
                <c:pt idx="42">
                  <c:v>0.88137358701954294</c:v>
                </c:pt>
                <c:pt idx="43">
                  <c:v>1.1947632172871094</c:v>
                </c:pt>
                <c:pt idx="44">
                  <c:v>1.4436354751788103</c:v>
                </c:pt>
                <c:pt idx="45">
                  <c:v>1.6472311463710958</c:v>
                </c:pt>
                <c:pt idx="46">
                  <c:v>1.8184464592320668</c:v>
                </c:pt>
                <c:pt idx="47">
                  <c:v>1.9657204716496515</c:v>
                </c:pt>
                <c:pt idx="48">
                  <c:v>2.0947125472611012</c:v>
                </c:pt>
                <c:pt idx="49">
                  <c:v>2.2093477086153341</c:v>
                </c:pt>
                <c:pt idx="50">
                  <c:v>2.3124383412727525</c:v>
                </c:pt>
                <c:pt idx="51">
                  <c:v>2.4060591252980172</c:v>
                </c:pt>
                <c:pt idx="52">
                  <c:v>2.4917798526449118</c:v>
                </c:pt>
                <c:pt idx="53">
                  <c:v>2.5708146780956969</c:v>
                </c:pt>
                <c:pt idx="54">
                  <c:v>2.644120761058629</c:v>
                </c:pt>
                <c:pt idx="55">
                  <c:v>2.7124653051843439</c:v>
                </c:pt>
                <c:pt idx="56">
                  <c:v>2.7764722807237177</c:v>
                </c:pt>
                <c:pt idx="57">
                  <c:v>2.8366557289689256</c:v>
                </c:pt>
                <c:pt idx="58">
                  <c:v>2.8934439858858716</c:v>
                </c:pt>
                <c:pt idx="59">
                  <c:v>2.9471976225700329</c:v>
                </c:pt>
                <c:pt idx="60">
                  <c:v>2.9982229502979698</c:v>
                </c:pt>
                <c:pt idx="61">
                  <c:v>3.0467823372194109</c:v>
                </c:pt>
                <c:pt idx="62">
                  <c:v>3.0931021950508271</c:v>
                </c:pt>
                <c:pt idx="63">
                  <c:v>3.1373792373166474</c:v>
                </c:pt>
                <c:pt idx="64">
                  <c:v>3.1797854376998789</c:v>
                </c:pt>
                <c:pt idx="65">
                  <c:v>3.2204719984644532</c:v>
                </c:pt>
                <c:pt idx="66">
                  <c:v>3.2595725562629214</c:v>
                </c:pt>
                <c:pt idx="67">
                  <c:v>3.297205794175234</c:v>
                </c:pt>
                <c:pt idx="68">
                  <c:v>3.3334775868839923</c:v>
                </c:pt>
                <c:pt idx="69">
                  <c:v>3.368482775417224</c:v>
                </c:pt>
                <c:pt idx="70">
                  <c:v>3.4023066454805946</c:v>
                </c:pt>
                <c:pt idx="71">
                  <c:v>3.4350261667384818</c:v>
                </c:pt>
                <c:pt idx="72">
                  <c:v>3.4667110378847248</c:v>
                </c:pt>
                <c:pt idx="73">
                  <c:v>3.4974245728471316</c:v>
                </c:pt>
                <c:pt idx="74">
                  <c:v>3.5272244561999657</c:v>
                </c:pt>
                <c:pt idx="75">
                  <c:v>3.556163390245946</c:v>
                </c:pt>
                <c:pt idx="76">
                  <c:v>3.5842896518613281</c:v>
                </c:pt>
                <c:pt idx="77">
                  <c:v>3.6116475737727018</c:v>
                </c:pt>
                <c:pt idx="78">
                  <c:v>3.6382779622295387</c:v>
                </c:pt>
                <c:pt idx="79">
                  <c:v>3.6642184608864374</c:v>
                </c:pt>
                <c:pt idx="80">
                  <c:v>3.6895038689889059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42-43C5-9123-DA1CDDBDC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3271712"/>
        <c:axId val="-393274976"/>
      </c:scatterChart>
      <c:valAx>
        <c:axId val="-39327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93274976"/>
        <c:crosses val="autoZero"/>
        <c:crossBetween val="midCat"/>
      </c:valAx>
      <c:valAx>
        <c:axId val="-3932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9327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Grafico 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'Aula 08 08 2022'!$ED$1</c:f>
              <c:strCache>
                <c:ptCount val="1"/>
                <c:pt idx="0">
                  <c:v>y13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'Aula 08 08 2022'!$B$2:$B$82</c:f>
              <c:numCache>
                <c:formatCode>General</c:formatCode>
                <c:ptCount val="81"/>
                <c:pt idx="0">
                  <c:v>-20</c:v>
                </c:pt>
                <c:pt idx="1">
                  <c:v>-19.5</c:v>
                </c:pt>
                <c:pt idx="2">
                  <c:v>-19</c:v>
                </c:pt>
                <c:pt idx="3">
                  <c:v>-18.5</c:v>
                </c:pt>
                <c:pt idx="4">
                  <c:v>-18</c:v>
                </c:pt>
                <c:pt idx="5">
                  <c:v>-17.5</c:v>
                </c:pt>
                <c:pt idx="6">
                  <c:v>-17</c:v>
                </c:pt>
                <c:pt idx="7">
                  <c:v>-16.5</c:v>
                </c:pt>
                <c:pt idx="8">
                  <c:v>-16</c:v>
                </c:pt>
                <c:pt idx="9">
                  <c:v>-15.5</c:v>
                </c:pt>
                <c:pt idx="10">
                  <c:v>-15</c:v>
                </c:pt>
                <c:pt idx="11">
                  <c:v>-14.5</c:v>
                </c:pt>
                <c:pt idx="12">
                  <c:v>-14</c:v>
                </c:pt>
                <c:pt idx="13">
                  <c:v>-13.5</c:v>
                </c:pt>
                <c:pt idx="14">
                  <c:v>-13</c:v>
                </c:pt>
                <c:pt idx="15">
                  <c:v>-12.5</c:v>
                </c:pt>
                <c:pt idx="16">
                  <c:v>-12</c:v>
                </c:pt>
                <c:pt idx="17">
                  <c:v>-11.5</c:v>
                </c:pt>
                <c:pt idx="18">
                  <c:v>-11</c:v>
                </c:pt>
                <c:pt idx="19">
                  <c:v>-10.5</c:v>
                </c:pt>
                <c:pt idx="20">
                  <c:v>-10</c:v>
                </c:pt>
                <c:pt idx="21">
                  <c:v>-9.5</c:v>
                </c:pt>
                <c:pt idx="22">
                  <c:v>-9</c:v>
                </c:pt>
                <c:pt idx="23">
                  <c:v>-8.5</c:v>
                </c:pt>
                <c:pt idx="24">
                  <c:v>-8</c:v>
                </c:pt>
                <c:pt idx="25">
                  <c:v>-7.5</c:v>
                </c:pt>
                <c:pt idx="26">
                  <c:v>-7</c:v>
                </c:pt>
                <c:pt idx="27">
                  <c:v>-6.5</c:v>
                </c:pt>
                <c:pt idx="28">
                  <c:v>-6</c:v>
                </c:pt>
                <c:pt idx="29">
                  <c:v>-5.5</c:v>
                </c:pt>
                <c:pt idx="30">
                  <c:v>-5</c:v>
                </c:pt>
                <c:pt idx="31">
                  <c:v>-4.5</c:v>
                </c:pt>
                <c:pt idx="32">
                  <c:v>-4</c:v>
                </c:pt>
                <c:pt idx="33">
                  <c:v>-3.5</c:v>
                </c:pt>
                <c:pt idx="34">
                  <c:v>-3</c:v>
                </c:pt>
                <c:pt idx="35">
                  <c:v>-2.5</c:v>
                </c:pt>
                <c:pt idx="36">
                  <c:v>-2</c:v>
                </c:pt>
                <c:pt idx="37">
                  <c:v>-1.5</c:v>
                </c:pt>
                <c:pt idx="38">
                  <c:v>-1</c:v>
                </c:pt>
                <c:pt idx="39">
                  <c:v>-0.5</c:v>
                </c:pt>
                <c:pt idx="40">
                  <c:v>0</c:v>
                </c:pt>
                <c:pt idx="41">
                  <c:v>0.5</c:v>
                </c:pt>
                <c:pt idx="42">
                  <c:v>1</c:v>
                </c:pt>
                <c:pt idx="43">
                  <c:v>1.5</c:v>
                </c:pt>
                <c:pt idx="44">
                  <c:v>2</c:v>
                </c:pt>
                <c:pt idx="45">
                  <c:v>2.5</c:v>
                </c:pt>
                <c:pt idx="46">
                  <c:v>3</c:v>
                </c:pt>
                <c:pt idx="47">
                  <c:v>3.5</c:v>
                </c:pt>
                <c:pt idx="48">
                  <c:v>4</c:v>
                </c:pt>
                <c:pt idx="49">
                  <c:v>4.5</c:v>
                </c:pt>
                <c:pt idx="50">
                  <c:v>5</c:v>
                </c:pt>
                <c:pt idx="51">
                  <c:v>5.5</c:v>
                </c:pt>
                <c:pt idx="52">
                  <c:v>6</c:v>
                </c:pt>
                <c:pt idx="53">
                  <c:v>6.5</c:v>
                </c:pt>
                <c:pt idx="54">
                  <c:v>7</c:v>
                </c:pt>
                <c:pt idx="55">
                  <c:v>7.5</c:v>
                </c:pt>
                <c:pt idx="56">
                  <c:v>8</c:v>
                </c:pt>
                <c:pt idx="57">
                  <c:v>8.5</c:v>
                </c:pt>
                <c:pt idx="58">
                  <c:v>9</c:v>
                </c:pt>
                <c:pt idx="59">
                  <c:v>9.5</c:v>
                </c:pt>
                <c:pt idx="60">
                  <c:v>10</c:v>
                </c:pt>
                <c:pt idx="61">
                  <c:v>10.5</c:v>
                </c:pt>
                <c:pt idx="62">
                  <c:v>11</c:v>
                </c:pt>
                <c:pt idx="63">
                  <c:v>11.5</c:v>
                </c:pt>
                <c:pt idx="64">
                  <c:v>12</c:v>
                </c:pt>
                <c:pt idx="65">
                  <c:v>12.5</c:v>
                </c:pt>
                <c:pt idx="66">
                  <c:v>13</c:v>
                </c:pt>
                <c:pt idx="67">
                  <c:v>13.5</c:v>
                </c:pt>
                <c:pt idx="68">
                  <c:v>14</c:v>
                </c:pt>
                <c:pt idx="69">
                  <c:v>14.5</c:v>
                </c:pt>
                <c:pt idx="70">
                  <c:v>15</c:v>
                </c:pt>
                <c:pt idx="71">
                  <c:v>15.5</c:v>
                </c:pt>
                <c:pt idx="72">
                  <c:v>16</c:v>
                </c:pt>
                <c:pt idx="73">
                  <c:v>16.5</c:v>
                </c:pt>
                <c:pt idx="74">
                  <c:v>17</c:v>
                </c:pt>
                <c:pt idx="75">
                  <c:v>17.5</c:v>
                </c:pt>
                <c:pt idx="76">
                  <c:v>18</c:v>
                </c:pt>
                <c:pt idx="77">
                  <c:v>18.5</c:v>
                </c:pt>
                <c:pt idx="78">
                  <c:v>19</c:v>
                </c:pt>
                <c:pt idx="79">
                  <c:v>19.5</c:v>
                </c:pt>
                <c:pt idx="80">
                  <c:v>20</c:v>
                </c:pt>
              </c:numCache>
            </c:numRef>
          </c:xVal>
          <c:yVal>
            <c:numRef>
              <c:f>'Aula 08 08 2022'!$ED$2:$ED$82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-0.69314718055994529</c:v>
                </c:pt>
                <c:pt idx="42">
                  <c:v>0</c:v>
                </c:pt>
                <c:pt idx="43">
                  <c:v>0.40546510810816438</c:v>
                </c:pt>
                <c:pt idx="44">
                  <c:v>0.69314718055994529</c:v>
                </c:pt>
                <c:pt idx="45">
                  <c:v>0.91629073187415511</c:v>
                </c:pt>
                <c:pt idx="46">
                  <c:v>1.0986122886681098</c:v>
                </c:pt>
                <c:pt idx="47">
                  <c:v>1.2527629684953681</c:v>
                </c:pt>
                <c:pt idx="48">
                  <c:v>1.3862943611198906</c:v>
                </c:pt>
                <c:pt idx="49">
                  <c:v>1.5040773967762742</c:v>
                </c:pt>
                <c:pt idx="50">
                  <c:v>1.6094379124341003</c:v>
                </c:pt>
                <c:pt idx="51">
                  <c:v>1.7047480922384253</c:v>
                </c:pt>
                <c:pt idx="52">
                  <c:v>1.791759469228055</c:v>
                </c:pt>
                <c:pt idx="53">
                  <c:v>1.8718021769015913</c:v>
                </c:pt>
                <c:pt idx="54">
                  <c:v>1.9459101490553132</c:v>
                </c:pt>
                <c:pt idx="55">
                  <c:v>2.0149030205422647</c:v>
                </c:pt>
                <c:pt idx="56">
                  <c:v>2.0794415416798357</c:v>
                </c:pt>
                <c:pt idx="57">
                  <c:v>2.1400661634962708</c:v>
                </c:pt>
                <c:pt idx="58">
                  <c:v>2.1972245773362196</c:v>
                </c:pt>
                <c:pt idx="59">
                  <c:v>2.2512917986064953</c:v>
                </c:pt>
                <c:pt idx="60">
                  <c:v>2.3025850929940459</c:v>
                </c:pt>
                <c:pt idx="61">
                  <c:v>2.3513752571634776</c:v>
                </c:pt>
                <c:pt idx="62">
                  <c:v>2.3978952727983707</c:v>
                </c:pt>
                <c:pt idx="63">
                  <c:v>2.4423470353692043</c:v>
                </c:pt>
                <c:pt idx="64">
                  <c:v>2.4849066497880004</c:v>
                </c:pt>
                <c:pt idx="65">
                  <c:v>2.5257286443082556</c:v>
                </c:pt>
                <c:pt idx="66">
                  <c:v>2.5649493574615367</c:v>
                </c:pt>
                <c:pt idx="67">
                  <c:v>2.6026896854443837</c:v>
                </c:pt>
                <c:pt idx="68">
                  <c:v>2.6390573296152584</c:v>
                </c:pt>
                <c:pt idx="69">
                  <c:v>2.6741486494265287</c:v>
                </c:pt>
                <c:pt idx="70">
                  <c:v>2.7080502011022101</c:v>
                </c:pt>
                <c:pt idx="71">
                  <c:v>2.7408400239252009</c:v>
                </c:pt>
                <c:pt idx="72">
                  <c:v>2.7725887222397811</c:v>
                </c:pt>
                <c:pt idx="73">
                  <c:v>2.8033603809065348</c:v>
                </c:pt>
                <c:pt idx="74">
                  <c:v>2.8332133440562162</c:v>
                </c:pt>
                <c:pt idx="75">
                  <c:v>2.8622008809294686</c:v>
                </c:pt>
                <c:pt idx="76">
                  <c:v>2.8903717578961645</c:v>
                </c:pt>
                <c:pt idx="77">
                  <c:v>2.917770732084279</c:v>
                </c:pt>
                <c:pt idx="78">
                  <c:v>2.9444389791664403</c:v>
                </c:pt>
                <c:pt idx="79">
                  <c:v>2.9704144655697009</c:v>
                </c:pt>
                <c:pt idx="80">
                  <c:v>2.9957322735539909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B8-47E9-AB43-6D685DBA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3276064"/>
        <c:axId val="-393269536"/>
      </c:scatterChart>
      <c:valAx>
        <c:axId val="-39327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93269536"/>
        <c:crosses val="autoZero"/>
        <c:crossBetween val="midCat"/>
      </c:valAx>
      <c:valAx>
        <c:axId val="-3932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9327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'Aula 15 08 2022'!$C$1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'Aula 15 08 2022'!$A$2:$A$42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'Aula 15 08 2022'!$C$2:$C$42</c:f>
              <c:numCache>
                <c:formatCode>General</c:formatCode>
                <c:ptCount val="41"/>
                <c:pt idx="0">
                  <c:v>504</c:v>
                </c:pt>
                <c:pt idx="1">
                  <c:v>460</c:v>
                </c:pt>
                <c:pt idx="2">
                  <c:v>418</c:v>
                </c:pt>
                <c:pt idx="3">
                  <c:v>378</c:v>
                </c:pt>
                <c:pt idx="4">
                  <c:v>340</c:v>
                </c:pt>
                <c:pt idx="5">
                  <c:v>304</c:v>
                </c:pt>
                <c:pt idx="6">
                  <c:v>270</c:v>
                </c:pt>
                <c:pt idx="7">
                  <c:v>238</c:v>
                </c:pt>
                <c:pt idx="8">
                  <c:v>208</c:v>
                </c:pt>
                <c:pt idx="9">
                  <c:v>180</c:v>
                </c:pt>
                <c:pt idx="10">
                  <c:v>154</c:v>
                </c:pt>
                <c:pt idx="11">
                  <c:v>130</c:v>
                </c:pt>
                <c:pt idx="12">
                  <c:v>108</c:v>
                </c:pt>
                <c:pt idx="13">
                  <c:v>88</c:v>
                </c:pt>
                <c:pt idx="14">
                  <c:v>70</c:v>
                </c:pt>
                <c:pt idx="15">
                  <c:v>54</c:v>
                </c:pt>
                <c:pt idx="16">
                  <c:v>40</c:v>
                </c:pt>
                <c:pt idx="17">
                  <c:v>28</c:v>
                </c:pt>
                <c:pt idx="18">
                  <c:v>18</c:v>
                </c:pt>
                <c:pt idx="19">
                  <c:v>10</c:v>
                </c:pt>
                <c:pt idx="20">
                  <c:v>4</c:v>
                </c:pt>
                <c:pt idx="21">
                  <c:v>0</c:v>
                </c:pt>
                <c:pt idx="22">
                  <c:v>-2</c:v>
                </c:pt>
                <c:pt idx="23">
                  <c:v>-2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18</c:v>
                </c:pt>
                <c:pt idx="28">
                  <c:v>28</c:v>
                </c:pt>
                <c:pt idx="29">
                  <c:v>40</c:v>
                </c:pt>
                <c:pt idx="30">
                  <c:v>54</c:v>
                </c:pt>
                <c:pt idx="31">
                  <c:v>70</c:v>
                </c:pt>
                <c:pt idx="32">
                  <c:v>88</c:v>
                </c:pt>
                <c:pt idx="33">
                  <c:v>108</c:v>
                </c:pt>
                <c:pt idx="34">
                  <c:v>130</c:v>
                </c:pt>
                <c:pt idx="35">
                  <c:v>154</c:v>
                </c:pt>
                <c:pt idx="36">
                  <c:v>180</c:v>
                </c:pt>
                <c:pt idx="37">
                  <c:v>208</c:v>
                </c:pt>
                <c:pt idx="38">
                  <c:v>238</c:v>
                </c:pt>
                <c:pt idx="39">
                  <c:v>270</c:v>
                </c:pt>
                <c:pt idx="40">
                  <c:v>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63-4E03-81FE-E435E10E6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3277696"/>
        <c:axId val="-393280416"/>
      </c:scatterChart>
      <c:valAx>
        <c:axId val="-39327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93280416"/>
        <c:crosses val="autoZero"/>
        <c:crossBetween val="midCat"/>
      </c:valAx>
      <c:valAx>
        <c:axId val="-3932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9327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'Aula 15 08 2022'!$AI$1</c:f>
              <c:strCache>
                <c:ptCount val="1"/>
                <c:pt idx="0">
                  <c:v>y=f(x)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'Aula 15 08 2022'!$AG$2:$AG$82</c:f>
              <c:numCache>
                <c:formatCode>General</c:formatCode>
                <c:ptCount val="81"/>
                <c:pt idx="0">
                  <c:v>-20</c:v>
                </c:pt>
                <c:pt idx="1">
                  <c:v>-19.5</c:v>
                </c:pt>
                <c:pt idx="2">
                  <c:v>-19</c:v>
                </c:pt>
                <c:pt idx="3">
                  <c:v>-18.5</c:v>
                </c:pt>
                <c:pt idx="4">
                  <c:v>-18</c:v>
                </c:pt>
                <c:pt idx="5">
                  <c:v>-17.5</c:v>
                </c:pt>
                <c:pt idx="6">
                  <c:v>-17</c:v>
                </c:pt>
                <c:pt idx="7">
                  <c:v>-16.5</c:v>
                </c:pt>
                <c:pt idx="8">
                  <c:v>-16</c:v>
                </c:pt>
                <c:pt idx="9">
                  <c:v>-15.5</c:v>
                </c:pt>
                <c:pt idx="10">
                  <c:v>-15</c:v>
                </c:pt>
                <c:pt idx="11">
                  <c:v>-14.5</c:v>
                </c:pt>
                <c:pt idx="12">
                  <c:v>-14</c:v>
                </c:pt>
                <c:pt idx="13">
                  <c:v>-13.5</c:v>
                </c:pt>
                <c:pt idx="14">
                  <c:v>-13</c:v>
                </c:pt>
                <c:pt idx="15">
                  <c:v>-12.5</c:v>
                </c:pt>
                <c:pt idx="16">
                  <c:v>-12</c:v>
                </c:pt>
                <c:pt idx="17">
                  <c:v>-11.5</c:v>
                </c:pt>
                <c:pt idx="18">
                  <c:v>-11</c:v>
                </c:pt>
                <c:pt idx="19">
                  <c:v>-10.5</c:v>
                </c:pt>
                <c:pt idx="20">
                  <c:v>-10</c:v>
                </c:pt>
                <c:pt idx="21">
                  <c:v>-9.5</c:v>
                </c:pt>
                <c:pt idx="22">
                  <c:v>-9</c:v>
                </c:pt>
                <c:pt idx="23">
                  <c:v>-8.5</c:v>
                </c:pt>
                <c:pt idx="24">
                  <c:v>-8</c:v>
                </c:pt>
                <c:pt idx="25">
                  <c:v>-7.5</c:v>
                </c:pt>
                <c:pt idx="26">
                  <c:v>-7</c:v>
                </c:pt>
                <c:pt idx="27">
                  <c:v>-6.5</c:v>
                </c:pt>
                <c:pt idx="28">
                  <c:v>-6</c:v>
                </c:pt>
                <c:pt idx="29">
                  <c:v>-5.5</c:v>
                </c:pt>
                <c:pt idx="30">
                  <c:v>-5</c:v>
                </c:pt>
                <c:pt idx="31">
                  <c:v>-4.5</c:v>
                </c:pt>
                <c:pt idx="32">
                  <c:v>-4</c:v>
                </c:pt>
                <c:pt idx="33">
                  <c:v>-3.5</c:v>
                </c:pt>
                <c:pt idx="34">
                  <c:v>-3</c:v>
                </c:pt>
                <c:pt idx="35">
                  <c:v>-2.5</c:v>
                </c:pt>
                <c:pt idx="36">
                  <c:v>-2</c:v>
                </c:pt>
                <c:pt idx="37">
                  <c:v>-1.5</c:v>
                </c:pt>
                <c:pt idx="38">
                  <c:v>-1</c:v>
                </c:pt>
                <c:pt idx="39">
                  <c:v>-0.5</c:v>
                </c:pt>
                <c:pt idx="40">
                  <c:v>0</c:v>
                </c:pt>
                <c:pt idx="41">
                  <c:v>0.5</c:v>
                </c:pt>
                <c:pt idx="42">
                  <c:v>1</c:v>
                </c:pt>
                <c:pt idx="43">
                  <c:v>1.5</c:v>
                </c:pt>
                <c:pt idx="44">
                  <c:v>2</c:v>
                </c:pt>
                <c:pt idx="45">
                  <c:v>2.5</c:v>
                </c:pt>
                <c:pt idx="46">
                  <c:v>3</c:v>
                </c:pt>
                <c:pt idx="47">
                  <c:v>3.5</c:v>
                </c:pt>
                <c:pt idx="48">
                  <c:v>4</c:v>
                </c:pt>
                <c:pt idx="49">
                  <c:v>4.5</c:v>
                </c:pt>
                <c:pt idx="50">
                  <c:v>5</c:v>
                </c:pt>
                <c:pt idx="51">
                  <c:v>5.5</c:v>
                </c:pt>
                <c:pt idx="52">
                  <c:v>6</c:v>
                </c:pt>
                <c:pt idx="53">
                  <c:v>6.5</c:v>
                </c:pt>
                <c:pt idx="54">
                  <c:v>7</c:v>
                </c:pt>
                <c:pt idx="55">
                  <c:v>7.5</c:v>
                </c:pt>
                <c:pt idx="56">
                  <c:v>8</c:v>
                </c:pt>
                <c:pt idx="57">
                  <c:v>8.5</c:v>
                </c:pt>
                <c:pt idx="58">
                  <c:v>9</c:v>
                </c:pt>
                <c:pt idx="59">
                  <c:v>9.5</c:v>
                </c:pt>
                <c:pt idx="60">
                  <c:v>10</c:v>
                </c:pt>
                <c:pt idx="61">
                  <c:v>10.5</c:v>
                </c:pt>
                <c:pt idx="62">
                  <c:v>11</c:v>
                </c:pt>
                <c:pt idx="63">
                  <c:v>11.5</c:v>
                </c:pt>
                <c:pt idx="64">
                  <c:v>12</c:v>
                </c:pt>
                <c:pt idx="65">
                  <c:v>12.5</c:v>
                </c:pt>
                <c:pt idx="66">
                  <c:v>13</c:v>
                </c:pt>
                <c:pt idx="67">
                  <c:v>13.5</c:v>
                </c:pt>
                <c:pt idx="68">
                  <c:v>14</c:v>
                </c:pt>
                <c:pt idx="69">
                  <c:v>14.5</c:v>
                </c:pt>
                <c:pt idx="70">
                  <c:v>15</c:v>
                </c:pt>
                <c:pt idx="71">
                  <c:v>15.5</c:v>
                </c:pt>
                <c:pt idx="72">
                  <c:v>16</c:v>
                </c:pt>
                <c:pt idx="73">
                  <c:v>16.5</c:v>
                </c:pt>
                <c:pt idx="74">
                  <c:v>17</c:v>
                </c:pt>
                <c:pt idx="75">
                  <c:v>17.5</c:v>
                </c:pt>
                <c:pt idx="76">
                  <c:v>18</c:v>
                </c:pt>
                <c:pt idx="77">
                  <c:v>18.5</c:v>
                </c:pt>
                <c:pt idx="78">
                  <c:v>19</c:v>
                </c:pt>
                <c:pt idx="79">
                  <c:v>19.5</c:v>
                </c:pt>
                <c:pt idx="80">
                  <c:v>20</c:v>
                </c:pt>
              </c:numCache>
            </c:numRef>
          </c:xVal>
          <c:yVal>
            <c:numRef>
              <c:f>'Aula 15 08 2022'!$AI$2:$AI$82</c:f>
              <c:numCache>
                <c:formatCode>General</c:formatCode>
                <c:ptCount val="81"/>
                <c:pt idx="0">
                  <c:v>-551368</c:v>
                </c:pt>
                <c:pt idx="1">
                  <c:v>-512000</c:v>
                </c:pt>
                <c:pt idx="2">
                  <c:v>-474552</c:v>
                </c:pt>
                <c:pt idx="3">
                  <c:v>-438976</c:v>
                </c:pt>
                <c:pt idx="4">
                  <c:v>-405224</c:v>
                </c:pt>
                <c:pt idx="5">
                  <c:v>-373248</c:v>
                </c:pt>
                <c:pt idx="6">
                  <c:v>-343000</c:v>
                </c:pt>
                <c:pt idx="7">
                  <c:v>-314432</c:v>
                </c:pt>
                <c:pt idx="8">
                  <c:v>-287496</c:v>
                </c:pt>
                <c:pt idx="9">
                  <c:v>-262144</c:v>
                </c:pt>
                <c:pt idx="10">
                  <c:v>-238328</c:v>
                </c:pt>
                <c:pt idx="11">
                  <c:v>-216000</c:v>
                </c:pt>
                <c:pt idx="12">
                  <c:v>-195112</c:v>
                </c:pt>
                <c:pt idx="13">
                  <c:v>-175616</c:v>
                </c:pt>
                <c:pt idx="14">
                  <c:v>-157464</c:v>
                </c:pt>
                <c:pt idx="15">
                  <c:v>-140608</c:v>
                </c:pt>
                <c:pt idx="16">
                  <c:v>-125000</c:v>
                </c:pt>
                <c:pt idx="17">
                  <c:v>-110592</c:v>
                </c:pt>
                <c:pt idx="18">
                  <c:v>-97336</c:v>
                </c:pt>
                <c:pt idx="19">
                  <c:v>-85184</c:v>
                </c:pt>
                <c:pt idx="20">
                  <c:v>-74088</c:v>
                </c:pt>
                <c:pt idx="21">
                  <c:v>-64000</c:v>
                </c:pt>
                <c:pt idx="22">
                  <c:v>-54872</c:v>
                </c:pt>
                <c:pt idx="23">
                  <c:v>-46656</c:v>
                </c:pt>
                <c:pt idx="24">
                  <c:v>-39304</c:v>
                </c:pt>
                <c:pt idx="25">
                  <c:v>-32768</c:v>
                </c:pt>
                <c:pt idx="26">
                  <c:v>-27000</c:v>
                </c:pt>
                <c:pt idx="27">
                  <c:v>-21952</c:v>
                </c:pt>
                <c:pt idx="28">
                  <c:v>-17576</c:v>
                </c:pt>
                <c:pt idx="29">
                  <c:v>-13824</c:v>
                </c:pt>
                <c:pt idx="30">
                  <c:v>-10648</c:v>
                </c:pt>
                <c:pt idx="31">
                  <c:v>-8000</c:v>
                </c:pt>
                <c:pt idx="32">
                  <c:v>-5832</c:v>
                </c:pt>
                <c:pt idx="33">
                  <c:v>-4096</c:v>
                </c:pt>
                <c:pt idx="34">
                  <c:v>-2744</c:v>
                </c:pt>
                <c:pt idx="35">
                  <c:v>-1728</c:v>
                </c:pt>
                <c:pt idx="36">
                  <c:v>-1000</c:v>
                </c:pt>
                <c:pt idx="37">
                  <c:v>-512</c:v>
                </c:pt>
                <c:pt idx="38">
                  <c:v>-216</c:v>
                </c:pt>
                <c:pt idx="39">
                  <c:v>-64</c:v>
                </c:pt>
                <c:pt idx="40">
                  <c:v>0</c:v>
                </c:pt>
                <c:pt idx="41">
                  <c:v>0</c:v>
                </c:pt>
                <c:pt idx="42">
                  <c:v>8</c:v>
                </c:pt>
                <c:pt idx="43">
                  <c:v>64</c:v>
                </c:pt>
                <c:pt idx="44">
                  <c:v>216</c:v>
                </c:pt>
                <c:pt idx="45">
                  <c:v>512</c:v>
                </c:pt>
                <c:pt idx="46">
                  <c:v>1000</c:v>
                </c:pt>
                <c:pt idx="47">
                  <c:v>1728</c:v>
                </c:pt>
                <c:pt idx="48">
                  <c:v>2744</c:v>
                </c:pt>
                <c:pt idx="49">
                  <c:v>4096</c:v>
                </c:pt>
                <c:pt idx="50">
                  <c:v>5832</c:v>
                </c:pt>
                <c:pt idx="51">
                  <c:v>8000</c:v>
                </c:pt>
                <c:pt idx="52">
                  <c:v>10648</c:v>
                </c:pt>
                <c:pt idx="53">
                  <c:v>13824</c:v>
                </c:pt>
                <c:pt idx="54">
                  <c:v>17576</c:v>
                </c:pt>
                <c:pt idx="55">
                  <c:v>21952</c:v>
                </c:pt>
                <c:pt idx="56">
                  <c:v>27000</c:v>
                </c:pt>
                <c:pt idx="57">
                  <c:v>32768</c:v>
                </c:pt>
                <c:pt idx="58">
                  <c:v>39304</c:v>
                </c:pt>
                <c:pt idx="59">
                  <c:v>46656</c:v>
                </c:pt>
                <c:pt idx="60">
                  <c:v>54872</c:v>
                </c:pt>
                <c:pt idx="61">
                  <c:v>64000</c:v>
                </c:pt>
                <c:pt idx="62">
                  <c:v>74088</c:v>
                </c:pt>
                <c:pt idx="63">
                  <c:v>85184</c:v>
                </c:pt>
                <c:pt idx="64">
                  <c:v>97336</c:v>
                </c:pt>
                <c:pt idx="65">
                  <c:v>110592</c:v>
                </c:pt>
                <c:pt idx="66">
                  <c:v>125000</c:v>
                </c:pt>
                <c:pt idx="67">
                  <c:v>140608</c:v>
                </c:pt>
                <c:pt idx="68">
                  <c:v>157464</c:v>
                </c:pt>
                <c:pt idx="69">
                  <c:v>175616</c:v>
                </c:pt>
                <c:pt idx="70">
                  <c:v>195112</c:v>
                </c:pt>
                <c:pt idx="71">
                  <c:v>216000</c:v>
                </c:pt>
                <c:pt idx="72">
                  <c:v>238328</c:v>
                </c:pt>
                <c:pt idx="73">
                  <c:v>262144</c:v>
                </c:pt>
                <c:pt idx="74">
                  <c:v>287496</c:v>
                </c:pt>
                <c:pt idx="75">
                  <c:v>314432</c:v>
                </c:pt>
                <c:pt idx="76">
                  <c:v>343000</c:v>
                </c:pt>
                <c:pt idx="77">
                  <c:v>373248</c:v>
                </c:pt>
                <c:pt idx="78">
                  <c:v>405224</c:v>
                </c:pt>
                <c:pt idx="79">
                  <c:v>438976</c:v>
                </c:pt>
                <c:pt idx="80">
                  <c:v>474552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F2-4816-9AB8-93486F91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3275520"/>
        <c:axId val="-393267904"/>
      </c:scatterChart>
      <c:valAx>
        <c:axId val="-39327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93267904"/>
        <c:crosses val="autoZero"/>
        <c:crossBetween val="midCat"/>
      </c:valAx>
      <c:valAx>
        <c:axId val="-39326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9327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'Aula 15 08 2022'!$AW$1</c:f>
              <c:strCache>
                <c:ptCount val="1"/>
                <c:pt idx="0">
                  <c:v>y=f(x)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'Aula 15 08 2022'!$AU$2:$AU$53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'Aula 15 08 2022'!$AW$2:$AW$53</c:f>
              <c:numCache>
                <c:formatCode>General</c:formatCode>
                <c:ptCount val="52"/>
                <c:pt idx="0">
                  <c:v>0.39562310694607516</c:v>
                </c:pt>
                <c:pt idx="1">
                  <c:v>0.13659194838559865</c:v>
                </c:pt>
                <c:pt idx="2">
                  <c:v>4.9848888220747567E-2</c:v>
                </c:pt>
                <c:pt idx="3">
                  <c:v>1.831871176805959E-2</c:v>
                </c:pt>
                <c:pt idx="4">
                  <c:v>6.7380999554538931E-3</c:v>
                </c:pt>
                <c:pt idx="5">
                  <c:v>2.478759791691322E-3</c:v>
                </c:pt>
                <c:pt idx="6">
                  <c:v>9.11882344682774E-4</c:v>
                </c:pt>
                <c:pt idx="7">
                  <c:v>3.3546264677818621E-4</c:v>
                </c:pt>
                <c:pt idx="8">
                  <c:v>1.2340980502644397E-4</c:v>
                </c:pt>
                <c:pt idx="9">
                  <c:v>4.5399929809272962E-5</c:v>
                </c:pt>
                <c:pt idx="10">
                  <c:v>1.6701700792575102E-5</c:v>
                </c:pt>
                <c:pt idx="11">
                  <c:v>6.1442123534441864E-6</c:v>
                </c:pt>
                <c:pt idx="12">
                  <c:v>2.2603294069868285E-6</c:v>
                </c:pt>
                <c:pt idx="13">
                  <c:v>8.3152871910385544E-7</c:v>
                </c:pt>
                <c:pt idx="14">
                  <c:v>3.0590232050184008E-7</c:v>
                </c:pt>
                <c:pt idx="15">
                  <c:v>1.1253517471925983E-7</c:v>
                </c:pt>
                <c:pt idx="16">
                  <c:v>4.1399377187851701E-8</c:v>
                </c:pt>
                <c:pt idx="17">
                  <c:v>1.5229979744712629E-8</c:v>
                </c:pt>
                <c:pt idx="18">
                  <c:v>5.6027964375372678E-9</c:v>
                </c:pt>
                <c:pt idx="19">
                  <c:v>2.0611536224385579E-9</c:v>
                </c:pt>
                <c:pt idx="20">
                  <c:v>7.5825604279119076E-10</c:v>
                </c:pt>
                <c:pt idx="21">
                  <c:v>2.7894680928689246E-10</c:v>
                </c:pt>
                <c:pt idx="22">
                  <c:v>1.0261879631701891E-10</c:v>
                </c:pt>
                <c:pt idx="23">
                  <c:v>3.7751345442790977E-11</c:v>
                </c:pt>
                <c:pt idx="24">
                  <c:v>1.3887943864964023E-11</c:v>
                </c:pt>
                <c:pt idx="25">
                  <c:v>5.1090890280633243E-12</c:v>
                </c:pt>
                <c:pt idx="26">
                  <c:v>1.8795288165390832E-12</c:v>
                </c:pt>
                <c:pt idx="27">
                  <c:v>6.914400106940203E-13</c:v>
                </c:pt>
                <c:pt idx="28">
                  <c:v>2.5436656473769228E-13</c:v>
                </c:pt>
                <c:pt idx="29">
                  <c:v>9.3576229688401736E-14</c:v>
                </c:pt>
                <c:pt idx="30">
                  <c:v>3.4424771084699761E-14</c:v>
                </c:pt>
                <c:pt idx="31">
                  <c:v>1.2664165549094177E-14</c:v>
                </c:pt>
                <c:pt idx="32">
                  <c:v>4.6588861451033977E-15</c:v>
                </c:pt>
                <c:pt idx="33">
                  <c:v>1.713908431542013E-15</c:v>
                </c:pt>
                <c:pt idx="34">
                  <c:v>6.3051167601469892E-16</c:v>
                </c:pt>
                <c:pt idx="35">
                  <c:v>2.3195228302435696E-16</c:v>
                </c:pt>
                <c:pt idx="36">
                  <c:v>8.533047625744067E-17</c:v>
                </c:pt>
                <c:pt idx="37">
                  <c:v>3.1391327920480296E-17</c:v>
                </c:pt>
                <c:pt idx="38">
                  <c:v>1.1548224173015786E-17</c:v>
                </c:pt>
                <c:pt idx="39">
                  <c:v>4.2483542552915896E-18</c:v>
                </c:pt>
                <c:pt idx="40">
                  <c:v>1.5628821893349888E-18</c:v>
                </c:pt>
                <c:pt idx="41">
                  <c:v>5.7495222642935599E-19</c:v>
                </c:pt>
                <c:pt idx="42">
                  <c:v>2.1151310375910807E-19</c:v>
                </c:pt>
                <c:pt idx="43">
                  <c:v>7.7811322411337966E-20</c:v>
                </c:pt>
                <c:pt idx="44">
                  <c:v>2.8625185805493937E-20</c:v>
                </c:pt>
                <c:pt idx="45">
                  <c:v>1.0530617357553813E-20</c:v>
                </c:pt>
                <c:pt idx="46">
                  <c:v>3.8739976286871868E-21</c:v>
                </c:pt>
                <c:pt idx="47">
                  <c:v>1.4251640827409352E-21</c:v>
                </c:pt>
                <c:pt idx="48">
                  <c:v>5.2428856633634639E-22</c:v>
                </c:pt>
                <c:pt idx="49">
                  <c:v>1.9287498479639176E-22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D7-4AF4-B1D3-8943ECC4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3277152"/>
        <c:axId val="-393279328"/>
      </c:scatterChart>
      <c:valAx>
        <c:axId val="-39327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93279328"/>
        <c:crosses val="autoZero"/>
        <c:crossBetween val="midCat"/>
      </c:valAx>
      <c:valAx>
        <c:axId val="-3932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9327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'Aula 22 08 2022'!$C$5</c:f>
              <c:strCache>
                <c:ptCount val="1"/>
                <c:pt idx="0">
                  <c:v>População (Milhoes de Habitantes)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'Aula 22 08 2022'!$B$6:$B$14</c:f>
              <c:numCache>
                <c:formatCode>General</c:formatCode>
                <c:ptCount val="9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  <c:pt idx="8">
                  <c:v>2020</c:v>
                </c:pt>
              </c:numCache>
            </c:numRef>
          </c:xVal>
          <c:yVal>
            <c:numRef>
              <c:f>'Aula 22 08 2022'!$C$6:$C$14</c:f>
              <c:numCache>
                <c:formatCode>General</c:formatCode>
                <c:ptCount val="9"/>
                <c:pt idx="0">
                  <c:v>41</c:v>
                </c:pt>
                <c:pt idx="1">
                  <c:v>52</c:v>
                </c:pt>
                <c:pt idx="2">
                  <c:v>70</c:v>
                </c:pt>
                <c:pt idx="3">
                  <c:v>93</c:v>
                </c:pt>
                <c:pt idx="4">
                  <c:v>114</c:v>
                </c:pt>
                <c:pt idx="5">
                  <c:v>140</c:v>
                </c:pt>
                <c:pt idx="6">
                  <c:v>175</c:v>
                </c:pt>
                <c:pt idx="7">
                  <c:v>196</c:v>
                </c:pt>
                <c:pt idx="8">
                  <c:v>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C7-43CB-8767-8894ACA6D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2424928"/>
        <c:axId val="-392414592"/>
      </c:scatterChart>
      <c:valAx>
        <c:axId val="-39242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92414592"/>
        <c:crosses val="autoZero"/>
        <c:crossBetween val="midCat"/>
      </c:valAx>
      <c:valAx>
        <c:axId val="-3924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9242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[1]Plan1!$L$3:$L$5</c:f>
              <c:strCache>
                <c:ptCount val="1"/>
                <c:pt idx="0">
                  <c:v>Indice
 Pluviometrico (mm)H2O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[1]Plan1!$K$6:$K$17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xVal>
          <c:yVal>
            <c:numRef>
              <c:f>[1]Plan1!$L$6:$L$17</c:f>
              <c:numCache>
                <c:formatCode>General</c:formatCode>
                <c:ptCount val="12"/>
                <c:pt idx="0">
                  <c:v>900</c:v>
                </c:pt>
                <c:pt idx="1">
                  <c:v>850</c:v>
                </c:pt>
                <c:pt idx="2">
                  <c:v>700</c:v>
                </c:pt>
                <c:pt idx="3">
                  <c:v>680</c:v>
                </c:pt>
                <c:pt idx="4">
                  <c:v>700</c:v>
                </c:pt>
                <c:pt idx="5">
                  <c:v>650</c:v>
                </c:pt>
                <c:pt idx="6">
                  <c:v>600</c:v>
                </c:pt>
                <c:pt idx="7">
                  <c:v>550</c:v>
                </c:pt>
                <c:pt idx="8">
                  <c:v>500</c:v>
                </c:pt>
                <c:pt idx="9">
                  <c:v>450</c:v>
                </c:pt>
                <c:pt idx="10">
                  <c:v>800</c:v>
                </c:pt>
                <c:pt idx="11">
                  <c:v>1050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C5-472A-87AA-C5CEA0CF689D}"/>
            </c:ext>
          </c:extLst>
        </c:ser>
        <c:ser>
          <c:idx val="1"/>
          <c:order val="1"/>
          <c:tx>
            <c:strRef>
              <c:f>[1]Plan1!$M$3:$M$5</c:f>
              <c:strCache>
                <c:ptCount val="1"/>
                <c:pt idx="0">
                  <c:v>Produção
Mamão (Ton/Hectare)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[1]Plan1!$K$6:$K$17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xVal>
          <c:yVal>
            <c:numRef>
              <c:f>[1]Plan1!$M$6:$M$17</c:f>
              <c:numCache>
                <c:formatCode>General</c:formatCode>
                <c:ptCount val="12"/>
                <c:pt idx="0">
                  <c:v>40</c:v>
                </c:pt>
                <c:pt idx="1">
                  <c:v>38</c:v>
                </c:pt>
                <c:pt idx="2">
                  <c:v>39</c:v>
                </c:pt>
                <c:pt idx="3">
                  <c:v>34</c:v>
                </c:pt>
                <c:pt idx="4">
                  <c:v>32</c:v>
                </c:pt>
                <c:pt idx="5">
                  <c:v>27</c:v>
                </c:pt>
                <c:pt idx="6">
                  <c:v>23</c:v>
                </c:pt>
                <c:pt idx="7">
                  <c:v>28</c:v>
                </c:pt>
                <c:pt idx="8">
                  <c:v>26</c:v>
                </c:pt>
                <c:pt idx="9">
                  <c:v>6</c:v>
                </c:pt>
                <c:pt idx="10">
                  <c:v>37</c:v>
                </c:pt>
                <c:pt idx="11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C5-472A-87AA-C5CEA0CF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5764112"/>
        <c:axId val="-585763024"/>
      </c:scatterChart>
      <c:valAx>
        <c:axId val="-58576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85763024"/>
        <c:crosses val="autoZero"/>
        <c:crossBetween val="midCat"/>
      </c:valAx>
      <c:valAx>
        <c:axId val="-5857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8576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'Aula 22 08 2022'!$D$24</c:f>
              <c:strCache>
                <c:ptCount val="1"/>
                <c:pt idx="0">
                  <c:v>Emissão de CO2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158,44e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0,3645x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0,3423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047200349956255"/>
                  <c:y val="0.105316783318751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92D050"/>
                        </a:solidFill>
                      </a:rPr>
                      <a:t>y = 180,93x + 53,22</a:t>
                    </a:r>
                    <a:br>
                      <a:rPr lang="en-US" baseline="0">
                        <a:solidFill>
                          <a:srgbClr val="92D050"/>
                        </a:solidFill>
                      </a:rPr>
                    </a:br>
                    <a:r>
                      <a:rPr lang="en-US" baseline="0">
                        <a:solidFill>
                          <a:srgbClr val="92D050"/>
                        </a:solidFill>
                      </a:rPr>
                      <a:t>R² = 0,7565</a:t>
                    </a:r>
                    <a:endParaRPr lang="en-US">
                      <a:solidFill>
                        <a:srgbClr val="92D05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829133858267717"/>
                  <c:y val="0.12580198308544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'Aula 22 08 2022'!$C$26:$C$35</c:f>
              <c:numCache>
                <c:formatCode>General</c:formatCode>
                <c:ptCount val="10"/>
                <c:pt idx="0">
                  <c:v>1.7</c:v>
                </c:pt>
                <c:pt idx="1">
                  <c:v>1.2</c:v>
                </c:pt>
                <c:pt idx="2">
                  <c:v>2.5</c:v>
                </c:pt>
                <c:pt idx="3">
                  <c:v>2.8</c:v>
                </c:pt>
                <c:pt idx="4">
                  <c:v>3.6</c:v>
                </c:pt>
                <c:pt idx="5">
                  <c:v>2.2000000000000002</c:v>
                </c:pt>
                <c:pt idx="6">
                  <c:v>0.8</c:v>
                </c:pt>
                <c:pt idx="7">
                  <c:v>1.5</c:v>
                </c:pt>
                <c:pt idx="8">
                  <c:v>2.4</c:v>
                </c:pt>
                <c:pt idx="9">
                  <c:v>5.9</c:v>
                </c:pt>
              </c:numCache>
            </c:numRef>
          </c:xVal>
          <c:yVal>
            <c:numRef>
              <c:f>'Aula 22 08 2022'!$D$26:$D$35</c:f>
              <c:numCache>
                <c:formatCode>General</c:formatCode>
                <c:ptCount val="10"/>
                <c:pt idx="0">
                  <c:v>552.6</c:v>
                </c:pt>
                <c:pt idx="1">
                  <c:v>462.3</c:v>
                </c:pt>
                <c:pt idx="2">
                  <c:v>475.4</c:v>
                </c:pt>
                <c:pt idx="3">
                  <c:v>374.3</c:v>
                </c:pt>
                <c:pt idx="4">
                  <c:v>748.5</c:v>
                </c:pt>
                <c:pt idx="5">
                  <c:v>400.9</c:v>
                </c:pt>
                <c:pt idx="6">
                  <c:v>253</c:v>
                </c:pt>
                <c:pt idx="7">
                  <c:v>38.6</c:v>
                </c:pt>
                <c:pt idx="8">
                  <c:v>496.8</c:v>
                </c:pt>
                <c:pt idx="9">
                  <c:v>1180.5999999999999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93-454B-8B8C-CEF511FA1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2415136"/>
        <c:axId val="-392422208"/>
      </c:scatterChart>
      <c:valAx>
        <c:axId val="-39241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92422208"/>
        <c:crosses val="autoZero"/>
        <c:crossBetween val="midCat"/>
      </c:valAx>
      <c:valAx>
        <c:axId val="-3924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9241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'Aula 22 08 2022'!$D$39</c:f>
              <c:strCache>
                <c:ptCount val="1"/>
                <c:pt idx="0">
                  <c:v>Qtd Vendida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2,54e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0,1792x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0,8563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644116360454944"/>
                  <c:y val="-5.22280548264800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6714938757655293"/>
                  <c:y val="0.111868256051326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'Aula 22 08 2022'!$C$40:$C$59</c:f>
              <c:numCache>
                <c:formatCode>General</c:formatCode>
                <c:ptCount val="20"/>
                <c:pt idx="0">
                  <c:v>18</c:v>
                </c:pt>
                <c:pt idx="1">
                  <c:v>22</c:v>
                </c:pt>
                <c:pt idx="2">
                  <c:v>28</c:v>
                </c:pt>
                <c:pt idx="3">
                  <c:v>25</c:v>
                </c:pt>
                <c:pt idx="4">
                  <c:v>33</c:v>
                </c:pt>
                <c:pt idx="5">
                  <c:v>31</c:v>
                </c:pt>
                <c:pt idx="6">
                  <c:v>29</c:v>
                </c:pt>
                <c:pt idx="7">
                  <c:v>23</c:v>
                </c:pt>
                <c:pt idx="8">
                  <c:v>17</c:v>
                </c:pt>
                <c:pt idx="9">
                  <c:v>16</c:v>
                </c:pt>
                <c:pt idx="10">
                  <c:v>21</c:v>
                </c:pt>
                <c:pt idx="11">
                  <c:v>27</c:v>
                </c:pt>
                <c:pt idx="12">
                  <c:v>26</c:v>
                </c:pt>
                <c:pt idx="13">
                  <c:v>35</c:v>
                </c:pt>
                <c:pt idx="14">
                  <c:v>32</c:v>
                </c:pt>
                <c:pt idx="15">
                  <c:v>30</c:v>
                </c:pt>
                <c:pt idx="16">
                  <c:v>24</c:v>
                </c:pt>
                <c:pt idx="17">
                  <c:v>19</c:v>
                </c:pt>
                <c:pt idx="18">
                  <c:v>25</c:v>
                </c:pt>
                <c:pt idx="19">
                  <c:v>34</c:v>
                </c:pt>
              </c:numCache>
            </c:numRef>
          </c:xVal>
          <c:yVal>
            <c:numRef>
              <c:f>'Aula 22 08 2022'!$D$40:$D$59</c:f>
              <c:numCache>
                <c:formatCode>General</c:formatCode>
                <c:ptCount val="20"/>
                <c:pt idx="0">
                  <c:v>41</c:v>
                </c:pt>
                <c:pt idx="1">
                  <c:v>120</c:v>
                </c:pt>
                <c:pt idx="2">
                  <c:v>516</c:v>
                </c:pt>
                <c:pt idx="3">
                  <c:v>446</c:v>
                </c:pt>
                <c:pt idx="4">
                  <c:v>988</c:v>
                </c:pt>
                <c:pt idx="5">
                  <c:v>521</c:v>
                </c:pt>
                <c:pt idx="6">
                  <c:v>602</c:v>
                </c:pt>
                <c:pt idx="7">
                  <c:v>240</c:v>
                </c:pt>
                <c:pt idx="8">
                  <c:v>49</c:v>
                </c:pt>
                <c:pt idx="9">
                  <c:v>36</c:v>
                </c:pt>
                <c:pt idx="10">
                  <c:v>96</c:v>
                </c:pt>
                <c:pt idx="11">
                  <c:v>434</c:v>
                </c:pt>
                <c:pt idx="12">
                  <c:v>474</c:v>
                </c:pt>
                <c:pt idx="13">
                  <c:v>747</c:v>
                </c:pt>
                <c:pt idx="14">
                  <c:v>798</c:v>
                </c:pt>
                <c:pt idx="15">
                  <c:v>638</c:v>
                </c:pt>
                <c:pt idx="16">
                  <c:v>350</c:v>
                </c:pt>
                <c:pt idx="17">
                  <c:v>59</c:v>
                </c:pt>
                <c:pt idx="18">
                  <c:v>89</c:v>
                </c:pt>
                <c:pt idx="19">
                  <c:v>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B6-4E4B-8910-DD4CC7BBD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2423296"/>
        <c:axId val="-392416768"/>
      </c:scatterChart>
      <c:valAx>
        <c:axId val="-39242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92416768"/>
        <c:crosses val="autoZero"/>
        <c:crossBetween val="midCat"/>
      </c:valAx>
      <c:valAx>
        <c:axId val="-39241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9242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1ºExperimento</a:t>
            </a:r>
            <a:r>
              <a:rPr lang="pt-BR" baseline="0"/>
              <a:t>: Leipo Fixo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'Aula 29 08 2022'!$E$3</c:f>
              <c:strCache>
                <c:ptCount val="1"/>
                <c:pt idx="0">
                  <c:v>Y=(P1-P2)/L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1043678915135607"/>
                  <c:y val="-5.422317002041411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3,4717ln(x) - 5,6202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0,8555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0553565179352581"/>
                  <c:y val="-3.745370370370370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7030A0"/>
                        </a:solidFill>
                      </a:rPr>
                      <a:t>y = 0,8119e</a:t>
                    </a:r>
                    <a:r>
                      <a:rPr lang="en-US" baseline="30000">
                        <a:solidFill>
                          <a:srgbClr val="7030A0"/>
                        </a:solidFill>
                      </a:rPr>
                      <a:t>0,0953x</a:t>
                    </a:r>
                    <a:br>
                      <a:rPr lang="en-US" baseline="0">
                        <a:solidFill>
                          <a:srgbClr val="7030A0"/>
                        </a:solidFill>
                      </a:rPr>
                    </a:br>
                    <a:r>
                      <a:rPr lang="en-US" baseline="0">
                        <a:solidFill>
                          <a:srgbClr val="7030A0"/>
                        </a:solidFill>
                      </a:rPr>
                      <a:t>R² = 0,6884</a:t>
                    </a:r>
                    <a:endParaRPr lang="en-US">
                      <a:solidFill>
                        <a:srgbClr val="7030A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19050" cap="rnd">
                <a:solidFill>
                  <a:schemeClr val="accent4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3385323709536305"/>
                  <c:y val="0.4039231554389034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  <a:t>y = 0,1109x</a:t>
                    </a:r>
                    <a:r>
                      <a:rPr lang="en-US" baseline="30000">
                        <a:solidFill>
                          <a:schemeClr val="accent4">
                            <a:lumMod val="50000"/>
                          </a:schemeClr>
                        </a:solidFill>
                      </a:rPr>
                      <a:t>1,2832</a:t>
                    </a:r>
                    <a:b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  <a:t>R² = 0,7288</a:t>
                    </a:r>
                    <a:endParaRPr lang="en-US">
                      <a:solidFill>
                        <a:schemeClr val="accent4">
                          <a:lumMod val="50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'Aula 29 08 2022'!$B$4:$B$19</c:f>
              <c:numCache>
                <c:formatCode>General</c:formatCode>
                <c:ptCount val="16"/>
                <c:pt idx="0">
                  <c:v>7.8</c:v>
                </c:pt>
                <c:pt idx="1">
                  <c:v>9.1999999999999993</c:v>
                </c:pt>
                <c:pt idx="2">
                  <c:v>11.3</c:v>
                </c:pt>
                <c:pt idx="3">
                  <c:v>12.9</c:v>
                </c:pt>
                <c:pt idx="4">
                  <c:v>15.1</c:v>
                </c:pt>
                <c:pt idx="5">
                  <c:v>16.899999999999999</c:v>
                </c:pt>
                <c:pt idx="6">
                  <c:v>19.100000000000001</c:v>
                </c:pt>
                <c:pt idx="7">
                  <c:v>19.899999999999999</c:v>
                </c:pt>
                <c:pt idx="8">
                  <c:v>7.7</c:v>
                </c:pt>
                <c:pt idx="9">
                  <c:v>9.4</c:v>
                </c:pt>
                <c:pt idx="10">
                  <c:v>11.3</c:v>
                </c:pt>
                <c:pt idx="11">
                  <c:v>12.9</c:v>
                </c:pt>
                <c:pt idx="12">
                  <c:v>15.1</c:v>
                </c:pt>
                <c:pt idx="13">
                  <c:v>16.7</c:v>
                </c:pt>
                <c:pt idx="14">
                  <c:v>19.100000000000001</c:v>
                </c:pt>
                <c:pt idx="15">
                  <c:v>19.7</c:v>
                </c:pt>
              </c:numCache>
            </c:numRef>
          </c:xVal>
          <c:yVal>
            <c:numRef>
              <c:f>'Aula 29 08 2022'!$E$4:$E$19</c:f>
              <c:numCache>
                <c:formatCode>0.00</c:formatCode>
                <c:ptCount val="16"/>
                <c:pt idx="0">
                  <c:v>2.2988505747126435</c:v>
                </c:pt>
                <c:pt idx="1">
                  <c:v>2.8735632183908044</c:v>
                </c:pt>
                <c:pt idx="2">
                  <c:v>3.2183908045977008</c:v>
                </c:pt>
                <c:pt idx="3">
                  <c:v>3.4482758620689657</c:v>
                </c:pt>
                <c:pt idx="4">
                  <c:v>4.1379310344827589</c:v>
                </c:pt>
                <c:pt idx="5">
                  <c:v>4.0229885057471257</c:v>
                </c:pt>
                <c:pt idx="6">
                  <c:v>4.7126436781609193</c:v>
                </c:pt>
                <c:pt idx="7">
                  <c:v>4.9425287356321839</c:v>
                </c:pt>
                <c:pt idx="8">
                  <c:v>0.80459770114942519</c:v>
                </c:pt>
                <c:pt idx="9">
                  <c:v>1.3793103448275861</c:v>
                </c:pt>
                <c:pt idx="10">
                  <c:v>2.2988505747126435</c:v>
                </c:pt>
                <c:pt idx="11">
                  <c:v>3.1034482758620694</c:v>
                </c:pt>
                <c:pt idx="12">
                  <c:v>3.333333333333333</c:v>
                </c:pt>
                <c:pt idx="13">
                  <c:v>3.9080459770114935</c:v>
                </c:pt>
                <c:pt idx="14">
                  <c:v>4.5977011494252871</c:v>
                </c:pt>
                <c:pt idx="15">
                  <c:v>4.9425287356321839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F6-4514-8372-7C0B02F7D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2417856"/>
        <c:axId val="-392419488"/>
      </c:scatterChart>
      <c:valAx>
        <c:axId val="-39241785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92419488"/>
        <c:crosses val="autoZero"/>
        <c:crossBetween val="midCat"/>
        <c:majorUnit val="5"/>
      </c:valAx>
      <c:valAx>
        <c:axId val="-3924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9241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'Aula 29 08 2022'!$C$28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437007874015745E-2"/>
                  <c:y val="-4.736038203557888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0,1231x + 2,098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0,9147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6207611548556429"/>
                  <c:y val="0.4732363662875473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6">
                            <a:lumMod val="50000"/>
                          </a:schemeClr>
                        </a:solidFill>
                      </a:rPr>
                      <a:t>y = -0,0016x</a:t>
                    </a:r>
                    <a:r>
                      <a:rPr lang="en-US" baseline="30000">
                        <a:solidFill>
                          <a:schemeClr val="accent6">
                            <a:lumMod val="50000"/>
                          </a:schemeClr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6">
                            <a:lumMod val="50000"/>
                          </a:schemeClr>
                        </a:solidFill>
                      </a:rPr>
                      <a:t> + 0,2329x + 0,8488</a:t>
                    </a:r>
                    <a:br>
                      <a:rPr lang="en-US" baseline="0">
                        <a:solidFill>
                          <a:schemeClr val="accent6">
                            <a:lumMod val="50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6">
                            <a:lumMod val="50000"/>
                          </a:schemeClr>
                        </a:solidFill>
                      </a:rPr>
                      <a:t>R² = 0,9678</a:t>
                    </a:r>
                    <a:endParaRPr lang="en-US">
                      <a:solidFill>
                        <a:schemeClr val="accent6">
                          <a:lumMod val="50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'Aula 29 08 2022'!$B$29:$B$41</c:f>
              <c:numCache>
                <c:formatCode>General</c:formatCode>
                <c:ptCount val="13"/>
                <c:pt idx="0">
                  <c:v>0</c:v>
                </c:pt>
                <c:pt idx="1">
                  <c:v>11.1</c:v>
                </c:pt>
                <c:pt idx="2">
                  <c:v>16.399999999999999</c:v>
                </c:pt>
                <c:pt idx="3">
                  <c:v>21.2</c:v>
                </c:pt>
                <c:pt idx="4">
                  <c:v>26.7</c:v>
                </c:pt>
                <c:pt idx="5">
                  <c:v>30.8</c:v>
                </c:pt>
                <c:pt idx="6">
                  <c:v>37.200000000000003</c:v>
                </c:pt>
                <c:pt idx="7">
                  <c:v>41</c:v>
                </c:pt>
                <c:pt idx="8">
                  <c:v>46.1</c:v>
                </c:pt>
                <c:pt idx="9">
                  <c:v>52.8</c:v>
                </c:pt>
                <c:pt idx="10">
                  <c:v>56.7</c:v>
                </c:pt>
                <c:pt idx="11">
                  <c:v>60.5</c:v>
                </c:pt>
                <c:pt idx="12">
                  <c:v>64.400000000000006</c:v>
                </c:pt>
              </c:numCache>
            </c:numRef>
          </c:xVal>
          <c:yVal>
            <c:numRef>
              <c:f>'Aula 29 08 2022'!$C$29:$C$41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4.8</c:v>
                </c:pt>
                <c:pt idx="3">
                  <c:v>5.4</c:v>
                </c:pt>
                <c:pt idx="4">
                  <c:v>6</c:v>
                </c:pt>
                <c:pt idx="5">
                  <c:v>6.4</c:v>
                </c:pt>
                <c:pt idx="6">
                  <c:v>7</c:v>
                </c:pt>
                <c:pt idx="7">
                  <c:v>7.3</c:v>
                </c:pt>
                <c:pt idx="8">
                  <c:v>7.6</c:v>
                </c:pt>
                <c:pt idx="9">
                  <c:v>8.3000000000000007</c:v>
                </c:pt>
                <c:pt idx="10">
                  <c:v>8.9</c:v>
                </c:pt>
                <c:pt idx="11">
                  <c:v>9.3000000000000007</c:v>
                </c:pt>
                <c:pt idx="12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35-4E40-A72B-284B34D6D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2423840"/>
        <c:axId val="-392416224"/>
      </c:scatterChart>
      <c:valAx>
        <c:axId val="-39242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92416224"/>
        <c:crosses val="autoZero"/>
        <c:crossBetween val="midCat"/>
      </c:valAx>
      <c:valAx>
        <c:axId val="-39241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9242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'Aula 05 09 2022'!$C$3</c:f>
              <c:strCache>
                <c:ptCount val="1"/>
                <c:pt idx="0">
                  <c:v>y=Vendas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'Aula 05 09 2022'!$B$4:$B$14</c:f>
              <c:numCache>
                <c:formatCode>General</c:formatCode>
                <c:ptCount val="11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</c:numCache>
            </c:numRef>
          </c:xVal>
          <c:yVal>
            <c:numRef>
              <c:f>'Aula 05 09 2022'!$C$4:$C$14</c:f>
              <c:numCache>
                <c:formatCode>General</c:formatCode>
                <c:ptCount val="11"/>
                <c:pt idx="0">
                  <c:v>95</c:v>
                </c:pt>
                <c:pt idx="1">
                  <c:v>60</c:v>
                </c:pt>
                <c:pt idx="2">
                  <c:v>60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85</c:v>
                </c:pt>
                <c:pt idx="7">
                  <c:v>60</c:v>
                </c:pt>
                <c:pt idx="8">
                  <c:v>85</c:v>
                </c:pt>
                <c:pt idx="9">
                  <c:v>86</c:v>
                </c:pt>
                <c:pt idx="10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C-4ABC-9ED6-C0445CC22F17}"/>
            </c:ext>
          </c:extLst>
        </c:ser>
        <c:ser>
          <c:idx val="1"/>
          <c:order val="1"/>
          <c:tx>
            <c:strRef>
              <c:f>'Aula 05 09 2022'!$D$3</c:f>
              <c:strCache>
                <c:ptCount val="1"/>
                <c:pt idx="0">
                  <c:v>Vendas Calculadas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'Aula 05 09 2022'!$B$4:$B$14</c:f>
              <c:numCache>
                <c:formatCode>General</c:formatCode>
                <c:ptCount val="11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</c:numCache>
            </c:numRef>
          </c:xVal>
          <c:yVal>
            <c:numRef>
              <c:f>'Aula 05 09 2022'!$D$4:$D$14</c:f>
              <c:numCache>
                <c:formatCode>General</c:formatCode>
                <c:ptCount val="11"/>
                <c:pt idx="0">
                  <c:v>89.75</c:v>
                </c:pt>
                <c:pt idx="1">
                  <c:v>63.750000000000007</c:v>
                </c:pt>
                <c:pt idx="2">
                  <c:v>69.05</c:v>
                </c:pt>
                <c:pt idx="3">
                  <c:v>81.099999999999994</c:v>
                </c:pt>
                <c:pt idx="4">
                  <c:v>81.599999999999994</c:v>
                </c:pt>
                <c:pt idx="5">
                  <c:v>83.5</c:v>
                </c:pt>
                <c:pt idx="6">
                  <c:v>78.7</c:v>
                </c:pt>
                <c:pt idx="7">
                  <c:v>54.6</c:v>
                </c:pt>
                <c:pt idx="8">
                  <c:v>85.45</c:v>
                </c:pt>
                <c:pt idx="9">
                  <c:v>86.9</c:v>
                </c:pt>
                <c:pt idx="10">
                  <c:v>62.800000000000004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FC-4ABC-9ED6-C0445CC22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2429280"/>
        <c:axId val="-392428736"/>
      </c:scatterChart>
      <c:valAx>
        <c:axId val="-39242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92428736"/>
        <c:crosses val="autoZero"/>
        <c:crossBetween val="midCat"/>
      </c:valAx>
      <c:valAx>
        <c:axId val="-39242873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9242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'Aula 05 09 2022'!$D$3</c:f>
              <c:strCache>
                <c:ptCount val="1"/>
                <c:pt idx="0">
                  <c:v>Vendas Calculadas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tri">
                <a:solidFill>
                  <a:srgbClr val="FF0000"/>
                </a:solidFill>
                <a:prstDash val="solid"/>
                <a:tailEnd type="triangle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2548862642169729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'Aula 05 09 2022'!$C$4:$C$14</c:f>
              <c:numCache>
                <c:formatCode>General</c:formatCode>
                <c:ptCount val="11"/>
                <c:pt idx="0">
                  <c:v>95</c:v>
                </c:pt>
                <c:pt idx="1">
                  <c:v>60</c:v>
                </c:pt>
                <c:pt idx="2">
                  <c:v>60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85</c:v>
                </c:pt>
                <c:pt idx="7">
                  <c:v>60</c:v>
                </c:pt>
                <c:pt idx="8">
                  <c:v>85</c:v>
                </c:pt>
                <c:pt idx="9">
                  <c:v>86</c:v>
                </c:pt>
                <c:pt idx="10">
                  <c:v>65</c:v>
                </c:pt>
              </c:numCache>
            </c:numRef>
          </c:xVal>
          <c:yVal>
            <c:numRef>
              <c:f>'Aula 05 09 2022'!$D$4:$D$14</c:f>
              <c:numCache>
                <c:formatCode>General</c:formatCode>
                <c:ptCount val="11"/>
                <c:pt idx="0">
                  <c:v>89.75</c:v>
                </c:pt>
                <c:pt idx="1">
                  <c:v>63.750000000000007</c:v>
                </c:pt>
                <c:pt idx="2">
                  <c:v>69.05</c:v>
                </c:pt>
                <c:pt idx="3">
                  <c:v>81.099999999999994</c:v>
                </c:pt>
                <c:pt idx="4">
                  <c:v>81.599999999999994</c:v>
                </c:pt>
                <c:pt idx="5">
                  <c:v>83.5</c:v>
                </c:pt>
                <c:pt idx="6">
                  <c:v>78.7</c:v>
                </c:pt>
                <c:pt idx="7">
                  <c:v>54.6</c:v>
                </c:pt>
                <c:pt idx="8">
                  <c:v>85.45</c:v>
                </c:pt>
                <c:pt idx="9">
                  <c:v>86.9</c:v>
                </c:pt>
                <c:pt idx="10">
                  <c:v>62.800000000000004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C5-478E-B49D-B210B83AF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2427648"/>
        <c:axId val="-392427104"/>
      </c:scatterChart>
      <c:valAx>
        <c:axId val="-392427648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92427104"/>
        <c:crosses val="autoZero"/>
        <c:crossBetween val="midCat"/>
      </c:valAx>
      <c:valAx>
        <c:axId val="-39242710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9242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'Aula 05 09 2022'!$C$40</c:f>
              <c:strCache>
                <c:ptCount val="1"/>
                <c:pt idx="0">
                  <c:v>CPU Calculada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9659951881014874"/>
                  <c:y val="2.09441528142315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'Aula 05 09 2022'!$B$41:$B$52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13</c:v>
                </c:pt>
                <c:pt idx="6">
                  <c:v>20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12</c:v>
                </c:pt>
                <c:pt idx="11">
                  <c:v>16</c:v>
                </c:pt>
              </c:numCache>
            </c:numRef>
          </c:xVal>
          <c:yVal>
            <c:numRef>
              <c:f>'Aula 05 09 2022'!$C$41:$C$52</c:f>
              <c:numCache>
                <c:formatCode>General</c:formatCode>
                <c:ptCount val="12"/>
                <c:pt idx="0">
                  <c:v>3.536</c:v>
                </c:pt>
                <c:pt idx="1">
                  <c:v>3.86</c:v>
                </c:pt>
                <c:pt idx="2">
                  <c:v>7.0861999999999998</c:v>
                </c:pt>
                <c:pt idx="3">
                  <c:v>9.8119999999999994</c:v>
                </c:pt>
                <c:pt idx="4">
                  <c:v>10.282999999999999</c:v>
                </c:pt>
                <c:pt idx="5">
                  <c:v>11.977999999999998</c:v>
                </c:pt>
                <c:pt idx="6">
                  <c:v>20.194999999999997</c:v>
                </c:pt>
                <c:pt idx="7">
                  <c:v>3.7153999999999998</c:v>
                </c:pt>
                <c:pt idx="8">
                  <c:v>5.702</c:v>
                </c:pt>
                <c:pt idx="9">
                  <c:v>8.2376000000000005</c:v>
                </c:pt>
                <c:pt idx="10">
                  <c:v>11.254999999999999</c:v>
                </c:pt>
                <c:pt idx="11">
                  <c:v>16.210999999999999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A3-4F80-8794-1A81522A1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2425472"/>
        <c:axId val="-391864704"/>
      </c:scatterChart>
      <c:valAx>
        <c:axId val="-39242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91864704"/>
        <c:crosses val="autoZero"/>
        <c:crossBetween val="midCat"/>
      </c:valAx>
      <c:valAx>
        <c:axId val="-3918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9242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'Aula 05 09 2022'!$B$40</c:f>
              <c:strCache>
                <c:ptCount val="1"/>
                <c:pt idx="0">
                  <c:v>Tempo CPU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'Aula 05 09 2022'!$B$41:$B$52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13</c:v>
                </c:pt>
                <c:pt idx="6">
                  <c:v>20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12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6-48A6-AF8F-D06D4BC05E8C}"/>
            </c:ext>
          </c:extLst>
        </c:ser>
        <c:ser>
          <c:idx val="1"/>
          <c:order val="1"/>
          <c:tx>
            <c:strRef>
              <c:f>'Aula 05 09 2022'!$C$40</c:f>
              <c:strCache>
                <c:ptCount val="1"/>
                <c:pt idx="0">
                  <c:v>CPU Calculada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'Aula 05 09 2022'!$C$41:$C$52</c:f>
              <c:numCache>
                <c:formatCode>General</c:formatCode>
                <c:ptCount val="12"/>
                <c:pt idx="0">
                  <c:v>3.536</c:v>
                </c:pt>
                <c:pt idx="1">
                  <c:v>3.86</c:v>
                </c:pt>
                <c:pt idx="2">
                  <c:v>7.0861999999999998</c:v>
                </c:pt>
                <c:pt idx="3">
                  <c:v>9.8119999999999994</c:v>
                </c:pt>
                <c:pt idx="4">
                  <c:v>10.282999999999999</c:v>
                </c:pt>
                <c:pt idx="5">
                  <c:v>11.977999999999998</c:v>
                </c:pt>
                <c:pt idx="6">
                  <c:v>20.194999999999997</c:v>
                </c:pt>
                <c:pt idx="7">
                  <c:v>3.7153999999999998</c:v>
                </c:pt>
                <c:pt idx="8">
                  <c:v>5.702</c:v>
                </c:pt>
                <c:pt idx="9">
                  <c:v>8.2376000000000005</c:v>
                </c:pt>
                <c:pt idx="10">
                  <c:v>11.254999999999999</c:v>
                </c:pt>
                <c:pt idx="11">
                  <c:v>16.210999999999999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86-48A6-AF8F-D06D4BC05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91867968"/>
        <c:axId val="-391870688"/>
      </c:lineChart>
      <c:catAx>
        <c:axId val="-39186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91870688"/>
        <c:crosses val="autoZero"/>
        <c:auto val="1"/>
        <c:lblAlgn val="ctr"/>
        <c:lblOffset val="100"/>
        <c:noMultiLvlLbl val="0"/>
      </c:catAx>
      <c:valAx>
        <c:axId val="-3918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9186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'Aula 19 09 2022'!$A$5:$A$70</c:f>
              <c:strCache>
                <c:ptCount val="66"/>
                <c:pt idx="0">
                  <c:v>j/17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  <c:pt idx="12">
                  <c:v>j/18</c:v>
                </c:pt>
                <c:pt idx="13">
                  <c:v>f</c:v>
                </c:pt>
                <c:pt idx="14">
                  <c:v>m</c:v>
                </c:pt>
                <c:pt idx="15">
                  <c:v>a</c:v>
                </c:pt>
                <c:pt idx="16">
                  <c:v>m</c:v>
                </c:pt>
                <c:pt idx="17">
                  <c:v>j</c:v>
                </c:pt>
                <c:pt idx="18">
                  <c:v>j</c:v>
                </c:pt>
                <c:pt idx="19">
                  <c:v>a</c:v>
                </c:pt>
                <c:pt idx="20">
                  <c:v>s</c:v>
                </c:pt>
                <c:pt idx="21">
                  <c:v>o</c:v>
                </c:pt>
                <c:pt idx="22">
                  <c:v>n</c:v>
                </c:pt>
                <c:pt idx="23">
                  <c:v>d</c:v>
                </c:pt>
                <c:pt idx="24">
                  <c:v>j/19</c:v>
                </c:pt>
                <c:pt idx="25">
                  <c:v>f</c:v>
                </c:pt>
                <c:pt idx="26">
                  <c:v>m</c:v>
                </c:pt>
                <c:pt idx="27">
                  <c:v>a</c:v>
                </c:pt>
                <c:pt idx="28">
                  <c:v>m</c:v>
                </c:pt>
                <c:pt idx="29">
                  <c:v>j</c:v>
                </c:pt>
                <c:pt idx="30">
                  <c:v>j</c:v>
                </c:pt>
                <c:pt idx="31">
                  <c:v>a</c:v>
                </c:pt>
                <c:pt idx="32">
                  <c:v>s</c:v>
                </c:pt>
                <c:pt idx="33">
                  <c:v>o</c:v>
                </c:pt>
                <c:pt idx="34">
                  <c:v>n</c:v>
                </c:pt>
                <c:pt idx="35">
                  <c:v>d</c:v>
                </c:pt>
                <c:pt idx="36">
                  <c:v>j/20</c:v>
                </c:pt>
                <c:pt idx="37">
                  <c:v>f</c:v>
                </c:pt>
                <c:pt idx="38">
                  <c:v>m</c:v>
                </c:pt>
                <c:pt idx="39">
                  <c:v>a</c:v>
                </c:pt>
                <c:pt idx="40">
                  <c:v>m</c:v>
                </c:pt>
                <c:pt idx="41">
                  <c:v>j</c:v>
                </c:pt>
                <c:pt idx="42">
                  <c:v>j</c:v>
                </c:pt>
                <c:pt idx="43">
                  <c:v>a</c:v>
                </c:pt>
                <c:pt idx="44">
                  <c:v>s</c:v>
                </c:pt>
                <c:pt idx="45">
                  <c:v>o</c:v>
                </c:pt>
                <c:pt idx="46">
                  <c:v>n</c:v>
                </c:pt>
                <c:pt idx="47">
                  <c:v>d</c:v>
                </c:pt>
                <c:pt idx="48">
                  <c:v>j/21</c:v>
                </c:pt>
                <c:pt idx="49">
                  <c:v>f</c:v>
                </c:pt>
                <c:pt idx="50">
                  <c:v>m</c:v>
                </c:pt>
                <c:pt idx="51">
                  <c:v>a</c:v>
                </c:pt>
                <c:pt idx="52">
                  <c:v>m</c:v>
                </c:pt>
                <c:pt idx="53">
                  <c:v>j</c:v>
                </c:pt>
                <c:pt idx="54">
                  <c:v>j</c:v>
                </c:pt>
                <c:pt idx="55">
                  <c:v>a</c:v>
                </c:pt>
                <c:pt idx="56">
                  <c:v>s</c:v>
                </c:pt>
                <c:pt idx="57">
                  <c:v>o</c:v>
                </c:pt>
                <c:pt idx="58">
                  <c:v>n</c:v>
                </c:pt>
                <c:pt idx="59">
                  <c:v>d</c:v>
                </c:pt>
                <c:pt idx="60">
                  <c:v>j/22</c:v>
                </c:pt>
                <c:pt idx="61">
                  <c:v>f</c:v>
                </c:pt>
                <c:pt idx="62">
                  <c:v>m</c:v>
                </c:pt>
                <c:pt idx="63">
                  <c:v>a</c:v>
                </c:pt>
                <c:pt idx="64">
                  <c:v>m</c:v>
                </c:pt>
                <c:pt idx="65">
                  <c:v>j</c:v>
                </c:pt>
              </c:strCache>
            </c:strRef>
          </c:cat>
          <c:val>
            <c:numRef>
              <c:f>'Aula 19 09 2022'!$B$5:$B$70</c:f>
              <c:numCache>
                <c:formatCode>0.000</c:formatCode>
                <c:ptCount val="66"/>
                <c:pt idx="0">
                  <c:v>4.01</c:v>
                </c:pt>
                <c:pt idx="1">
                  <c:v>4.0199999999999996</c:v>
                </c:pt>
                <c:pt idx="2">
                  <c:v>4.2</c:v>
                </c:pt>
                <c:pt idx="3">
                  <c:v>4.09</c:v>
                </c:pt>
                <c:pt idx="4">
                  <c:v>4.18</c:v>
                </c:pt>
                <c:pt idx="5">
                  <c:v>4.25</c:v>
                </c:pt>
                <c:pt idx="6">
                  <c:v>4.29</c:v>
                </c:pt>
                <c:pt idx="7">
                  <c:v>4.24</c:v>
                </c:pt>
                <c:pt idx="8">
                  <c:v>4.1900000000000004</c:v>
                </c:pt>
                <c:pt idx="9">
                  <c:v>4.3499999999999996</c:v>
                </c:pt>
                <c:pt idx="10">
                  <c:v>4.32</c:v>
                </c:pt>
                <c:pt idx="11">
                  <c:v>4.51</c:v>
                </c:pt>
                <c:pt idx="12">
                  <c:v>4.41</c:v>
                </c:pt>
                <c:pt idx="13">
                  <c:v>4.3899999999999997</c:v>
                </c:pt>
                <c:pt idx="14">
                  <c:v>4.46</c:v>
                </c:pt>
                <c:pt idx="15">
                  <c:v>4.29</c:v>
                </c:pt>
                <c:pt idx="16">
                  <c:v>4.5599999999999996</c:v>
                </c:pt>
                <c:pt idx="17">
                  <c:v>4.4800000000000004</c:v>
                </c:pt>
                <c:pt idx="18">
                  <c:v>4.3600000000000003</c:v>
                </c:pt>
                <c:pt idx="19">
                  <c:v>4.1399999999999997</c:v>
                </c:pt>
                <c:pt idx="20">
                  <c:v>4.08</c:v>
                </c:pt>
                <c:pt idx="21">
                  <c:v>4.03</c:v>
                </c:pt>
                <c:pt idx="22">
                  <c:v>4.2</c:v>
                </c:pt>
                <c:pt idx="23">
                  <c:v>4.26</c:v>
                </c:pt>
                <c:pt idx="24">
                  <c:v>4.0279999999999996</c:v>
                </c:pt>
                <c:pt idx="25">
                  <c:v>3.9649999999999999</c:v>
                </c:pt>
                <c:pt idx="26">
                  <c:v>3.9</c:v>
                </c:pt>
                <c:pt idx="27">
                  <c:v>3.95</c:v>
                </c:pt>
                <c:pt idx="28">
                  <c:v>3.95</c:v>
                </c:pt>
                <c:pt idx="29">
                  <c:v>3.88</c:v>
                </c:pt>
                <c:pt idx="30">
                  <c:v>3.95</c:v>
                </c:pt>
                <c:pt idx="31">
                  <c:v>3.8</c:v>
                </c:pt>
                <c:pt idx="32">
                  <c:v>3.78</c:v>
                </c:pt>
                <c:pt idx="33">
                  <c:v>3.88</c:v>
                </c:pt>
                <c:pt idx="34">
                  <c:v>3.98</c:v>
                </c:pt>
                <c:pt idx="35">
                  <c:v>4.0199999999999996</c:v>
                </c:pt>
                <c:pt idx="36">
                  <c:v>4.1769999999999996</c:v>
                </c:pt>
                <c:pt idx="37">
                  <c:v>4.0570000000000004</c:v>
                </c:pt>
                <c:pt idx="38">
                  <c:v>4.0670000000000002</c:v>
                </c:pt>
                <c:pt idx="39">
                  <c:v>3.92</c:v>
                </c:pt>
                <c:pt idx="40">
                  <c:v>3.8820000000000001</c:v>
                </c:pt>
                <c:pt idx="41">
                  <c:v>4.01</c:v>
                </c:pt>
                <c:pt idx="42">
                  <c:v>3.919</c:v>
                </c:pt>
                <c:pt idx="43">
                  <c:v>3.9039999999999999</c:v>
                </c:pt>
                <c:pt idx="44">
                  <c:v>3.8959999999999999</c:v>
                </c:pt>
                <c:pt idx="45">
                  <c:v>3.7480000000000002</c:v>
                </c:pt>
                <c:pt idx="46">
                  <c:v>3.944</c:v>
                </c:pt>
                <c:pt idx="47">
                  <c:v>4.1920000000000002</c:v>
                </c:pt>
                <c:pt idx="48">
                  <c:v>4.07</c:v>
                </c:pt>
                <c:pt idx="49">
                  <c:v>4.2699999999999996</c:v>
                </c:pt>
                <c:pt idx="50">
                  <c:v>4.1100000000000003</c:v>
                </c:pt>
                <c:pt idx="51">
                  <c:v>4.0199999999999996</c:v>
                </c:pt>
                <c:pt idx="52">
                  <c:v>3.8</c:v>
                </c:pt>
                <c:pt idx="53">
                  <c:v>4.1100000000000003</c:v>
                </c:pt>
                <c:pt idx="54">
                  <c:v>3.83</c:v>
                </c:pt>
                <c:pt idx="55">
                  <c:v>3.85</c:v>
                </c:pt>
                <c:pt idx="56">
                  <c:v>3.677</c:v>
                </c:pt>
                <c:pt idx="57">
                  <c:v>3.774</c:v>
                </c:pt>
                <c:pt idx="58">
                  <c:v>3.7280000000000002</c:v>
                </c:pt>
                <c:pt idx="59">
                  <c:v>3.6749999999999998</c:v>
                </c:pt>
                <c:pt idx="60">
                  <c:v>3.9529999999999998</c:v>
                </c:pt>
                <c:pt idx="61">
                  <c:v>4.0540000000000003</c:v>
                </c:pt>
                <c:pt idx="62">
                  <c:v>3.73</c:v>
                </c:pt>
                <c:pt idx="63">
                  <c:v>3.7570000000000001</c:v>
                </c:pt>
                <c:pt idx="64">
                  <c:v>3.76</c:v>
                </c:pt>
                <c:pt idx="65">
                  <c:v>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2-41F6-B653-7C8638A999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'Aula 19 09 2022'!$A$5:$A$70</c:f>
              <c:strCache>
                <c:ptCount val="66"/>
                <c:pt idx="0">
                  <c:v>j/17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  <c:pt idx="12">
                  <c:v>j/18</c:v>
                </c:pt>
                <c:pt idx="13">
                  <c:v>f</c:v>
                </c:pt>
                <c:pt idx="14">
                  <c:v>m</c:v>
                </c:pt>
                <c:pt idx="15">
                  <c:v>a</c:v>
                </c:pt>
                <c:pt idx="16">
                  <c:v>m</c:v>
                </c:pt>
                <c:pt idx="17">
                  <c:v>j</c:v>
                </c:pt>
                <c:pt idx="18">
                  <c:v>j</c:v>
                </c:pt>
                <c:pt idx="19">
                  <c:v>a</c:v>
                </c:pt>
                <c:pt idx="20">
                  <c:v>s</c:v>
                </c:pt>
                <c:pt idx="21">
                  <c:v>o</c:v>
                </c:pt>
                <c:pt idx="22">
                  <c:v>n</c:v>
                </c:pt>
                <c:pt idx="23">
                  <c:v>d</c:v>
                </c:pt>
                <c:pt idx="24">
                  <c:v>j/19</c:v>
                </c:pt>
                <c:pt idx="25">
                  <c:v>f</c:v>
                </c:pt>
                <c:pt idx="26">
                  <c:v>m</c:v>
                </c:pt>
                <c:pt idx="27">
                  <c:v>a</c:v>
                </c:pt>
                <c:pt idx="28">
                  <c:v>m</c:v>
                </c:pt>
                <c:pt idx="29">
                  <c:v>j</c:v>
                </c:pt>
                <c:pt idx="30">
                  <c:v>j</c:v>
                </c:pt>
                <c:pt idx="31">
                  <c:v>a</c:v>
                </c:pt>
                <c:pt idx="32">
                  <c:v>s</c:v>
                </c:pt>
                <c:pt idx="33">
                  <c:v>o</c:v>
                </c:pt>
                <c:pt idx="34">
                  <c:v>n</c:v>
                </c:pt>
                <c:pt idx="35">
                  <c:v>d</c:v>
                </c:pt>
                <c:pt idx="36">
                  <c:v>j/20</c:v>
                </c:pt>
                <c:pt idx="37">
                  <c:v>f</c:v>
                </c:pt>
                <c:pt idx="38">
                  <c:v>m</c:v>
                </c:pt>
                <c:pt idx="39">
                  <c:v>a</c:v>
                </c:pt>
                <c:pt idx="40">
                  <c:v>m</c:v>
                </c:pt>
                <c:pt idx="41">
                  <c:v>j</c:v>
                </c:pt>
                <c:pt idx="42">
                  <c:v>j</c:v>
                </c:pt>
                <c:pt idx="43">
                  <c:v>a</c:v>
                </c:pt>
                <c:pt idx="44">
                  <c:v>s</c:v>
                </c:pt>
                <c:pt idx="45">
                  <c:v>o</c:v>
                </c:pt>
                <c:pt idx="46">
                  <c:v>n</c:v>
                </c:pt>
                <c:pt idx="47">
                  <c:v>d</c:v>
                </c:pt>
                <c:pt idx="48">
                  <c:v>j/21</c:v>
                </c:pt>
                <c:pt idx="49">
                  <c:v>f</c:v>
                </c:pt>
                <c:pt idx="50">
                  <c:v>m</c:v>
                </c:pt>
                <c:pt idx="51">
                  <c:v>a</c:v>
                </c:pt>
                <c:pt idx="52">
                  <c:v>m</c:v>
                </c:pt>
                <c:pt idx="53">
                  <c:v>j</c:v>
                </c:pt>
                <c:pt idx="54">
                  <c:v>j</c:v>
                </c:pt>
                <c:pt idx="55">
                  <c:v>a</c:v>
                </c:pt>
                <c:pt idx="56">
                  <c:v>s</c:v>
                </c:pt>
                <c:pt idx="57">
                  <c:v>o</c:v>
                </c:pt>
                <c:pt idx="58">
                  <c:v>n</c:v>
                </c:pt>
                <c:pt idx="59">
                  <c:v>d</c:v>
                </c:pt>
                <c:pt idx="60">
                  <c:v>j/22</c:v>
                </c:pt>
                <c:pt idx="61">
                  <c:v>f</c:v>
                </c:pt>
                <c:pt idx="62">
                  <c:v>m</c:v>
                </c:pt>
                <c:pt idx="63">
                  <c:v>a</c:v>
                </c:pt>
                <c:pt idx="64">
                  <c:v>m</c:v>
                </c:pt>
                <c:pt idx="65">
                  <c:v>j</c:v>
                </c:pt>
              </c:strCache>
            </c:strRef>
          </c:cat>
          <c:val>
            <c:numRef>
              <c:f>'Aula 19 09 2022'!$C$5:$C$70</c:f>
              <c:numCache>
                <c:formatCode>0.000</c:formatCode>
                <c:ptCount val="66"/>
                <c:pt idx="0">
                  <c:v>3.9977318021264878</c:v>
                </c:pt>
                <c:pt idx="1">
                  <c:v>4.0239644474524292</c:v>
                </c:pt>
                <c:pt idx="2">
                  <c:v>4.0597401683642715</c:v>
                </c:pt>
                <c:pt idx="3">
                  <c:v>4.0830708691333983</c:v>
                </c:pt>
                <c:pt idx="4">
                  <c:v>4.1003888413476739</c:v>
                </c:pt>
                <c:pt idx="5">
                  <c:v>4.2645100792474491</c:v>
                </c:pt>
                <c:pt idx="6">
                  <c:v>4.2419769562623832</c:v>
                </c:pt>
                <c:pt idx="7">
                  <c:v>4.2052622987836106</c:v>
                </c:pt>
                <c:pt idx="8">
                  <c:v>4.2958438610514609</c:v>
                </c:pt>
                <c:pt idx="9">
                  <c:v>4.3161416945525009</c:v>
                </c:pt>
                <c:pt idx="10">
                  <c:v>4.3181026428583547</c:v>
                </c:pt>
                <c:pt idx="11">
                  <c:v>4.413804797678063</c:v>
                </c:pt>
                <c:pt idx="12">
                  <c:v>4.3453644093070301</c:v>
                </c:pt>
                <c:pt idx="13">
                  <c:v>4.2706084395231159</c:v>
                </c:pt>
                <c:pt idx="14">
                  <c:v>4.3805974087555493</c:v>
                </c:pt>
                <c:pt idx="15">
                  <c:v>4.17043276686708</c:v>
                </c:pt>
                <c:pt idx="16">
                  <c:v>4.4513840133247564</c:v>
                </c:pt>
                <c:pt idx="17">
                  <c:v>4.495778789000183</c:v>
                </c:pt>
                <c:pt idx="18">
                  <c:v>4.3056836404766221</c:v>
                </c:pt>
                <c:pt idx="19">
                  <c:v>4.1595768094604679</c:v>
                </c:pt>
                <c:pt idx="20">
                  <c:v>4.1108261348476258</c:v>
                </c:pt>
                <c:pt idx="21">
                  <c:v>4.0603021505180061</c:v>
                </c:pt>
                <c:pt idx="22">
                  <c:v>4.2189135124336463</c:v>
                </c:pt>
                <c:pt idx="23">
                  <c:v>4.2825697023766534</c:v>
                </c:pt>
                <c:pt idx="24">
                  <c:v>3.9660348999999999</c:v>
                </c:pt>
                <c:pt idx="25">
                  <c:v>3.8924127493225282</c:v>
                </c:pt>
                <c:pt idx="26">
                  <c:v>3.9802350000000004</c:v>
                </c:pt>
                <c:pt idx="27">
                  <c:v>4.0013182</c:v>
                </c:pt>
                <c:pt idx="28">
                  <c:v>3.8395257000000007</c:v>
                </c:pt>
                <c:pt idx="29">
                  <c:v>3.9405724944459175</c:v>
                </c:pt>
                <c:pt idx="30">
                  <c:v>3.9262588153589588</c:v>
                </c:pt>
                <c:pt idx="31">
                  <c:v>3.7961033655012768</c:v>
                </c:pt>
                <c:pt idx="32">
                  <c:v>3.799374253242477</c:v>
                </c:pt>
                <c:pt idx="33">
                  <c:v>3.9227777542208146</c:v>
                </c:pt>
                <c:pt idx="34">
                  <c:v>3.9255077755512136</c:v>
                </c:pt>
                <c:pt idx="35">
                  <c:v>4.0257327632658413</c:v>
                </c:pt>
                <c:pt idx="36">
                  <c:v>4.0159996498692436</c:v>
                </c:pt>
                <c:pt idx="37">
                  <c:v>4.1680395450000001</c:v>
                </c:pt>
                <c:pt idx="38">
                  <c:v>4.0916356197081889</c:v>
                </c:pt>
                <c:pt idx="39">
                  <c:v>3.9859586572292947</c:v>
                </c:pt>
                <c:pt idx="40">
                  <c:v>3.8981255551877032</c:v>
                </c:pt>
                <c:pt idx="41">
                  <c:v>4.0324453920035914</c:v>
                </c:pt>
                <c:pt idx="42">
                  <c:v>3.8799879794588206</c:v>
                </c:pt>
                <c:pt idx="43">
                  <c:v>3.8567579113164916</c:v>
                </c:pt>
                <c:pt idx="44">
                  <c:v>3.7943886703835994</c:v>
                </c:pt>
                <c:pt idx="45">
                  <c:v>3.7309318709397332</c:v>
                </c:pt>
                <c:pt idx="46">
                  <c:v>3.9416014060662108</c:v>
                </c:pt>
                <c:pt idx="47">
                  <c:v>4.1293586535260065</c:v>
                </c:pt>
                <c:pt idx="48">
                  <c:v>4.0189317990953048</c:v>
                </c:pt>
                <c:pt idx="49">
                  <c:v>4.1281191000000002</c:v>
                </c:pt>
                <c:pt idx="50">
                  <c:v>4.1949162000000007</c:v>
                </c:pt>
                <c:pt idx="51">
                  <c:v>4.1280835200000006</c:v>
                </c:pt>
                <c:pt idx="52">
                  <c:v>3.8255494000000003</c:v>
                </c:pt>
                <c:pt idx="53">
                  <c:v>4.0030147954999453</c:v>
                </c:pt>
                <c:pt idx="54">
                  <c:v>3.7392858871368917</c:v>
                </c:pt>
                <c:pt idx="55">
                  <c:v>3.8376265326429539</c:v>
                </c:pt>
                <c:pt idx="56">
                  <c:v>3.6096712505547215</c:v>
                </c:pt>
                <c:pt idx="57">
                  <c:v>3.8548698187379218</c:v>
                </c:pt>
                <c:pt idx="58">
                  <c:v>3.6524772274373376</c:v>
                </c:pt>
                <c:pt idx="59">
                  <c:v>3.6627618619978275</c:v>
                </c:pt>
                <c:pt idx="60">
                  <c:v>3.841504500000001</c:v>
                </c:pt>
                <c:pt idx="61">
                  <c:v>3.9659422940397739</c:v>
                </c:pt>
                <c:pt idx="62">
                  <c:v>3.744417700000001</c:v>
                </c:pt>
                <c:pt idx="63">
                  <c:v>3.7766156129527397</c:v>
                </c:pt>
                <c:pt idx="64">
                  <c:v>3.826539371401545</c:v>
                </c:pt>
                <c:pt idx="65">
                  <c:v>3.6592144800872637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2-41F6-B653-7C8638A99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1862528"/>
        <c:axId val="-391867424"/>
      </c:lineChart>
      <c:catAx>
        <c:axId val="-39186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91867424"/>
        <c:crosses val="autoZero"/>
        <c:auto val="1"/>
        <c:lblAlgn val="ctr"/>
        <c:lblOffset val="100"/>
        <c:noMultiLvlLbl val="0"/>
      </c:catAx>
      <c:valAx>
        <c:axId val="-391867424"/>
        <c:scaling>
          <c:orientation val="minMax"/>
          <c:max val="4.7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9186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'Aula 26 09 2022'!$H$9:$H$42</c:f>
              <c:numCache>
                <c:formatCode>General</c:formatCode>
                <c:ptCount val="34"/>
                <c:pt idx="0">
                  <c:v>414000</c:v>
                </c:pt>
                <c:pt idx="1">
                  <c:v>379000</c:v>
                </c:pt>
                <c:pt idx="2">
                  <c:v>389900</c:v>
                </c:pt>
                <c:pt idx="3">
                  <c:v>299900</c:v>
                </c:pt>
                <c:pt idx="4">
                  <c:v>319900</c:v>
                </c:pt>
                <c:pt idx="5">
                  <c:v>319900</c:v>
                </c:pt>
                <c:pt idx="6">
                  <c:v>450000</c:v>
                </c:pt>
                <c:pt idx="7">
                  <c:v>385000</c:v>
                </c:pt>
                <c:pt idx="8">
                  <c:v>479000</c:v>
                </c:pt>
                <c:pt idx="9">
                  <c:v>275000</c:v>
                </c:pt>
                <c:pt idx="10">
                  <c:v>299000</c:v>
                </c:pt>
                <c:pt idx="11">
                  <c:v>379000</c:v>
                </c:pt>
                <c:pt idx="12">
                  <c:v>435000</c:v>
                </c:pt>
                <c:pt idx="13">
                  <c:v>485000</c:v>
                </c:pt>
                <c:pt idx="14">
                  <c:v>289000</c:v>
                </c:pt>
                <c:pt idx="15">
                  <c:v>499900</c:v>
                </c:pt>
                <c:pt idx="16">
                  <c:v>224900</c:v>
                </c:pt>
                <c:pt idx="17">
                  <c:v>274900</c:v>
                </c:pt>
                <c:pt idx="18">
                  <c:v>275000</c:v>
                </c:pt>
                <c:pt idx="19">
                  <c:v>319900</c:v>
                </c:pt>
                <c:pt idx="20">
                  <c:v>479000</c:v>
                </c:pt>
                <c:pt idx="21">
                  <c:v>294900</c:v>
                </c:pt>
                <c:pt idx="22">
                  <c:v>383900</c:v>
                </c:pt>
                <c:pt idx="23">
                  <c:v>299000</c:v>
                </c:pt>
                <c:pt idx="24">
                  <c:v>299900</c:v>
                </c:pt>
                <c:pt idx="25">
                  <c:v>320000</c:v>
                </c:pt>
                <c:pt idx="26">
                  <c:v>310000</c:v>
                </c:pt>
                <c:pt idx="27">
                  <c:v>362500</c:v>
                </c:pt>
                <c:pt idx="28">
                  <c:v>229000</c:v>
                </c:pt>
                <c:pt idx="29">
                  <c:v>290000</c:v>
                </c:pt>
                <c:pt idx="30">
                  <c:v>259900</c:v>
                </c:pt>
                <c:pt idx="31">
                  <c:v>314900</c:v>
                </c:pt>
                <c:pt idx="32">
                  <c:v>309900</c:v>
                </c:pt>
                <c:pt idx="33">
                  <c:v>295000</c:v>
                </c:pt>
              </c:numCache>
            </c:numRef>
          </c:xVal>
          <c:yVal>
            <c:numRef>
              <c:f>'Aula 26 09 2022'!$I$9:$I$42</c:f>
              <c:numCache>
                <c:formatCode>General</c:formatCode>
                <c:ptCount val="34"/>
                <c:pt idx="0">
                  <c:v>401245</c:v>
                </c:pt>
                <c:pt idx="1">
                  <c:v>384456</c:v>
                </c:pt>
                <c:pt idx="2">
                  <c:v>401026</c:v>
                </c:pt>
                <c:pt idx="3">
                  <c:v>326876</c:v>
                </c:pt>
                <c:pt idx="4">
                  <c:v>284454</c:v>
                </c:pt>
                <c:pt idx="5">
                  <c:v>325833</c:v>
                </c:pt>
                <c:pt idx="6">
                  <c:v>408242</c:v>
                </c:pt>
                <c:pt idx="7">
                  <c:v>399996</c:v>
                </c:pt>
                <c:pt idx="8">
                  <c:v>467383</c:v>
                </c:pt>
                <c:pt idx="9">
                  <c:v>283158</c:v>
                </c:pt>
                <c:pt idx="10">
                  <c:v>311606</c:v>
                </c:pt>
                <c:pt idx="11">
                  <c:v>362971</c:v>
                </c:pt>
                <c:pt idx="12">
                  <c:v>431363</c:v>
                </c:pt>
                <c:pt idx="13">
                  <c:v>392481</c:v>
                </c:pt>
                <c:pt idx="14">
                  <c:v>280739</c:v>
                </c:pt>
                <c:pt idx="15">
                  <c:v>497955</c:v>
                </c:pt>
                <c:pt idx="16">
                  <c:v>212955</c:v>
                </c:pt>
                <c:pt idx="17">
                  <c:v>281543</c:v>
                </c:pt>
                <c:pt idx="18">
                  <c:v>261759</c:v>
                </c:pt>
                <c:pt idx="19">
                  <c:v>333901</c:v>
                </c:pt>
                <c:pt idx="20">
                  <c:v>505010</c:v>
                </c:pt>
                <c:pt idx="21">
                  <c:v>305578</c:v>
                </c:pt>
                <c:pt idx="22">
                  <c:v>400266</c:v>
                </c:pt>
                <c:pt idx="23">
                  <c:v>283126</c:v>
                </c:pt>
                <c:pt idx="24">
                  <c:v>318692</c:v>
                </c:pt>
                <c:pt idx="25">
                  <c:v>304881</c:v>
                </c:pt>
                <c:pt idx="26">
                  <c:v>350954</c:v>
                </c:pt>
                <c:pt idx="27">
                  <c:v>367170</c:v>
                </c:pt>
                <c:pt idx="28">
                  <c:v>261071</c:v>
                </c:pt>
                <c:pt idx="29">
                  <c:v>328368</c:v>
                </c:pt>
                <c:pt idx="30">
                  <c:v>272037</c:v>
                </c:pt>
                <c:pt idx="31">
                  <c:v>264603</c:v>
                </c:pt>
                <c:pt idx="32">
                  <c:v>320935</c:v>
                </c:pt>
                <c:pt idx="33">
                  <c:v>308467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5-4A23-8E08-B58635487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707992"/>
        <c:axId val="397710616"/>
      </c:scatterChart>
      <c:valAx>
        <c:axId val="39770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710616"/>
        <c:crosses val="autoZero"/>
        <c:crossBetween val="midCat"/>
      </c:valAx>
      <c:valAx>
        <c:axId val="39771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70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Grafico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'Aula 08 08 2022'!$D$1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'Aula 08 08 2022'!$B$2:$B$82</c:f>
              <c:numCache>
                <c:formatCode>General</c:formatCode>
                <c:ptCount val="81"/>
                <c:pt idx="0">
                  <c:v>-20</c:v>
                </c:pt>
                <c:pt idx="1">
                  <c:v>-19.5</c:v>
                </c:pt>
                <c:pt idx="2">
                  <c:v>-19</c:v>
                </c:pt>
                <c:pt idx="3">
                  <c:v>-18.5</c:v>
                </c:pt>
                <c:pt idx="4">
                  <c:v>-18</c:v>
                </c:pt>
                <c:pt idx="5">
                  <c:v>-17.5</c:v>
                </c:pt>
                <c:pt idx="6">
                  <c:v>-17</c:v>
                </c:pt>
                <c:pt idx="7">
                  <c:v>-16.5</c:v>
                </c:pt>
                <c:pt idx="8">
                  <c:v>-16</c:v>
                </c:pt>
                <c:pt idx="9">
                  <c:v>-15.5</c:v>
                </c:pt>
                <c:pt idx="10">
                  <c:v>-15</c:v>
                </c:pt>
                <c:pt idx="11">
                  <c:v>-14.5</c:v>
                </c:pt>
                <c:pt idx="12">
                  <c:v>-14</c:v>
                </c:pt>
                <c:pt idx="13">
                  <c:v>-13.5</c:v>
                </c:pt>
                <c:pt idx="14">
                  <c:v>-13</c:v>
                </c:pt>
                <c:pt idx="15">
                  <c:v>-12.5</c:v>
                </c:pt>
                <c:pt idx="16">
                  <c:v>-12</c:v>
                </c:pt>
                <c:pt idx="17">
                  <c:v>-11.5</c:v>
                </c:pt>
                <c:pt idx="18">
                  <c:v>-11</c:v>
                </c:pt>
                <c:pt idx="19">
                  <c:v>-10.5</c:v>
                </c:pt>
                <c:pt idx="20">
                  <c:v>-10</c:v>
                </c:pt>
                <c:pt idx="21">
                  <c:v>-9.5</c:v>
                </c:pt>
                <c:pt idx="22">
                  <c:v>-9</c:v>
                </c:pt>
                <c:pt idx="23">
                  <c:v>-8.5</c:v>
                </c:pt>
                <c:pt idx="24">
                  <c:v>-8</c:v>
                </c:pt>
                <c:pt idx="25">
                  <c:v>-7.5</c:v>
                </c:pt>
                <c:pt idx="26">
                  <c:v>-7</c:v>
                </c:pt>
                <c:pt idx="27">
                  <c:v>-6.5</c:v>
                </c:pt>
                <c:pt idx="28">
                  <c:v>-6</c:v>
                </c:pt>
                <c:pt idx="29">
                  <c:v>-5.5</c:v>
                </c:pt>
                <c:pt idx="30">
                  <c:v>-5</c:v>
                </c:pt>
                <c:pt idx="31">
                  <c:v>-4.5</c:v>
                </c:pt>
                <c:pt idx="32">
                  <c:v>-4</c:v>
                </c:pt>
                <c:pt idx="33">
                  <c:v>-3.5</c:v>
                </c:pt>
                <c:pt idx="34">
                  <c:v>-3</c:v>
                </c:pt>
                <c:pt idx="35">
                  <c:v>-2.5</c:v>
                </c:pt>
                <c:pt idx="36">
                  <c:v>-2</c:v>
                </c:pt>
                <c:pt idx="37">
                  <c:v>-1.5</c:v>
                </c:pt>
                <c:pt idx="38">
                  <c:v>-1</c:v>
                </c:pt>
                <c:pt idx="39">
                  <c:v>-0.5</c:v>
                </c:pt>
                <c:pt idx="40">
                  <c:v>0</c:v>
                </c:pt>
                <c:pt idx="41">
                  <c:v>0.5</c:v>
                </c:pt>
                <c:pt idx="42">
                  <c:v>1</c:v>
                </c:pt>
                <c:pt idx="43">
                  <c:v>1.5</c:v>
                </c:pt>
                <c:pt idx="44">
                  <c:v>2</c:v>
                </c:pt>
                <c:pt idx="45">
                  <c:v>2.5</c:v>
                </c:pt>
                <c:pt idx="46">
                  <c:v>3</c:v>
                </c:pt>
                <c:pt idx="47">
                  <c:v>3.5</c:v>
                </c:pt>
                <c:pt idx="48">
                  <c:v>4</c:v>
                </c:pt>
                <c:pt idx="49">
                  <c:v>4.5</c:v>
                </c:pt>
                <c:pt idx="50">
                  <c:v>5</c:v>
                </c:pt>
                <c:pt idx="51">
                  <c:v>5.5</c:v>
                </c:pt>
                <c:pt idx="52">
                  <c:v>6</c:v>
                </c:pt>
                <c:pt idx="53">
                  <c:v>6.5</c:v>
                </c:pt>
                <c:pt idx="54">
                  <c:v>7</c:v>
                </c:pt>
                <c:pt idx="55">
                  <c:v>7.5</c:v>
                </c:pt>
                <c:pt idx="56">
                  <c:v>8</c:v>
                </c:pt>
                <c:pt idx="57">
                  <c:v>8.5</c:v>
                </c:pt>
                <c:pt idx="58">
                  <c:v>9</c:v>
                </c:pt>
                <c:pt idx="59">
                  <c:v>9.5</c:v>
                </c:pt>
                <c:pt idx="60">
                  <c:v>10</c:v>
                </c:pt>
                <c:pt idx="61">
                  <c:v>10.5</c:v>
                </c:pt>
                <c:pt idx="62">
                  <c:v>11</c:v>
                </c:pt>
                <c:pt idx="63">
                  <c:v>11.5</c:v>
                </c:pt>
                <c:pt idx="64">
                  <c:v>12</c:v>
                </c:pt>
                <c:pt idx="65">
                  <c:v>12.5</c:v>
                </c:pt>
                <c:pt idx="66">
                  <c:v>13</c:v>
                </c:pt>
                <c:pt idx="67">
                  <c:v>13.5</c:v>
                </c:pt>
                <c:pt idx="68">
                  <c:v>14</c:v>
                </c:pt>
                <c:pt idx="69">
                  <c:v>14.5</c:v>
                </c:pt>
                <c:pt idx="70">
                  <c:v>15</c:v>
                </c:pt>
                <c:pt idx="71">
                  <c:v>15.5</c:v>
                </c:pt>
                <c:pt idx="72">
                  <c:v>16</c:v>
                </c:pt>
                <c:pt idx="73">
                  <c:v>16.5</c:v>
                </c:pt>
                <c:pt idx="74">
                  <c:v>17</c:v>
                </c:pt>
                <c:pt idx="75">
                  <c:v>17.5</c:v>
                </c:pt>
                <c:pt idx="76">
                  <c:v>18</c:v>
                </c:pt>
                <c:pt idx="77">
                  <c:v>18.5</c:v>
                </c:pt>
                <c:pt idx="78">
                  <c:v>19</c:v>
                </c:pt>
                <c:pt idx="79">
                  <c:v>19.5</c:v>
                </c:pt>
                <c:pt idx="80">
                  <c:v>20</c:v>
                </c:pt>
              </c:numCache>
            </c:numRef>
          </c:xVal>
          <c:yVal>
            <c:numRef>
              <c:f>'Aula 08 08 2022'!$D$2:$D$82</c:f>
              <c:numCache>
                <c:formatCode>General</c:formatCode>
                <c:ptCount val="81"/>
                <c:pt idx="0">
                  <c:v>378</c:v>
                </c:pt>
                <c:pt idx="1">
                  <c:v>358.75</c:v>
                </c:pt>
                <c:pt idx="2">
                  <c:v>340</c:v>
                </c:pt>
                <c:pt idx="3">
                  <c:v>321.75</c:v>
                </c:pt>
                <c:pt idx="4">
                  <c:v>304</c:v>
                </c:pt>
                <c:pt idx="5">
                  <c:v>286.75</c:v>
                </c:pt>
                <c:pt idx="6">
                  <c:v>270</c:v>
                </c:pt>
                <c:pt idx="7">
                  <c:v>253.75</c:v>
                </c:pt>
                <c:pt idx="8">
                  <c:v>238</c:v>
                </c:pt>
                <c:pt idx="9">
                  <c:v>222.75</c:v>
                </c:pt>
                <c:pt idx="10">
                  <c:v>208</c:v>
                </c:pt>
                <c:pt idx="11">
                  <c:v>193.75</c:v>
                </c:pt>
                <c:pt idx="12">
                  <c:v>180</c:v>
                </c:pt>
                <c:pt idx="13">
                  <c:v>166.75</c:v>
                </c:pt>
                <c:pt idx="14">
                  <c:v>154</c:v>
                </c:pt>
                <c:pt idx="15">
                  <c:v>141.75</c:v>
                </c:pt>
                <c:pt idx="16">
                  <c:v>130</c:v>
                </c:pt>
                <c:pt idx="17">
                  <c:v>118.75</c:v>
                </c:pt>
                <c:pt idx="18">
                  <c:v>108</c:v>
                </c:pt>
                <c:pt idx="19">
                  <c:v>97.75</c:v>
                </c:pt>
                <c:pt idx="20">
                  <c:v>88</c:v>
                </c:pt>
                <c:pt idx="21">
                  <c:v>78.75</c:v>
                </c:pt>
                <c:pt idx="22">
                  <c:v>70</c:v>
                </c:pt>
                <c:pt idx="23">
                  <c:v>61.75</c:v>
                </c:pt>
                <c:pt idx="24">
                  <c:v>54</c:v>
                </c:pt>
                <c:pt idx="25">
                  <c:v>46.75</c:v>
                </c:pt>
                <c:pt idx="26">
                  <c:v>40</c:v>
                </c:pt>
                <c:pt idx="27">
                  <c:v>33.75</c:v>
                </c:pt>
                <c:pt idx="28">
                  <c:v>28</c:v>
                </c:pt>
                <c:pt idx="29">
                  <c:v>22.75</c:v>
                </c:pt>
                <c:pt idx="30">
                  <c:v>18</c:v>
                </c:pt>
                <c:pt idx="31">
                  <c:v>13.75</c:v>
                </c:pt>
                <c:pt idx="32">
                  <c:v>10</c:v>
                </c:pt>
                <c:pt idx="33">
                  <c:v>6.75</c:v>
                </c:pt>
                <c:pt idx="34">
                  <c:v>4</c:v>
                </c:pt>
                <c:pt idx="35">
                  <c:v>1.75</c:v>
                </c:pt>
                <c:pt idx="36">
                  <c:v>0</c:v>
                </c:pt>
                <c:pt idx="37">
                  <c:v>-1.25</c:v>
                </c:pt>
                <c:pt idx="38">
                  <c:v>-2</c:v>
                </c:pt>
                <c:pt idx="39">
                  <c:v>-2.25</c:v>
                </c:pt>
                <c:pt idx="40">
                  <c:v>-2</c:v>
                </c:pt>
                <c:pt idx="41">
                  <c:v>-1.25</c:v>
                </c:pt>
                <c:pt idx="42">
                  <c:v>0</c:v>
                </c:pt>
                <c:pt idx="43">
                  <c:v>1.75</c:v>
                </c:pt>
                <c:pt idx="44">
                  <c:v>4</c:v>
                </c:pt>
                <c:pt idx="45">
                  <c:v>6.75</c:v>
                </c:pt>
                <c:pt idx="46">
                  <c:v>10</c:v>
                </c:pt>
                <c:pt idx="47">
                  <c:v>13.75</c:v>
                </c:pt>
                <c:pt idx="48">
                  <c:v>18</c:v>
                </c:pt>
                <c:pt idx="49">
                  <c:v>22.75</c:v>
                </c:pt>
                <c:pt idx="50">
                  <c:v>28</c:v>
                </c:pt>
                <c:pt idx="51">
                  <c:v>33.75</c:v>
                </c:pt>
                <c:pt idx="52">
                  <c:v>40</c:v>
                </c:pt>
                <c:pt idx="53">
                  <c:v>46.75</c:v>
                </c:pt>
                <c:pt idx="54">
                  <c:v>54</c:v>
                </c:pt>
                <c:pt idx="55">
                  <c:v>61.75</c:v>
                </c:pt>
                <c:pt idx="56">
                  <c:v>70</c:v>
                </c:pt>
                <c:pt idx="57">
                  <c:v>78.75</c:v>
                </c:pt>
                <c:pt idx="58">
                  <c:v>88</c:v>
                </c:pt>
                <c:pt idx="59">
                  <c:v>97.75</c:v>
                </c:pt>
                <c:pt idx="60">
                  <c:v>108</c:v>
                </c:pt>
                <c:pt idx="61">
                  <c:v>118.75</c:v>
                </c:pt>
                <c:pt idx="62">
                  <c:v>130</c:v>
                </c:pt>
                <c:pt idx="63">
                  <c:v>141.75</c:v>
                </c:pt>
                <c:pt idx="64">
                  <c:v>154</c:v>
                </c:pt>
                <c:pt idx="65">
                  <c:v>166.75</c:v>
                </c:pt>
                <c:pt idx="66">
                  <c:v>180</c:v>
                </c:pt>
                <c:pt idx="67">
                  <c:v>193.75</c:v>
                </c:pt>
                <c:pt idx="68">
                  <c:v>208</c:v>
                </c:pt>
                <c:pt idx="69">
                  <c:v>222.75</c:v>
                </c:pt>
                <c:pt idx="70">
                  <c:v>238</c:v>
                </c:pt>
                <c:pt idx="71">
                  <c:v>253.75</c:v>
                </c:pt>
                <c:pt idx="72">
                  <c:v>270</c:v>
                </c:pt>
                <c:pt idx="73">
                  <c:v>286.75</c:v>
                </c:pt>
                <c:pt idx="74">
                  <c:v>304</c:v>
                </c:pt>
                <c:pt idx="75">
                  <c:v>321.75</c:v>
                </c:pt>
                <c:pt idx="76">
                  <c:v>340</c:v>
                </c:pt>
                <c:pt idx="77">
                  <c:v>358.75</c:v>
                </c:pt>
                <c:pt idx="78">
                  <c:v>378</c:v>
                </c:pt>
                <c:pt idx="79">
                  <c:v>397.75</c:v>
                </c:pt>
                <c:pt idx="80">
                  <c:v>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90-4D53-8B7B-B5F4742B7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4286432"/>
        <c:axId val="-564282624"/>
      </c:scatterChart>
      <c:valAx>
        <c:axId val="-56428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64282624"/>
        <c:crosses val="autoZero"/>
        <c:crossBetween val="midCat"/>
      </c:valAx>
      <c:valAx>
        <c:axId val="-5642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6428643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Relação</a:t>
            </a:r>
            <a:r>
              <a:rPr lang="pt-BR" baseline="0"/>
              <a:t> Entre o Tempo Real e o Calculado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'Atividade Analise Multivaria'!$G$3</c:f>
              <c:strCache>
                <c:ptCount val="1"/>
                <c:pt idx="0">
                  <c:v>Tempo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'Atividade Analise Multivaria'!$G$4:$G$17</c:f>
              <c:numCache>
                <c:formatCode>General</c:formatCode>
                <c:ptCount val="14"/>
                <c:pt idx="0">
                  <c:v>24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26</c:v>
                </c:pt>
                <c:pt idx="6">
                  <c:v>28</c:v>
                </c:pt>
                <c:pt idx="7">
                  <c:v>31</c:v>
                </c:pt>
                <c:pt idx="8">
                  <c:v>39</c:v>
                </c:pt>
                <c:pt idx="9">
                  <c:v>33</c:v>
                </c:pt>
                <c:pt idx="10">
                  <c:v>30</c:v>
                </c:pt>
                <c:pt idx="11">
                  <c:v>25</c:v>
                </c:pt>
                <c:pt idx="12">
                  <c:v>42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B-49FC-8744-6FA5A9F3BDE2}"/>
            </c:ext>
          </c:extLst>
        </c:ser>
        <c:ser>
          <c:idx val="1"/>
          <c:order val="1"/>
          <c:tx>
            <c:strRef>
              <c:f>'Atividade Analise Multivaria'!$H$3</c:f>
              <c:strCache>
                <c:ptCount val="1"/>
                <c:pt idx="0">
                  <c:v>Tempo Calculado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'Atividade Analise Multivaria'!$H$4:$H$17</c:f>
              <c:numCache>
                <c:formatCode>0</c:formatCode>
                <c:ptCount val="14"/>
                <c:pt idx="0">
                  <c:v>24.36</c:v>
                </c:pt>
                <c:pt idx="1">
                  <c:v>27.473500000000001</c:v>
                </c:pt>
                <c:pt idx="2">
                  <c:v>28.1646</c:v>
                </c:pt>
                <c:pt idx="3">
                  <c:v>29.826000000000001</c:v>
                </c:pt>
                <c:pt idx="4">
                  <c:v>32.765599999999999</c:v>
                </c:pt>
                <c:pt idx="5">
                  <c:v>24.8445</c:v>
                </c:pt>
                <c:pt idx="6">
                  <c:v>29.894400000000001</c:v>
                </c:pt>
                <c:pt idx="7">
                  <c:v>29.9984</c:v>
                </c:pt>
                <c:pt idx="8">
                  <c:v>39.0608</c:v>
                </c:pt>
                <c:pt idx="9">
                  <c:v>34.599400000000003</c:v>
                </c:pt>
                <c:pt idx="10">
                  <c:v>29.479700000000001</c:v>
                </c:pt>
                <c:pt idx="11">
                  <c:v>26.228100000000001</c:v>
                </c:pt>
                <c:pt idx="12">
                  <c:v>41.759599999999999</c:v>
                </c:pt>
                <c:pt idx="13">
                  <c:v>39.545299999999997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B-49FC-8744-6FA5A9F3B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264584"/>
        <c:axId val="587265568"/>
      </c:lineChart>
      <c:catAx>
        <c:axId val="587264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7265568"/>
        <c:crosses val="autoZero"/>
        <c:auto val="1"/>
        <c:lblAlgn val="ctr"/>
        <c:lblOffset val="100"/>
        <c:noMultiLvlLbl val="0"/>
      </c:catAx>
      <c:valAx>
        <c:axId val="5872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726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'Atividade Analise Multivaria'!$H$3</c:f>
              <c:strCache>
                <c:ptCount val="1"/>
                <c:pt idx="0">
                  <c:v>Tempo Calculado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838451443569555"/>
                  <c:y val="2.13210848643919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'Atividade Analise Multivaria'!$G$4:$G$17</c:f>
              <c:numCache>
                <c:formatCode>General</c:formatCode>
                <c:ptCount val="14"/>
                <c:pt idx="0">
                  <c:v>24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26</c:v>
                </c:pt>
                <c:pt idx="6">
                  <c:v>28</c:v>
                </c:pt>
                <c:pt idx="7">
                  <c:v>31</c:v>
                </c:pt>
                <c:pt idx="8">
                  <c:v>39</c:v>
                </c:pt>
                <c:pt idx="9">
                  <c:v>33</c:v>
                </c:pt>
                <c:pt idx="10">
                  <c:v>30</c:v>
                </c:pt>
                <c:pt idx="11">
                  <c:v>25</c:v>
                </c:pt>
                <c:pt idx="12">
                  <c:v>42</c:v>
                </c:pt>
                <c:pt idx="13">
                  <c:v>40</c:v>
                </c:pt>
              </c:numCache>
            </c:numRef>
          </c:xVal>
          <c:yVal>
            <c:numRef>
              <c:f>'Atividade Analise Multivaria'!$H$4:$H$17</c:f>
              <c:numCache>
                <c:formatCode>0</c:formatCode>
                <c:ptCount val="14"/>
                <c:pt idx="0">
                  <c:v>24.36</c:v>
                </c:pt>
                <c:pt idx="1">
                  <c:v>27.473500000000001</c:v>
                </c:pt>
                <c:pt idx="2">
                  <c:v>28.1646</c:v>
                </c:pt>
                <c:pt idx="3">
                  <c:v>29.826000000000001</c:v>
                </c:pt>
                <c:pt idx="4">
                  <c:v>32.765599999999999</c:v>
                </c:pt>
                <c:pt idx="5">
                  <c:v>24.8445</c:v>
                </c:pt>
                <c:pt idx="6">
                  <c:v>29.894400000000001</c:v>
                </c:pt>
                <c:pt idx="7">
                  <c:v>29.9984</c:v>
                </c:pt>
                <c:pt idx="8">
                  <c:v>39.0608</c:v>
                </c:pt>
                <c:pt idx="9">
                  <c:v>34.599400000000003</c:v>
                </c:pt>
                <c:pt idx="10">
                  <c:v>29.479700000000001</c:v>
                </c:pt>
                <c:pt idx="11">
                  <c:v>26.228100000000001</c:v>
                </c:pt>
                <c:pt idx="12">
                  <c:v>41.759599999999999</c:v>
                </c:pt>
                <c:pt idx="13">
                  <c:v>39.545299999999997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32-4F9F-AC53-C4346DE8A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571424"/>
        <c:axId val="447571752"/>
      </c:scatterChart>
      <c:valAx>
        <c:axId val="44757142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7571752"/>
        <c:crosses val="autoZero"/>
        <c:crossBetween val="midCat"/>
      </c:valAx>
      <c:valAx>
        <c:axId val="44757175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757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'Aula 24 10 2022'!$C$2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'Aula 24 10 2022'!$C$3:$C$16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12</c:v>
                </c:pt>
                <c:pt idx="6">
                  <c:v>6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6-421C-94F0-0C46034A2537}"/>
            </c:ext>
          </c:extLst>
        </c:ser>
        <c:ser>
          <c:idx val="1"/>
          <c:order val="1"/>
          <c:tx>
            <c:strRef>
              <c:f>'Aula 24 10 2022'!$D$2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'Aula 24 10 2022'!$D$3:$D$16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6-421C-94F0-0C46034A2537}"/>
            </c:ext>
          </c:extLst>
        </c:ser>
        <c:ser>
          <c:idx val="2"/>
          <c:order val="2"/>
          <c:tx>
            <c:strRef>
              <c:f>'Aula 24 10 2022'!$E$2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'Aula 24 10 2022'!$E$3:$E$16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10</c:v>
                </c:pt>
                <c:pt idx="6">
                  <c:v>5</c:v>
                </c:pt>
                <c:pt idx="7">
                  <c:v>5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36-421C-94F0-0C46034A2537}"/>
            </c:ext>
          </c:extLst>
        </c:ser>
        <c:ser>
          <c:idx val="3"/>
          <c:order val="3"/>
          <c:tx>
            <c:strRef>
              <c:f>'Aula 24 10 2022'!$F$2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'Aula 24 10 2022'!$F$3:$F$16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12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36-421C-94F0-0C46034A2537}"/>
            </c:ext>
          </c:extLst>
        </c:ser>
        <c:ser>
          <c:idx val="4"/>
          <c:order val="4"/>
          <c:tx>
            <c:strRef>
              <c:f>'Aula 24 10 2022'!$G$2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'Aula 24 10 2022'!$G$3:$G$16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12</c:v>
                </c:pt>
                <c:pt idx="6">
                  <c:v>8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36-421C-94F0-0C46034A2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434864"/>
        <c:axId val="1536435280"/>
      </c:lineChart>
      <c:catAx>
        <c:axId val="153643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6435280"/>
        <c:crosses val="autoZero"/>
        <c:auto val="1"/>
        <c:lblAlgn val="ctr"/>
        <c:lblOffset val="100"/>
        <c:noMultiLvlLbl val="0"/>
      </c:catAx>
      <c:valAx>
        <c:axId val="15364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643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Grafico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'Aula 08 08 2022'!$B$2:$B$82</c:f>
              <c:numCache>
                <c:formatCode>General</c:formatCode>
                <c:ptCount val="81"/>
                <c:pt idx="0">
                  <c:v>-20</c:v>
                </c:pt>
                <c:pt idx="1">
                  <c:v>-19.5</c:v>
                </c:pt>
                <c:pt idx="2">
                  <c:v>-19</c:v>
                </c:pt>
                <c:pt idx="3">
                  <c:v>-18.5</c:v>
                </c:pt>
                <c:pt idx="4">
                  <c:v>-18</c:v>
                </c:pt>
                <c:pt idx="5">
                  <c:v>-17.5</c:v>
                </c:pt>
                <c:pt idx="6">
                  <c:v>-17</c:v>
                </c:pt>
                <c:pt idx="7">
                  <c:v>-16.5</c:v>
                </c:pt>
                <c:pt idx="8">
                  <c:v>-16</c:v>
                </c:pt>
                <c:pt idx="9">
                  <c:v>-15.5</c:v>
                </c:pt>
                <c:pt idx="10">
                  <c:v>-15</c:v>
                </c:pt>
                <c:pt idx="11">
                  <c:v>-14.5</c:v>
                </c:pt>
                <c:pt idx="12">
                  <c:v>-14</c:v>
                </c:pt>
                <c:pt idx="13">
                  <c:v>-13.5</c:v>
                </c:pt>
                <c:pt idx="14">
                  <c:v>-13</c:v>
                </c:pt>
                <c:pt idx="15">
                  <c:v>-12.5</c:v>
                </c:pt>
                <c:pt idx="16">
                  <c:v>-12</c:v>
                </c:pt>
                <c:pt idx="17">
                  <c:v>-11.5</c:v>
                </c:pt>
                <c:pt idx="18">
                  <c:v>-11</c:v>
                </c:pt>
                <c:pt idx="19">
                  <c:v>-10.5</c:v>
                </c:pt>
                <c:pt idx="20">
                  <c:v>-10</c:v>
                </c:pt>
                <c:pt idx="21">
                  <c:v>-9.5</c:v>
                </c:pt>
                <c:pt idx="22">
                  <c:v>-9</c:v>
                </c:pt>
                <c:pt idx="23">
                  <c:v>-8.5</c:v>
                </c:pt>
                <c:pt idx="24">
                  <c:v>-8</c:v>
                </c:pt>
                <c:pt idx="25">
                  <c:v>-7.5</c:v>
                </c:pt>
                <c:pt idx="26">
                  <c:v>-7</c:v>
                </c:pt>
                <c:pt idx="27">
                  <c:v>-6.5</c:v>
                </c:pt>
                <c:pt idx="28">
                  <c:v>-6</c:v>
                </c:pt>
                <c:pt idx="29">
                  <c:v>-5.5</c:v>
                </c:pt>
                <c:pt idx="30">
                  <c:v>-5</c:v>
                </c:pt>
                <c:pt idx="31">
                  <c:v>-4.5</c:v>
                </c:pt>
                <c:pt idx="32">
                  <c:v>-4</c:v>
                </c:pt>
                <c:pt idx="33">
                  <c:v>-3.5</c:v>
                </c:pt>
                <c:pt idx="34">
                  <c:v>-3</c:v>
                </c:pt>
                <c:pt idx="35">
                  <c:v>-2.5</c:v>
                </c:pt>
                <c:pt idx="36">
                  <c:v>-2</c:v>
                </c:pt>
                <c:pt idx="37">
                  <c:v>-1.5</c:v>
                </c:pt>
                <c:pt idx="38">
                  <c:v>-1</c:v>
                </c:pt>
                <c:pt idx="39">
                  <c:v>-0.5</c:v>
                </c:pt>
                <c:pt idx="40">
                  <c:v>0</c:v>
                </c:pt>
                <c:pt idx="41">
                  <c:v>0.5</c:v>
                </c:pt>
                <c:pt idx="42">
                  <c:v>1</c:v>
                </c:pt>
                <c:pt idx="43">
                  <c:v>1.5</c:v>
                </c:pt>
                <c:pt idx="44">
                  <c:v>2</c:v>
                </c:pt>
                <c:pt idx="45">
                  <c:v>2.5</c:v>
                </c:pt>
                <c:pt idx="46">
                  <c:v>3</c:v>
                </c:pt>
                <c:pt idx="47">
                  <c:v>3.5</c:v>
                </c:pt>
                <c:pt idx="48">
                  <c:v>4</c:v>
                </c:pt>
                <c:pt idx="49">
                  <c:v>4.5</c:v>
                </c:pt>
                <c:pt idx="50">
                  <c:v>5</c:v>
                </c:pt>
                <c:pt idx="51">
                  <c:v>5.5</c:v>
                </c:pt>
                <c:pt idx="52">
                  <c:v>6</c:v>
                </c:pt>
                <c:pt idx="53">
                  <c:v>6.5</c:v>
                </c:pt>
                <c:pt idx="54">
                  <c:v>7</c:v>
                </c:pt>
                <c:pt idx="55">
                  <c:v>7.5</c:v>
                </c:pt>
                <c:pt idx="56">
                  <c:v>8</c:v>
                </c:pt>
                <c:pt idx="57">
                  <c:v>8.5</c:v>
                </c:pt>
                <c:pt idx="58">
                  <c:v>9</c:v>
                </c:pt>
                <c:pt idx="59">
                  <c:v>9.5</c:v>
                </c:pt>
                <c:pt idx="60">
                  <c:v>10</c:v>
                </c:pt>
                <c:pt idx="61">
                  <c:v>10.5</c:v>
                </c:pt>
                <c:pt idx="62">
                  <c:v>11</c:v>
                </c:pt>
                <c:pt idx="63">
                  <c:v>11.5</c:v>
                </c:pt>
                <c:pt idx="64">
                  <c:v>12</c:v>
                </c:pt>
                <c:pt idx="65">
                  <c:v>12.5</c:v>
                </c:pt>
                <c:pt idx="66">
                  <c:v>13</c:v>
                </c:pt>
                <c:pt idx="67">
                  <c:v>13.5</c:v>
                </c:pt>
                <c:pt idx="68">
                  <c:v>14</c:v>
                </c:pt>
                <c:pt idx="69">
                  <c:v>14.5</c:v>
                </c:pt>
                <c:pt idx="70">
                  <c:v>15</c:v>
                </c:pt>
                <c:pt idx="71">
                  <c:v>15.5</c:v>
                </c:pt>
                <c:pt idx="72">
                  <c:v>16</c:v>
                </c:pt>
                <c:pt idx="73">
                  <c:v>16.5</c:v>
                </c:pt>
                <c:pt idx="74">
                  <c:v>17</c:v>
                </c:pt>
                <c:pt idx="75">
                  <c:v>17.5</c:v>
                </c:pt>
                <c:pt idx="76">
                  <c:v>18</c:v>
                </c:pt>
                <c:pt idx="77">
                  <c:v>18.5</c:v>
                </c:pt>
                <c:pt idx="78">
                  <c:v>19</c:v>
                </c:pt>
                <c:pt idx="79">
                  <c:v>19.5</c:v>
                </c:pt>
                <c:pt idx="80">
                  <c:v>20</c:v>
                </c:pt>
              </c:numCache>
            </c:numRef>
          </c:xVal>
          <c:yVal>
            <c:numRef>
              <c:f>'Aula 08 08 2022'!$O$2:$O$82</c:f>
              <c:numCache>
                <c:formatCode>General</c:formatCode>
                <c:ptCount val="81"/>
                <c:pt idx="0">
                  <c:v>2.4875467192368207E-4</c:v>
                </c:pt>
                <c:pt idx="1">
                  <c:v>2.6831496909432949E-4</c:v>
                </c:pt>
                <c:pt idx="2">
                  <c:v>2.8997893837184456E-4</c:v>
                </c:pt>
                <c:pt idx="3">
                  <c:v>3.1403686432069104E-4</c:v>
                </c:pt>
                <c:pt idx="4">
                  <c:v>3.4082840236686389E-4</c:v>
                </c:pt>
                <c:pt idx="5">
                  <c:v>3.7075264773665437E-4</c:v>
                </c:pt>
                <c:pt idx="6">
                  <c:v>4.0428061831153389E-4</c:v>
                </c:pt>
                <c:pt idx="7">
                  <c:v>4.4197082155511785E-4</c:v>
                </c:pt>
                <c:pt idx="8">
                  <c:v>4.8448878862662569E-4</c:v>
                </c:pt>
                <c:pt idx="9">
                  <c:v>5.3263174850331553E-4</c:v>
                </c:pt>
                <c:pt idx="10">
                  <c:v>5.8736001253034697E-4</c:v>
                </c:pt>
                <c:pt idx="11">
                  <c:v>6.4983719057455972E-4</c:v>
                </c:pt>
                <c:pt idx="12">
                  <c:v>7.2148213043366231E-4</c:v>
                </c:pt>
                <c:pt idx="13">
                  <c:v>8.0403656132919151E-4</c:v>
                </c:pt>
                <c:pt idx="14">
                  <c:v>8.9965397923875436E-4</c:v>
                </c:pt>
                <c:pt idx="15">
                  <c:v>1.0110175639026289E-3</c:v>
                </c:pt>
                <c:pt idx="16">
                  <c:v>1.1414982164090369E-3</c:v>
                </c:pt>
                <c:pt idx="17">
                  <c:v>1.2953687048776969E-3</c:v>
                </c:pt>
                <c:pt idx="18">
                  <c:v>1.4780972856758936E-3</c:v>
                </c:pt>
                <c:pt idx="19">
                  <c:v>1.6967554601691707E-3</c:v>
                </c:pt>
                <c:pt idx="20">
                  <c:v>1.9605920988138418E-3</c:v>
                </c:pt>
                <c:pt idx="21">
                  <c:v>2.281854006380184E-3</c:v>
                </c:pt>
                <c:pt idx="22">
                  <c:v>2.676977989292088E-3</c:v>
                </c:pt>
                <c:pt idx="23">
                  <c:v>3.1683537373760904E-3</c:v>
                </c:pt>
                <c:pt idx="24">
                  <c:v>3.78698224852071E-3</c:v>
                </c:pt>
                <c:pt idx="25">
                  <c:v>4.5765717663660112E-3</c:v>
                </c:pt>
                <c:pt idx="26">
                  <c:v>5.5999999999999999E-3</c:v>
                </c:pt>
                <c:pt idx="27">
                  <c:v>6.9497811487186341E-3</c:v>
                </c:pt>
                <c:pt idx="28">
                  <c:v>8.7655222790357923E-3</c:v>
                </c:pt>
                <c:pt idx="29">
                  <c:v>1.1264E-2</c:v>
                </c:pt>
                <c:pt idx="30">
                  <c:v>1.4792899408284023E-2</c:v>
                </c:pt>
                <c:pt idx="31">
                  <c:v>1.9930795847750864E-2</c:v>
                </c:pt>
                <c:pt idx="32">
                  <c:v>2.768166089965398E-2</c:v>
                </c:pt>
                <c:pt idx="33">
                  <c:v>3.9871840512637952E-2</c:v>
                </c:pt>
                <c:pt idx="34">
                  <c:v>0.06</c:v>
                </c:pt>
                <c:pt idx="35">
                  <c:v>9.5124851367419744E-2</c:v>
                </c:pt>
                <c:pt idx="36">
                  <c:v>0.16</c:v>
                </c:pt>
                <c:pt idx="37">
                  <c:v>0.28402366863905326</c:v>
                </c:pt>
                <c:pt idx="38">
                  <c:v>0.5</c:v>
                </c:pt>
                <c:pt idx="39">
                  <c:v>0.64</c:v>
                </c:pt>
                <c:pt idx="40">
                  <c:v>0</c:v>
                </c:pt>
                <c:pt idx="41">
                  <c:v>-0.64</c:v>
                </c:pt>
                <c:pt idx="42">
                  <c:v>-0.5</c:v>
                </c:pt>
                <c:pt idx="43">
                  <c:v>-0.28402366863905326</c:v>
                </c:pt>
                <c:pt idx="44">
                  <c:v>-0.16</c:v>
                </c:pt>
                <c:pt idx="45">
                  <c:v>-9.5124851367419744E-2</c:v>
                </c:pt>
                <c:pt idx="46">
                  <c:v>-0.06</c:v>
                </c:pt>
                <c:pt idx="47">
                  <c:v>-3.9871840512637952E-2</c:v>
                </c:pt>
                <c:pt idx="48">
                  <c:v>-2.768166089965398E-2</c:v>
                </c:pt>
                <c:pt idx="49">
                  <c:v>-1.9930795847750864E-2</c:v>
                </c:pt>
                <c:pt idx="50">
                  <c:v>-1.4792899408284023E-2</c:v>
                </c:pt>
                <c:pt idx="51">
                  <c:v>-1.1264E-2</c:v>
                </c:pt>
                <c:pt idx="52">
                  <c:v>-8.7655222790357923E-3</c:v>
                </c:pt>
                <c:pt idx="53">
                  <c:v>-6.9497811487186341E-3</c:v>
                </c:pt>
                <c:pt idx="54">
                  <c:v>-5.5999999999999999E-3</c:v>
                </c:pt>
                <c:pt idx="55">
                  <c:v>-4.5765717663660112E-3</c:v>
                </c:pt>
                <c:pt idx="56">
                  <c:v>-3.78698224852071E-3</c:v>
                </c:pt>
                <c:pt idx="57">
                  <c:v>-3.1683537373760904E-3</c:v>
                </c:pt>
                <c:pt idx="58">
                  <c:v>-2.676977989292088E-3</c:v>
                </c:pt>
                <c:pt idx="59">
                  <c:v>-2.281854006380184E-3</c:v>
                </c:pt>
                <c:pt idx="60">
                  <c:v>-1.9605920988138418E-3</c:v>
                </c:pt>
                <c:pt idx="61">
                  <c:v>-1.6967554601691707E-3</c:v>
                </c:pt>
                <c:pt idx="62">
                  <c:v>-1.4780972856758936E-3</c:v>
                </c:pt>
                <c:pt idx="63">
                  <c:v>-1.2953687048776969E-3</c:v>
                </c:pt>
                <c:pt idx="64">
                  <c:v>-1.1414982164090369E-3</c:v>
                </c:pt>
                <c:pt idx="65">
                  <c:v>-1.0110175639026289E-3</c:v>
                </c:pt>
                <c:pt idx="66">
                  <c:v>-8.9965397923875436E-4</c:v>
                </c:pt>
                <c:pt idx="67">
                  <c:v>-8.0403656132919151E-4</c:v>
                </c:pt>
                <c:pt idx="68">
                  <c:v>-7.2148213043366231E-4</c:v>
                </c:pt>
                <c:pt idx="69">
                  <c:v>-6.4983719057455972E-4</c:v>
                </c:pt>
                <c:pt idx="70">
                  <c:v>-5.8736001253034697E-4</c:v>
                </c:pt>
                <c:pt idx="71">
                  <c:v>-5.3263174850331553E-4</c:v>
                </c:pt>
                <c:pt idx="72">
                  <c:v>-4.8448878862662569E-4</c:v>
                </c:pt>
                <c:pt idx="73">
                  <c:v>-4.4197082155511785E-4</c:v>
                </c:pt>
                <c:pt idx="74">
                  <c:v>-4.0428061831153389E-4</c:v>
                </c:pt>
                <c:pt idx="75">
                  <c:v>-3.7075264773665437E-4</c:v>
                </c:pt>
                <c:pt idx="76">
                  <c:v>-3.4082840236686389E-4</c:v>
                </c:pt>
                <c:pt idx="77">
                  <c:v>-3.1403686432069104E-4</c:v>
                </c:pt>
                <c:pt idx="78">
                  <c:v>-2.8997893837184456E-4</c:v>
                </c:pt>
                <c:pt idx="79">
                  <c:v>-2.6831496909432949E-4</c:v>
                </c:pt>
                <c:pt idx="80">
                  <c:v>-2.4875467192368207E-4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23-4BC1-9EE2-576712C1B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4553488"/>
        <c:axId val="-564552944"/>
      </c:scatterChart>
      <c:valAx>
        <c:axId val="-56455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64552944"/>
        <c:crosses val="autoZero"/>
        <c:crossBetween val="midCat"/>
      </c:valAx>
      <c:valAx>
        <c:axId val="-5645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6455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Grafico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'Aula 08 08 2022'!$B$2:$B$82</c:f>
              <c:numCache>
                <c:formatCode>General</c:formatCode>
                <c:ptCount val="81"/>
                <c:pt idx="0">
                  <c:v>-20</c:v>
                </c:pt>
                <c:pt idx="1">
                  <c:v>-19.5</c:v>
                </c:pt>
                <c:pt idx="2">
                  <c:v>-19</c:v>
                </c:pt>
                <c:pt idx="3">
                  <c:v>-18.5</c:v>
                </c:pt>
                <c:pt idx="4">
                  <c:v>-18</c:v>
                </c:pt>
                <c:pt idx="5">
                  <c:v>-17.5</c:v>
                </c:pt>
                <c:pt idx="6">
                  <c:v>-17</c:v>
                </c:pt>
                <c:pt idx="7">
                  <c:v>-16.5</c:v>
                </c:pt>
                <c:pt idx="8">
                  <c:v>-16</c:v>
                </c:pt>
                <c:pt idx="9">
                  <c:v>-15.5</c:v>
                </c:pt>
                <c:pt idx="10">
                  <c:v>-15</c:v>
                </c:pt>
                <c:pt idx="11">
                  <c:v>-14.5</c:v>
                </c:pt>
                <c:pt idx="12">
                  <c:v>-14</c:v>
                </c:pt>
                <c:pt idx="13">
                  <c:v>-13.5</c:v>
                </c:pt>
                <c:pt idx="14">
                  <c:v>-13</c:v>
                </c:pt>
                <c:pt idx="15">
                  <c:v>-12.5</c:v>
                </c:pt>
                <c:pt idx="16">
                  <c:v>-12</c:v>
                </c:pt>
                <c:pt idx="17">
                  <c:v>-11.5</c:v>
                </c:pt>
                <c:pt idx="18">
                  <c:v>-11</c:v>
                </c:pt>
                <c:pt idx="19">
                  <c:v>-10.5</c:v>
                </c:pt>
                <c:pt idx="20">
                  <c:v>-10</c:v>
                </c:pt>
                <c:pt idx="21">
                  <c:v>-9.5</c:v>
                </c:pt>
                <c:pt idx="22">
                  <c:v>-9</c:v>
                </c:pt>
                <c:pt idx="23">
                  <c:v>-8.5</c:v>
                </c:pt>
                <c:pt idx="24">
                  <c:v>-8</c:v>
                </c:pt>
                <c:pt idx="25">
                  <c:v>-7.5</c:v>
                </c:pt>
                <c:pt idx="26">
                  <c:v>-7</c:v>
                </c:pt>
                <c:pt idx="27">
                  <c:v>-6.5</c:v>
                </c:pt>
                <c:pt idx="28">
                  <c:v>-6</c:v>
                </c:pt>
                <c:pt idx="29">
                  <c:v>-5.5</c:v>
                </c:pt>
                <c:pt idx="30">
                  <c:v>-5</c:v>
                </c:pt>
                <c:pt idx="31">
                  <c:v>-4.5</c:v>
                </c:pt>
                <c:pt idx="32">
                  <c:v>-4</c:v>
                </c:pt>
                <c:pt idx="33">
                  <c:v>-3.5</c:v>
                </c:pt>
                <c:pt idx="34">
                  <c:v>-3</c:v>
                </c:pt>
                <c:pt idx="35">
                  <c:v>-2.5</c:v>
                </c:pt>
                <c:pt idx="36">
                  <c:v>-2</c:v>
                </c:pt>
                <c:pt idx="37">
                  <c:v>-1.5</c:v>
                </c:pt>
                <c:pt idx="38">
                  <c:v>-1</c:v>
                </c:pt>
                <c:pt idx="39">
                  <c:v>-0.5</c:v>
                </c:pt>
                <c:pt idx="40">
                  <c:v>0</c:v>
                </c:pt>
                <c:pt idx="41">
                  <c:v>0.5</c:v>
                </c:pt>
                <c:pt idx="42">
                  <c:v>1</c:v>
                </c:pt>
                <c:pt idx="43">
                  <c:v>1.5</c:v>
                </c:pt>
                <c:pt idx="44">
                  <c:v>2</c:v>
                </c:pt>
                <c:pt idx="45">
                  <c:v>2.5</c:v>
                </c:pt>
                <c:pt idx="46">
                  <c:v>3</c:v>
                </c:pt>
                <c:pt idx="47">
                  <c:v>3.5</c:v>
                </c:pt>
                <c:pt idx="48">
                  <c:v>4</c:v>
                </c:pt>
                <c:pt idx="49">
                  <c:v>4.5</c:v>
                </c:pt>
                <c:pt idx="50">
                  <c:v>5</c:v>
                </c:pt>
                <c:pt idx="51">
                  <c:v>5.5</c:v>
                </c:pt>
                <c:pt idx="52">
                  <c:v>6</c:v>
                </c:pt>
                <c:pt idx="53">
                  <c:v>6.5</c:v>
                </c:pt>
                <c:pt idx="54">
                  <c:v>7</c:v>
                </c:pt>
                <c:pt idx="55">
                  <c:v>7.5</c:v>
                </c:pt>
                <c:pt idx="56">
                  <c:v>8</c:v>
                </c:pt>
                <c:pt idx="57">
                  <c:v>8.5</c:v>
                </c:pt>
                <c:pt idx="58">
                  <c:v>9</c:v>
                </c:pt>
                <c:pt idx="59">
                  <c:v>9.5</c:v>
                </c:pt>
                <c:pt idx="60">
                  <c:v>10</c:v>
                </c:pt>
                <c:pt idx="61">
                  <c:v>10.5</c:v>
                </c:pt>
                <c:pt idx="62">
                  <c:v>11</c:v>
                </c:pt>
                <c:pt idx="63">
                  <c:v>11.5</c:v>
                </c:pt>
                <c:pt idx="64">
                  <c:v>12</c:v>
                </c:pt>
                <c:pt idx="65">
                  <c:v>12.5</c:v>
                </c:pt>
                <c:pt idx="66">
                  <c:v>13</c:v>
                </c:pt>
                <c:pt idx="67">
                  <c:v>13.5</c:v>
                </c:pt>
                <c:pt idx="68">
                  <c:v>14</c:v>
                </c:pt>
                <c:pt idx="69">
                  <c:v>14.5</c:v>
                </c:pt>
                <c:pt idx="70">
                  <c:v>15</c:v>
                </c:pt>
                <c:pt idx="71">
                  <c:v>15.5</c:v>
                </c:pt>
                <c:pt idx="72">
                  <c:v>16</c:v>
                </c:pt>
                <c:pt idx="73">
                  <c:v>16.5</c:v>
                </c:pt>
                <c:pt idx="74">
                  <c:v>17</c:v>
                </c:pt>
                <c:pt idx="75">
                  <c:v>17.5</c:v>
                </c:pt>
                <c:pt idx="76">
                  <c:v>18</c:v>
                </c:pt>
                <c:pt idx="77">
                  <c:v>18.5</c:v>
                </c:pt>
                <c:pt idx="78">
                  <c:v>19</c:v>
                </c:pt>
                <c:pt idx="79">
                  <c:v>19.5</c:v>
                </c:pt>
                <c:pt idx="80">
                  <c:v>20</c:v>
                </c:pt>
              </c:numCache>
            </c:numRef>
          </c:xVal>
          <c:yVal>
            <c:numRef>
              <c:f>'Aula 08 08 2022'!$Y$2:$Y$82</c:f>
              <c:numCache>
                <c:formatCode>General</c:formatCode>
                <c:ptCount val="81"/>
                <c:pt idx="0">
                  <c:v>9.9750623441396513E-2</c:v>
                </c:pt>
                <c:pt idx="1">
                  <c:v>0.10229508196721311</c:v>
                </c:pt>
                <c:pt idx="2">
                  <c:v>0.10497237569060773</c:v>
                </c:pt>
                <c:pt idx="3">
                  <c:v>0.10779315367807721</c:v>
                </c:pt>
                <c:pt idx="4">
                  <c:v>0.11076923076923077</c:v>
                </c:pt>
                <c:pt idx="5">
                  <c:v>0.11391375101708706</c:v>
                </c:pt>
                <c:pt idx="6">
                  <c:v>0.11724137931034483</c:v>
                </c:pt>
                <c:pt idx="7">
                  <c:v>0.12076852698993595</c:v>
                </c:pt>
                <c:pt idx="8">
                  <c:v>0.1245136186770428</c:v>
                </c:pt>
                <c:pt idx="9">
                  <c:v>0.12849740932642487</c:v>
                </c:pt>
                <c:pt idx="10">
                  <c:v>0.13274336283185842</c:v>
                </c:pt>
                <c:pt idx="11">
                  <c:v>0.13727810650887573</c:v>
                </c:pt>
                <c:pt idx="12">
                  <c:v>0.14213197969543148</c:v>
                </c:pt>
                <c:pt idx="13">
                  <c:v>0.14733969986357434</c:v>
                </c:pt>
                <c:pt idx="14">
                  <c:v>0.15294117647058825</c:v>
                </c:pt>
                <c:pt idx="15">
                  <c:v>0.1589825119236884</c:v>
                </c:pt>
                <c:pt idx="16">
                  <c:v>0.16551724137931034</c:v>
                </c:pt>
                <c:pt idx="17">
                  <c:v>0.17260787992495311</c:v>
                </c:pt>
                <c:pt idx="18">
                  <c:v>0.18032786885245902</c:v>
                </c:pt>
                <c:pt idx="19">
                  <c:v>0.18876404494382024</c:v>
                </c:pt>
                <c:pt idx="20">
                  <c:v>0.19801980198019803</c:v>
                </c:pt>
                <c:pt idx="21">
                  <c:v>0.20821917808219179</c:v>
                </c:pt>
                <c:pt idx="22">
                  <c:v>0.21951219512195122</c:v>
                </c:pt>
                <c:pt idx="23">
                  <c:v>0.23208191126279865</c:v>
                </c:pt>
                <c:pt idx="24">
                  <c:v>0.24615384615384617</c:v>
                </c:pt>
                <c:pt idx="25">
                  <c:v>0.26200873362445415</c:v>
                </c:pt>
                <c:pt idx="26">
                  <c:v>0.28000000000000003</c:v>
                </c:pt>
                <c:pt idx="27">
                  <c:v>0.30057803468208094</c:v>
                </c:pt>
                <c:pt idx="28">
                  <c:v>0.32432432432432434</c:v>
                </c:pt>
                <c:pt idx="29">
                  <c:v>0.35199999999999998</c:v>
                </c:pt>
                <c:pt idx="30">
                  <c:v>0.38461538461538464</c:v>
                </c:pt>
                <c:pt idx="31">
                  <c:v>0.42352941176470588</c:v>
                </c:pt>
                <c:pt idx="32">
                  <c:v>0.47058823529411764</c:v>
                </c:pt>
                <c:pt idx="33">
                  <c:v>0.52830188679245282</c:v>
                </c:pt>
                <c:pt idx="34">
                  <c:v>0.6</c:v>
                </c:pt>
                <c:pt idx="35">
                  <c:v>0.68965517241379315</c:v>
                </c:pt>
                <c:pt idx="36">
                  <c:v>0.8</c:v>
                </c:pt>
                <c:pt idx="37">
                  <c:v>0.92307692307692313</c:v>
                </c:pt>
                <c:pt idx="38">
                  <c:v>1</c:v>
                </c:pt>
                <c:pt idx="39">
                  <c:v>0.8</c:v>
                </c:pt>
                <c:pt idx="40">
                  <c:v>0</c:v>
                </c:pt>
                <c:pt idx="41">
                  <c:v>-0.8</c:v>
                </c:pt>
                <c:pt idx="42">
                  <c:v>-1</c:v>
                </c:pt>
                <c:pt idx="43">
                  <c:v>-0.92307692307692313</c:v>
                </c:pt>
                <c:pt idx="44">
                  <c:v>-0.8</c:v>
                </c:pt>
                <c:pt idx="45">
                  <c:v>-0.68965517241379315</c:v>
                </c:pt>
                <c:pt idx="46">
                  <c:v>-0.6</c:v>
                </c:pt>
                <c:pt idx="47">
                  <c:v>-0.52830188679245282</c:v>
                </c:pt>
                <c:pt idx="48">
                  <c:v>-0.47058823529411764</c:v>
                </c:pt>
                <c:pt idx="49">
                  <c:v>-0.42352941176470588</c:v>
                </c:pt>
                <c:pt idx="50">
                  <c:v>-0.38461538461538464</c:v>
                </c:pt>
                <c:pt idx="51">
                  <c:v>-0.35199999999999998</c:v>
                </c:pt>
                <c:pt idx="52">
                  <c:v>-0.32432432432432434</c:v>
                </c:pt>
                <c:pt idx="53">
                  <c:v>-0.30057803468208094</c:v>
                </c:pt>
                <c:pt idx="54">
                  <c:v>-0.28000000000000003</c:v>
                </c:pt>
                <c:pt idx="55">
                  <c:v>-0.26200873362445415</c:v>
                </c:pt>
                <c:pt idx="56">
                  <c:v>-0.24615384615384617</c:v>
                </c:pt>
                <c:pt idx="57">
                  <c:v>-0.23208191126279865</c:v>
                </c:pt>
                <c:pt idx="58">
                  <c:v>-0.21951219512195122</c:v>
                </c:pt>
                <c:pt idx="59">
                  <c:v>-0.20821917808219179</c:v>
                </c:pt>
                <c:pt idx="60">
                  <c:v>-0.19801980198019803</c:v>
                </c:pt>
                <c:pt idx="61">
                  <c:v>-0.18876404494382024</c:v>
                </c:pt>
                <c:pt idx="62">
                  <c:v>-0.18032786885245902</c:v>
                </c:pt>
                <c:pt idx="63">
                  <c:v>-0.17260787992495311</c:v>
                </c:pt>
                <c:pt idx="64">
                  <c:v>-0.16551724137931034</c:v>
                </c:pt>
                <c:pt idx="65">
                  <c:v>-0.1589825119236884</c:v>
                </c:pt>
                <c:pt idx="66">
                  <c:v>-0.15294117647058825</c:v>
                </c:pt>
                <c:pt idx="67">
                  <c:v>-0.14733969986357434</c:v>
                </c:pt>
                <c:pt idx="68">
                  <c:v>-0.14213197969543148</c:v>
                </c:pt>
                <c:pt idx="69">
                  <c:v>-0.13727810650887573</c:v>
                </c:pt>
                <c:pt idx="70">
                  <c:v>-0.13274336283185842</c:v>
                </c:pt>
                <c:pt idx="71">
                  <c:v>-0.12849740932642487</c:v>
                </c:pt>
                <c:pt idx="72">
                  <c:v>-0.1245136186770428</c:v>
                </c:pt>
                <c:pt idx="73">
                  <c:v>-0.12076852698993595</c:v>
                </c:pt>
                <c:pt idx="74">
                  <c:v>-0.11724137931034483</c:v>
                </c:pt>
                <c:pt idx="75">
                  <c:v>-0.11391375101708706</c:v>
                </c:pt>
                <c:pt idx="76">
                  <c:v>-0.11076923076923077</c:v>
                </c:pt>
                <c:pt idx="77">
                  <c:v>-0.10779315367807721</c:v>
                </c:pt>
                <c:pt idx="78">
                  <c:v>-0.10497237569060773</c:v>
                </c:pt>
                <c:pt idx="79">
                  <c:v>-0.10229508196721311</c:v>
                </c:pt>
                <c:pt idx="80">
                  <c:v>-9.9750623441396513E-2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5E-4CD2-91EE-7890C76F0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2138896"/>
        <c:axId val="-442138352"/>
      </c:scatterChart>
      <c:valAx>
        <c:axId val="-44213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42138352"/>
        <c:crosses val="autoZero"/>
        <c:crossBetween val="midCat"/>
      </c:valAx>
      <c:valAx>
        <c:axId val="-4421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4213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Grafico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'Aula 08 08 2022'!$B$2:$B$82</c:f>
              <c:numCache>
                <c:formatCode>General</c:formatCode>
                <c:ptCount val="81"/>
                <c:pt idx="0">
                  <c:v>-20</c:v>
                </c:pt>
                <c:pt idx="1">
                  <c:v>-19.5</c:v>
                </c:pt>
                <c:pt idx="2">
                  <c:v>-19</c:v>
                </c:pt>
                <c:pt idx="3">
                  <c:v>-18.5</c:v>
                </c:pt>
                <c:pt idx="4">
                  <c:v>-18</c:v>
                </c:pt>
                <c:pt idx="5">
                  <c:v>-17.5</c:v>
                </c:pt>
                <c:pt idx="6">
                  <c:v>-17</c:v>
                </c:pt>
                <c:pt idx="7">
                  <c:v>-16.5</c:v>
                </c:pt>
                <c:pt idx="8">
                  <c:v>-16</c:v>
                </c:pt>
                <c:pt idx="9">
                  <c:v>-15.5</c:v>
                </c:pt>
                <c:pt idx="10">
                  <c:v>-15</c:v>
                </c:pt>
                <c:pt idx="11">
                  <c:v>-14.5</c:v>
                </c:pt>
                <c:pt idx="12">
                  <c:v>-14</c:v>
                </c:pt>
                <c:pt idx="13">
                  <c:v>-13.5</c:v>
                </c:pt>
                <c:pt idx="14">
                  <c:v>-13</c:v>
                </c:pt>
                <c:pt idx="15">
                  <c:v>-12.5</c:v>
                </c:pt>
                <c:pt idx="16">
                  <c:v>-12</c:v>
                </c:pt>
                <c:pt idx="17">
                  <c:v>-11.5</c:v>
                </c:pt>
                <c:pt idx="18">
                  <c:v>-11</c:v>
                </c:pt>
                <c:pt idx="19">
                  <c:v>-10.5</c:v>
                </c:pt>
                <c:pt idx="20">
                  <c:v>-10</c:v>
                </c:pt>
                <c:pt idx="21">
                  <c:v>-9.5</c:v>
                </c:pt>
                <c:pt idx="22">
                  <c:v>-9</c:v>
                </c:pt>
                <c:pt idx="23">
                  <c:v>-8.5</c:v>
                </c:pt>
                <c:pt idx="24">
                  <c:v>-8</c:v>
                </c:pt>
                <c:pt idx="25">
                  <c:v>-7.5</c:v>
                </c:pt>
                <c:pt idx="26">
                  <c:v>-7</c:v>
                </c:pt>
                <c:pt idx="27">
                  <c:v>-6.5</c:v>
                </c:pt>
                <c:pt idx="28">
                  <c:v>-6</c:v>
                </c:pt>
                <c:pt idx="29">
                  <c:v>-5.5</c:v>
                </c:pt>
                <c:pt idx="30">
                  <c:v>-5</c:v>
                </c:pt>
                <c:pt idx="31">
                  <c:v>-4.5</c:v>
                </c:pt>
                <c:pt idx="32">
                  <c:v>-4</c:v>
                </c:pt>
                <c:pt idx="33">
                  <c:v>-3.5</c:v>
                </c:pt>
                <c:pt idx="34">
                  <c:v>-3</c:v>
                </c:pt>
                <c:pt idx="35">
                  <c:v>-2.5</c:v>
                </c:pt>
                <c:pt idx="36">
                  <c:v>-2</c:v>
                </c:pt>
                <c:pt idx="37">
                  <c:v>-1.5</c:v>
                </c:pt>
                <c:pt idx="38">
                  <c:v>-1</c:v>
                </c:pt>
                <c:pt idx="39">
                  <c:v>-0.5</c:v>
                </c:pt>
                <c:pt idx="40">
                  <c:v>0</c:v>
                </c:pt>
                <c:pt idx="41">
                  <c:v>0.5</c:v>
                </c:pt>
                <c:pt idx="42">
                  <c:v>1</c:v>
                </c:pt>
                <c:pt idx="43">
                  <c:v>1.5</c:v>
                </c:pt>
                <c:pt idx="44">
                  <c:v>2</c:v>
                </c:pt>
                <c:pt idx="45">
                  <c:v>2.5</c:v>
                </c:pt>
                <c:pt idx="46">
                  <c:v>3</c:v>
                </c:pt>
                <c:pt idx="47">
                  <c:v>3.5</c:v>
                </c:pt>
                <c:pt idx="48">
                  <c:v>4</c:v>
                </c:pt>
                <c:pt idx="49">
                  <c:v>4.5</c:v>
                </c:pt>
                <c:pt idx="50">
                  <c:v>5</c:v>
                </c:pt>
                <c:pt idx="51">
                  <c:v>5.5</c:v>
                </c:pt>
                <c:pt idx="52">
                  <c:v>6</c:v>
                </c:pt>
                <c:pt idx="53">
                  <c:v>6.5</c:v>
                </c:pt>
                <c:pt idx="54">
                  <c:v>7</c:v>
                </c:pt>
                <c:pt idx="55">
                  <c:v>7.5</c:v>
                </c:pt>
                <c:pt idx="56">
                  <c:v>8</c:v>
                </c:pt>
                <c:pt idx="57">
                  <c:v>8.5</c:v>
                </c:pt>
                <c:pt idx="58">
                  <c:v>9</c:v>
                </c:pt>
                <c:pt idx="59">
                  <c:v>9.5</c:v>
                </c:pt>
                <c:pt idx="60">
                  <c:v>10</c:v>
                </c:pt>
                <c:pt idx="61">
                  <c:v>10.5</c:v>
                </c:pt>
                <c:pt idx="62">
                  <c:v>11</c:v>
                </c:pt>
                <c:pt idx="63">
                  <c:v>11.5</c:v>
                </c:pt>
                <c:pt idx="64">
                  <c:v>12</c:v>
                </c:pt>
                <c:pt idx="65">
                  <c:v>12.5</c:v>
                </c:pt>
                <c:pt idx="66">
                  <c:v>13</c:v>
                </c:pt>
                <c:pt idx="67">
                  <c:v>13.5</c:v>
                </c:pt>
                <c:pt idx="68">
                  <c:v>14</c:v>
                </c:pt>
                <c:pt idx="69">
                  <c:v>14.5</c:v>
                </c:pt>
                <c:pt idx="70">
                  <c:v>15</c:v>
                </c:pt>
                <c:pt idx="71">
                  <c:v>15.5</c:v>
                </c:pt>
                <c:pt idx="72">
                  <c:v>16</c:v>
                </c:pt>
                <c:pt idx="73">
                  <c:v>16.5</c:v>
                </c:pt>
                <c:pt idx="74">
                  <c:v>17</c:v>
                </c:pt>
                <c:pt idx="75">
                  <c:v>17.5</c:v>
                </c:pt>
                <c:pt idx="76">
                  <c:v>18</c:v>
                </c:pt>
                <c:pt idx="77">
                  <c:v>18.5</c:v>
                </c:pt>
                <c:pt idx="78">
                  <c:v>19</c:v>
                </c:pt>
                <c:pt idx="79">
                  <c:v>19.5</c:v>
                </c:pt>
                <c:pt idx="80">
                  <c:v>20</c:v>
                </c:pt>
              </c:numCache>
            </c:numRef>
          </c:xVal>
          <c:yVal>
            <c:numRef>
              <c:f>'Aula 08 08 2022'!$AJ$2:$AJ$82</c:f>
              <c:numCache>
                <c:formatCode>General</c:formatCode>
                <c:ptCount val="81"/>
                <c:pt idx="0">
                  <c:v>-19.95</c:v>
                </c:pt>
                <c:pt idx="1">
                  <c:v>-19.448717948717949</c:v>
                </c:pt>
                <c:pt idx="2">
                  <c:v>-18.94736842105263</c:v>
                </c:pt>
                <c:pt idx="3">
                  <c:v>-18.445945945945947</c:v>
                </c:pt>
                <c:pt idx="4">
                  <c:v>-17.944444444444443</c:v>
                </c:pt>
                <c:pt idx="5">
                  <c:v>-17.442857142857143</c:v>
                </c:pt>
                <c:pt idx="6">
                  <c:v>-16.941176470588236</c:v>
                </c:pt>
                <c:pt idx="7">
                  <c:v>-16.439393939393938</c:v>
                </c:pt>
                <c:pt idx="8">
                  <c:v>-15.9375</c:v>
                </c:pt>
                <c:pt idx="9">
                  <c:v>-15.435483870967742</c:v>
                </c:pt>
                <c:pt idx="10">
                  <c:v>-14.933333333333334</c:v>
                </c:pt>
                <c:pt idx="11">
                  <c:v>-14.431034482758621</c:v>
                </c:pt>
                <c:pt idx="12">
                  <c:v>-13.928571428571429</c:v>
                </c:pt>
                <c:pt idx="13">
                  <c:v>-13.425925925925926</c:v>
                </c:pt>
                <c:pt idx="14">
                  <c:v>-12.923076923076923</c:v>
                </c:pt>
                <c:pt idx="15">
                  <c:v>-12.42</c:v>
                </c:pt>
                <c:pt idx="16">
                  <c:v>-11.916666666666666</c:v>
                </c:pt>
                <c:pt idx="17">
                  <c:v>-11.413043478260869</c:v>
                </c:pt>
                <c:pt idx="18">
                  <c:v>-10.909090909090908</c:v>
                </c:pt>
                <c:pt idx="19">
                  <c:v>-10.404761904761905</c:v>
                </c:pt>
                <c:pt idx="20">
                  <c:v>-9.9</c:v>
                </c:pt>
                <c:pt idx="21">
                  <c:v>-9.3947368421052637</c:v>
                </c:pt>
                <c:pt idx="22">
                  <c:v>-8.8888888888888893</c:v>
                </c:pt>
                <c:pt idx="23">
                  <c:v>-8.382352941176471</c:v>
                </c:pt>
                <c:pt idx="24">
                  <c:v>-7.875</c:v>
                </c:pt>
                <c:pt idx="25">
                  <c:v>-7.3666666666666663</c:v>
                </c:pt>
                <c:pt idx="26">
                  <c:v>-6.8571428571428568</c:v>
                </c:pt>
                <c:pt idx="27">
                  <c:v>-6.3461538461538458</c:v>
                </c:pt>
                <c:pt idx="28">
                  <c:v>-5.833333333333333</c:v>
                </c:pt>
                <c:pt idx="29">
                  <c:v>-5.3181818181818183</c:v>
                </c:pt>
                <c:pt idx="30">
                  <c:v>-4.8</c:v>
                </c:pt>
                <c:pt idx="31">
                  <c:v>-4.2777777777777777</c:v>
                </c:pt>
                <c:pt idx="32">
                  <c:v>-3.75</c:v>
                </c:pt>
                <c:pt idx="33">
                  <c:v>-3.2142857142857144</c:v>
                </c:pt>
                <c:pt idx="34">
                  <c:v>-2.6666666666666665</c:v>
                </c:pt>
                <c:pt idx="35">
                  <c:v>-2.1</c:v>
                </c:pt>
                <c:pt idx="36">
                  <c:v>-1.5</c:v>
                </c:pt>
                <c:pt idx="37">
                  <c:v>-0.83333333333333337</c:v>
                </c:pt>
                <c:pt idx="38">
                  <c:v>0</c:v>
                </c:pt>
                <c:pt idx="39">
                  <c:v>1.5</c:v>
                </c:pt>
                <c:pt idx="40">
                  <c:v>0</c:v>
                </c:pt>
                <c:pt idx="41">
                  <c:v>-1.5</c:v>
                </c:pt>
                <c:pt idx="42">
                  <c:v>0</c:v>
                </c:pt>
                <c:pt idx="43">
                  <c:v>0.83333333333333337</c:v>
                </c:pt>
                <c:pt idx="44">
                  <c:v>1.5</c:v>
                </c:pt>
                <c:pt idx="45">
                  <c:v>2.1</c:v>
                </c:pt>
                <c:pt idx="46">
                  <c:v>2.6666666666666665</c:v>
                </c:pt>
                <c:pt idx="47">
                  <c:v>3.2142857142857144</c:v>
                </c:pt>
                <c:pt idx="48">
                  <c:v>3.75</c:v>
                </c:pt>
                <c:pt idx="49">
                  <c:v>4.2777777777777777</c:v>
                </c:pt>
                <c:pt idx="50">
                  <c:v>4.8</c:v>
                </c:pt>
                <c:pt idx="51">
                  <c:v>5.3181818181818183</c:v>
                </c:pt>
                <c:pt idx="52">
                  <c:v>5.833333333333333</c:v>
                </c:pt>
                <c:pt idx="53">
                  <c:v>6.3461538461538458</c:v>
                </c:pt>
                <c:pt idx="54">
                  <c:v>6.8571428571428568</c:v>
                </c:pt>
                <c:pt idx="55">
                  <c:v>7.3666666666666663</c:v>
                </c:pt>
                <c:pt idx="56">
                  <c:v>7.875</c:v>
                </c:pt>
                <c:pt idx="57">
                  <c:v>8.382352941176471</c:v>
                </c:pt>
                <c:pt idx="58">
                  <c:v>8.8888888888888893</c:v>
                </c:pt>
                <c:pt idx="59">
                  <c:v>9.3947368421052637</c:v>
                </c:pt>
                <c:pt idx="60">
                  <c:v>9.9</c:v>
                </c:pt>
                <c:pt idx="61">
                  <c:v>10.404761904761905</c:v>
                </c:pt>
                <c:pt idx="62">
                  <c:v>10.909090909090908</c:v>
                </c:pt>
                <c:pt idx="63">
                  <c:v>11.413043478260869</c:v>
                </c:pt>
                <c:pt idx="64">
                  <c:v>11.916666666666666</c:v>
                </c:pt>
                <c:pt idx="65">
                  <c:v>12.42</c:v>
                </c:pt>
                <c:pt idx="66">
                  <c:v>12.923076923076923</c:v>
                </c:pt>
                <c:pt idx="67">
                  <c:v>13.425925925925926</c:v>
                </c:pt>
                <c:pt idx="68">
                  <c:v>13.928571428571429</c:v>
                </c:pt>
                <c:pt idx="69">
                  <c:v>14.431034482758621</c:v>
                </c:pt>
                <c:pt idx="70">
                  <c:v>14.933333333333334</c:v>
                </c:pt>
                <c:pt idx="71">
                  <c:v>15.435483870967742</c:v>
                </c:pt>
                <c:pt idx="72">
                  <c:v>15.9375</c:v>
                </c:pt>
                <c:pt idx="73">
                  <c:v>16.439393939393938</c:v>
                </c:pt>
                <c:pt idx="74">
                  <c:v>16.941176470588236</c:v>
                </c:pt>
                <c:pt idx="75">
                  <c:v>17.442857142857143</c:v>
                </c:pt>
                <c:pt idx="76">
                  <c:v>17.944444444444443</c:v>
                </c:pt>
                <c:pt idx="77">
                  <c:v>18.445945945945947</c:v>
                </c:pt>
                <c:pt idx="78">
                  <c:v>18.94736842105263</c:v>
                </c:pt>
                <c:pt idx="79">
                  <c:v>19.448717948717949</c:v>
                </c:pt>
                <c:pt idx="80">
                  <c:v>19.95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16-4E33-98B9-EA26D51C6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2139440"/>
        <c:axId val="-442135088"/>
      </c:scatterChart>
      <c:valAx>
        <c:axId val="-44213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42135088"/>
        <c:crosses val="autoZero"/>
        <c:crossBetween val="midCat"/>
      </c:valAx>
      <c:valAx>
        <c:axId val="-4421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4213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Grafico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'Aula 08 08 2022'!$AU$1</c:f>
              <c:strCache>
                <c:ptCount val="1"/>
                <c:pt idx="0">
                  <c:v>y5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'Aula 08 08 2022'!$B$2:$B$82</c:f>
              <c:numCache>
                <c:formatCode>General</c:formatCode>
                <c:ptCount val="81"/>
                <c:pt idx="0">
                  <c:v>-20</c:v>
                </c:pt>
                <c:pt idx="1">
                  <c:v>-19.5</c:v>
                </c:pt>
                <c:pt idx="2">
                  <c:v>-19</c:v>
                </c:pt>
                <c:pt idx="3">
                  <c:v>-18.5</c:v>
                </c:pt>
                <c:pt idx="4">
                  <c:v>-18</c:v>
                </c:pt>
                <c:pt idx="5">
                  <c:v>-17.5</c:v>
                </c:pt>
                <c:pt idx="6">
                  <c:v>-17</c:v>
                </c:pt>
                <c:pt idx="7">
                  <c:v>-16.5</c:v>
                </c:pt>
                <c:pt idx="8">
                  <c:v>-16</c:v>
                </c:pt>
                <c:pt idx="9">
                  <c:v>-15.5</c:v>
                </c:pt>
                <c:pt idx="10">
                  <c:v>-15</c:v>
                </c:pt>
                <c:pt idx="11">
                  <c:v>-14.5</c:v>
                </c:pt>
                <c:pt idx="12">
                  <c:v>-14</c:v>
                </c:pt>
                <c:pt idx="13">
                  <c:v>-13.5</c:v>
                </c:pt>
                <c:pt idx="14">
                  <c:v>-13</c:v>
                </c:pt>
                <c:pt idx="15">
                  <c:v>-12.5</c:v>
                </c:pt>
                <c:pt idx="16">
                  <c:v>-12</c:v>
                </c:pt>
                <c:pt idx="17">
                  <c:v>-11.5</c:v>
                </c:pt>
                <c:pt idx="18">
                  <c:v>-11</c:v>
                </c:pt>
                <c:pt idx="19">
                  <c:v>-10.5</c:v>
                </c:pt>
                <c:pt idx="20">
                  <c:v>-10</c:v>
                </c:pt>
                <c:pt idx="21">
                  <c:v>-9.5</c:v>
                </c:pt>
                <c:pt idx="22">
                  <c:v>-9</c:v>
                </c:pt>
                <c:pt idx="23">
                  <c:v>-8.5</c:v>
                </c:pt>
                <c:pt idx="24">
                  <c:v>-8</c:v>
                </c:pt>
                <c:pt idx="25">
                  <c:v>-7.5</c:v>
                </c:pt>
                <c:pt idx="26">
                  <c:v>-7</c:v>
                </c:pt>
                <c:pt idx="27">
                  <c:v>-6.5</c:v>
                </c:pt>
                <c:pt idx="28">
                  <c:v>-6</c:v>
                </c:pt>
                <c:pt idx="29">
                  <c:v>-5.5</c:v>
                </c:pt>
                <c:pt idx="30">
                  <c:v>-5</c:v>
                </c:pt>
                <c:pt idx="31">
                  <c:v>-4.5</c:v>
                </c:pt>
                <c:pt idx="32">
                  <c:v>-4</c:v>
                </c:pt>
                <c:pt idx="33">
                  <c:v>-3.5</c:v>
                </c:pt>
                <c:pt idx="34">
                  <c:v>-3</c:v>
                </c:pt>
                <c:pt idx="35">
                  <c:v>-2.5</c:v>
                </c:pt>
                <c:pt idx="36">
                  <c:v>-2</c:v>
                </c:pt>
                <c:pt idx="37">
                  <c:v>-1.5</c:v>
                </c:pt>
                <c:pt idx="38">
                  <c:v>-1</c:v>
                </c:pt>
                <c:pt idx="39">
                  <c:v>-0.5</c:v>
                </c:pt>
                <c:pt idx="40">
                  <c:v>0</c:v>
                </c:pt>
                <c:pt idx="41">
                  <c:v>0.5</c:v>
                </c:pt>
                <c:pt idx="42">
                  <c:v>1</c:v>
                </c:pt>
                <c:pt idx="43">
                  <c:v>1.5</c:v>
                </c:pt>
                <c:pt idx="44">
                  <c:v>2</c:v>
                </c:pt>
                <c:pt idx="45">
                  <c:v>2.5</c:v>
                </c:pt>
                <c:pt idx="46">
                  <c:v>3</c:v>
                </c:pt>
                <c:pt idx="47">
                  <c:v>3.5</c:v>
                </c:pt>
                <c:pt idx="48">
                  <c:v>4</c:v>
                </c:pt>
                <c:pt idx="49">
                  <c:v>4.5</c:v>
                </c:pt>
                <c:pt idx="50">
                  <c:v>5</c:v>
                </c:pt>
                <c:pt idx="51">
                  <c:v>5.5</c:v>
                </c:pt>
                <c:pt idx="52">
                  <c:v>6</c:v>
                </c:pt>
                <c:pt idx="53">
                  <c:v>6.5</c:v>
                </c:pt>
                <c:pt idx="54">
                  <c:v>7</c:v>
                </c:pt>
                <c:pt idx="55">
                  <c:v>7.5</c:v>
                </c:pt>
                <c:pt idx="56">
                  <c:v>8</c:v>
                </c:pt>
                <c:pt idx="57">
                  <c:v>8.5</c:v>
                </c:pt>
                <c:pt idx="58">
                  <c:v>9</c:v>
                </c:pt>
                <c:pt idx="59">
                  <c:v>9.5</c:v>
                </c:pt>
                <c:pt idx="60">
                  <c:v>10</c:v>
                </c:pt>
                <c:pt idx="61">
                  <c:v>10.5</c:v>
                </c:pt>
                <c:pt idx="62">
                  <c:v>11</c:v>
                </c:pt>
                <c:pt idx="63">
                  <c:v>11.5</c:v>
                </c:pt>
                <c:pt idx="64">
                  <c:v>12</c:v>
                </c:pt>
                <c:pt idx="65">
                  <c:v>12.5</c:v>
                </c:pt>
                <c:pt idx="66">
                  <c:v>13</c:v>
                </c:pt>
                <c:pt idx="67">
                  <c:v>13.5</c:v>
                </c:pt>
                <c:pt idx="68">
                  <c:v>14</c:v>
                </c:pt>
                <c:pt idx="69">
                  <c:v>14.5</c:v>
                </c:pt>
                <c:pt idx="70">
                  <c:v>15</c:v>
                </c:pt>
                <c:pt idx="71">
                  <c:v>15.5</c:v>
                </c:pt>
                <c:pt idx="72">
                  <c:v>16</c:v>
                </c:pt>
                <c:pt idx="73">
                  <c:v>16.5</c:v>
                </c:pt>
                <c:pt idx="74">
                  <c:v>17</c:v>
                </c:pt>
                <c:pt idx="75">
                  <c:v>17.5</c:v>
                </c:pt>
                <c:pt idx="76">
                  <c:v>18</c:v>
                </c:pt>
                <c:pt idx="77">
                  <c:v>18.5</c:v>
                </c:pt>
                <c:pt idx="78">
                  <c:v>19</c:v>
                </c:pt>
                <c:pt idx="79">
                  <c:v>19.5</c:v>
                </c:pt>
                <c:pt idx="80">
                  <c:v>20</c:v>
                </c:pt>
              </c:numCache>
            </c:numRef>
          </c:xVal>
          <c:yVal>
            <c:numRef>
              <c:f>'Aula 08 08 2022'!$AU$2:$AU$82</c:f>
              <c:numCache>
                <c:formatCode>General</c:formatCode>
                <c:ptCount val="81"/>
                <c:pt idx="0">
                  <c:v>1.2531328320802004E-3</c:v>
                </c:pt>
                <c:pt idx="1">
                  <c:v>1.3183915622940012E-3</c:v>
                </c:pt>
                <c:pt idx="2">
                  <c:v>1.3888888888888889E-3</c:v>
                </c:pt>
                <c:pt idx="3">
                  <c:v>1.4652014652014652E-3</c:v>
                </c:pt>
                <c:pt idx="4">
                  <c:v>1.5479876160990713E-3</c:v>
                </c:pt>
                <c:pt idx="5">
                  <c:v>1.6380016380016381E-3</c:v>
                </c:pt>
                <c:pt idx="6">
                  <c:v>1.736111111111111E-3</c:v>
                </c:pt>
                <c:pt idx="7">
                  <c:v>1.8433179723502304E-3</c:v>
                </c:pt>
                <c:pt idx="8">
                  <c:v>1.9607843137254902E-3</c:v>
                </c:pt>
                <c:pt idx="9">
                  <c:v>2.0898641588296763E-3</c:v>
                </c:pt>
                <c:pt idx="10">
                  <c:v>2.232142857142857E-3</c:v>
                </c:pt>
                <c:pt idx="11">
                  <c:v>2.3894862604540022E-3</c:v>
                </c:pt>
                <c:pt idx="12">
                  <c:v>2.5641025641025641E-3</c:v>
                </c:pt>
                <c:pt idx="13">
                  <c:v>2.7586206896551722E-3</c:v>
                </c:pt>
                <c:pt idx="14">
                  <c:v>2.976190476190476E-3</c:v>
                </c:pt>
                <c:pt idx="15">
                  <c:v>3.2206119162640902E-3</c:v>
                </c:pt>
                <c:pt idx="16">
                  <c:v>3.4965034965034965E-3</c:v>
                </c:pt>
                <c:pt idx="17">
                  <c:v>3.8095238095238095E-3</c:v>
                </c:pt>
                <c:pt idx="18">
                  <c:v>4.1666666666666666E-3</c:v>
                </c:pt>
                <c:pt idx="19">
                  <c:v>4.5766590389016018E-3</c:v>
                </c:pt>
                <c:pt idx="20">
                  <c:v>5.0505050505050509E-3</c:v>
                </c:pt>
                <c:pt idx="21">
                  <c:v>5.6022408963585435E-3</c:v>
                </c:pt>
                <c:pt idx="22">
                  <c:v>6.2500000000000003E-3</c:v>
                </c:pt>
                <c:pt idx="23">
                  <c:v>7.0175438596491229E-3</c:v>
                </c:pt>
                <c:pt idx="24">
                  <c:v>7.9365079365079361E-3</c:v>
                </c:pt>
                <c:pt idx="25">
                  <c:v>9.0497737556561094E-3</c:v>
                </c:pt>
                <c:pt idx="26">
                  <c:v>1.0416666666666666E-2</c:v>
                </c:pt>
                <c:pt idx="27">
                  <c:v>1.2121212121212121E-2</c:v>
                </c:pt>
                <c:pt idx="28">
                  <c:v>1.4285714285714285E-2</c:v>
                </c:pt>
                <c:pt idx="29">
                  <c:v>1.7094017094017096E-2</c:v>
                </c:pt>
                <c:pt idx="30">
                  <c:v>2.0833333333333332E-2</c:v>
                </c:pt>
                <c:pt idx="31">
                  <c:v>2.5974025974025976E-2</c:v>
                </c:pt>
                <c:pt idx="32">
                  <c:v>3.3333333333333333E-2</c:v>
                </c:pt>
                <c:pt idx="33">
                  <c:v>4.4444444444444446E-2</c:v>
                </c:pt>
                <c:pt idx="34">
                  <c:v>6.25E-2</c:v>
                </c:pt>
                <c:pt idx="35">
                  <c:v>9.5238095238095233E-2</c:v>
                </c:pt>
                <c:pt idx="36">
                  <c:v>0.16666666666666666</c:v>
                </c:pt>
                <c:pt idx="37">
                  <c:v>0.4</c:v>
                </c:pt>
                <c:pt idx="38">
                  <c:v>0</c:v>
                </c:pt>
                <c:pt idx="39">
                  <c:v>-0.66666666666666663</c:v>
                </c:pt>
                <c:pt idx="40">
                  <c:v>-0.5</c:v>
                </c:pt>
                <c:pt idx="41">
                  <c:v>-0.66666666666666663</c:v>
                </c:pt>
                <c:pt idx="42">
                  <c:v>0</c:v>
                </c:pt>
                <c:pt idx="43">
                  <c:v>0.4</c:v>
                </c:pt>
                <c:pt idx="44">
                  <c:v>0.16666666666666666</c:v>
                </c:pt>
                <c:pt idx="45">
                  <c:v>9.5238095238095233E-2</c:v>
                </c:pt>
                <c:pt idx="46">
                  <c:v>6.25E-2</c:v>
                </c:pt>
                <c:pt idx="47">
                  <c:v>4.4444444444444446E-2</c:v>
                </c:pt>
                <c:pt idx="48">
                  <c:v>3.3333333333333333E-2</c:v>
                </c:pt>
                <c:pt idx="49">
                  <c:v>2.5974025974025976E-2</c:v>
                </c:pt>
                <c:pt idx="50">
                  <c:v>2.0833333333333332E-2</c:v>
                </c:pt>
                <c:pt idx="51">
                  <c:v>1.7094017094017096E-2</c:v>
                </c:pt>
                <c:pt idx="52">
                  <c:v>1.4285714285714285E-2</c:v>
                </c:pt>
                <c:pt idx="53">
                  <c:v>1.2121212121212121E-2</c:v>
                </c:pt>
                <c:pt idx="54">
                  <c:v>1.0416666666666666E-2</c:v>
                </c:pt>
                <c:pt idx="55">
                  <c:v>9.0497737556561094E-3</c:v>
                </c:pt>
                <c:pt idx="56">
                  <c:v>7.9365079365079361E-3</c:v>
                </c:pt>
                <c:pt idx="57">
                  <c:v>7.0175438596491229E-3</c:v>
                </c:pt>
                <c:pt idx="58">
                  <c:v>6.2500000000000003E-3</c:v>
                </c:pt>
                <c:pt idx="59">
                  <c:v>5.6022408963585435E-3</c:v>
                </c:pt>
                <c:pt idx="60">
                  <c:v>5.0505050505050509E-3</c:v>
                </c:pt>
                <c:pt idx="61">
                  <c:v>4.5766590389016018E-3</c:v>
                </c:pt>
                <c:pt idx="62">
                  <c:v>4.1666666666666666E-3</c:v>
                </c:pt>
                <c:pt idx="63">
                  <c:v>3.8095238095238095E-3</c:v>
                </c:pt>
                <c:pt idx="64">
                  <c:v>3.4965034965034965E-3</c:v>
                </c:pt>
                <c:pt idx="65">
                  <c:v>3.2206119162640902E-3</c:v>
                </c:pt>
                <c:pt idx="66">
                  <c:v>2.976190476190476E-3</c:v>
                </c:pt>
                <c:pt idx="67">
                  <c:v>2.7586206896551722E-3</c:v>
                </c:pt>
                <c:pt idx="68">
                  <c:v>2.5641025641025641E-3</c:v>
                </c:pt>
                <c:pt idx="69">
                  <c:v>2.3894862604540022E-3</c:v>
                </c:pt>
                <c:pt idx="70">
                  <c:v>2.232142857142857E-3</c:v>
                </c:pt>
                <c:pt idx="71">
                  <c:v>2.0898641588296763E-3</c:v>
                </c:pt>
                <c:pt idx="72">
                  <c:v>1.9607843137254902E-3</c:v>
                </c:pt>
                <c:pt idx="73">
                  <c:v>1.8433179723502304E-3</c:v>
                </c:pt>
                <c:pt idx="74">
                  <c:v>1.736111111111111E-3</c:v>
                </c:pt>
                <c:pt idx="75">
                  <c:v>1.6380016380016381E-3</c:v>
                </c:pt>
                <c:pt idx="76">
                  <c:v>1.5479876160990713E-3</c:v>
                </c:pt>
                <c:pt idx="77">
                  <c:v>1.4652014652014652E-3</c:v>
                </c:pt>
                <c:pt idx="78">
                  <c:v>1.3888888888888889E-3</c:v>
                </c:pt>
                <c:pt idx="79">
                  <c:v>1.3183915622940012E-3</c:v>
                </c:pt>
                <c:pt idx="80">
                  <c:v>1.2531328320802004E-3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27-4CDD-A75B-44F0E0E26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2132368"/>
        <c:axId val="-442130736"/>
      </c:scatterChart>
      <c:valAx>
        <c:axId val="-44213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42130736"/>
        <c:crosses val="autoZero"/>
        <c:crossBetween val="midCat"/>
      </c:valAx>
      <c:valAx>
        <c:axId val="-4421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4213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Grafico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'Aula 08 08 2022'!$BF$1</c:f>
              <c:strCache>
                <c:ptCount val="1"/>
                <c:pt idx="0">
                  <c:v>y6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'Aula 08 08 2022'!$B$2:$B$82</c:f>
              <c:numCache>
                <c:formatCode>General</c:formatCode>
                <c:ptCount val="81"/>
                <c:pt idx="0">
                  <c:v>-20</c:v>
                </c:pt>
                <c:pt idx="1">
                  <c:v>-19.5</c:v>
                </c:pt>
                <c:pt idx="2">
                  <c:v>-19</c:v>
                </c:pt>
                <c:pt idx="3">
                  <c:v>-18.5</c:v>
                </c:pt>
                <c:pt idx="4">
                  <c:v>-18</c:v>
                </c:pt>
                <c:pt idx="5">
                  <c:v>-17.5</c:v>
                </c:pt>
                <c:pt idx="6">
                  <c:v>-17</c:v>
                </c:pt>
                <c:pt idx="7">
                  <c:v>-16.5</c:v>
                </c:pt>
                <c:pt idx="8">
                  <c:v>-16</c:v>
                </c:pt>
                <c:pt idx="9">
                  <c:v>-15.5</c:v>
                </c:pt>
                <c:pt idx="10">
                  <c:v>-15</c:v>
                </c:pt>
                <c:pt idx="11">
                  <c:v>-14.5</c:v>
                </c:pt>
                <c:pt idx="12">
                  <c:v>-14</c:v>
                </c:pt>
                <c:pt idx="13">
                  <c:v>-13.5</c:v>
                </c:pt>
                <c:pt idx="14">
                  <c:v>-13</c:v>
                </c:pt>
                <c:pt idx="15">
                  <c:v>-12.5</c:v>
                </c:pt>
                <c:pt idx="16">
                  <c:v>-12</c:v>
                </c:pt>
                <c:pt idx="17">
                  <c:v>-11.5</c:v>
                </c:pt>
                <c:pt idx="18">
                  <c:v>-11</c:v>
                </c:pt>
                <c:pt idx="19">
                  <c:v>-10.5</c:v>
                </c:pt>
                <c:pt idx="20">
                  <c:v>-10</c:v>
                </c:pt>
                <c:pt idx="21">
                  <c:v>-9.5</c:v>
                </c:pt>
                <c:pt idx="22">
                  <c:v>-9</c:v>
                </c:pt>
                <c:pt idx="23">
                  <c:v>-8.5</c:v>
                </c:pt>
                <c:pt idx="24">
                  <c:v>-8</c:v>
                </c:pt>
                <c:pt idx="25">
                  <c:v>-7.5</c:v>
                </c:pt>
                <c:pt idx="26">
                  <c:v>-7</c:v>
                </c:pt>
                <c:pt idx="27">
                  <c:v>-6.5</c:v>
                </c:pt>
                <c:pt idx="28">
                  <c:v>-6</c:v>
                </c:pt>
                <c:pt idx="29">
                  <c:v>-5.5</c:v>
                </c:pt>
                <c:pt idx="30">
                  <c:v>-5</c:v>
                </c:pt>
                <c:pt idx="31">
                  <c:v>-4.5</c:v>
                </c:pt>
                <c:pt idx="32">
                  <c:v>-4</c:v>
                </c:pt>
                <c:pt idx="33">
                  <c:v>-3.5</c:v>
                </c:pt>
                <c:pt idx="34">
                  <c:v>-3</c:v>
                </c:pt>
                <c:pt idx="35">
                  <c:v>-2.5</c:v>
                </c:pt>
                <c:pt idx="36">
                  <c:v>-2</c:v>
                </c:pt>
                <c:pt idx="37">
                  <c:v>-1.5</c:v>
                </c:pt>
                <c:pt idx="38">
                  <c:v>-1</c:v>
                </c:pt>
                <c:pt idx="39">
                  <c:v>-0.5</c:v>
                </c:pt>
                <c:pt idx="40">
                  <c:v>0</c:v>
                </c:pt>
                <c:pt idx="41">
                  <c:v>0.5</c:v>
                </c:pt>
                <c:pt idx="42">
                  <c:v>1</c:v>
                </c:pt>
                <c:pt idx="43">
                  <c:v>1.5</c:v>
                </c:pt>
                <c:pt idx="44">
                  <c:v>2</c:v>
                </c:pt>
                <c:pt idx="45">
                  <c:v>2.5</c:v>
                </c:pt>
                <c:pt idx="46">
                  <c:v>3</c:v>
                </c:pt>
                <c:pt idx="47">
                  <c:v>3.5</c:v>
                </c:pt>
                <c:pt idx="48">
                  <c:v>4</c:v>
                </c:pt>
                <c:pt idx="49">
                  <c:v>4.5</c:v>
                </c:pt>
                <c:pt idx="50">
                  <c:v>5</c:v>
                </c:pt>
                <c:pt idx="51">
                  <c:v>5.5</c:v>
                </c:pt>
                <c:pt idx="52">
                  <c:v>6</c:v>
                </c:pt>
                <c:pt idx="53">
                  <c:v>6.5</c:v>
                </c:pt>
                <c:pt idx="54">
                  <c:v>7</c:v>
                </c:pt>
                <c:pt idx="55">
                  <c:v>7.5</c:v>
                </c:pt>
                <c:pt idx="56">
                  <c:v>8</c:v>
                </c:pt>
                <c:pt idx="57">
                  <c:v>8.5</c:v>
                </c:pt>
                <c:pt idx="58">
                  <c:v>9</c:v>
                </c:pt>
                <c:pt idx="59">
                  <c:v>9.5</c:v>
                </c:pt>
                <c:pt idx="60">
                  <c:v>10</c:v>
                </c:pt>
                <c:pt idx="61">
                  <c:v>10.5</c:v>
                </c:pt>
                <c:pt idx="62">
                  <c:v>11</c:v>
                </c:pt>
                <c:pt idx="63">
                  <c:v>11.5</c:v>
                </c:pt>
                <c:pt idx="64">
                  <c:v>12</c:v>
                </c:pt>
                <c:pt idx="65">
                  <c:v>12.5</c:v>
                </c:pt>
                <c:pt idx="66">
                  <c:v>13</c:v>
                </c:pt>
                <c:pt idx="67">
                  <c:v>13.5</c:v>
                </c:pt>
                <c:pt idx="68">
                  <c:v>14</c:v>
                </c:pt>
                <c:pt idx="69">
                  <c:v>14.5</c:v>
                </c:pt>
                <c:pt idx="70">
                  <c:v>15</c:v>
                </c:pt>
                <c:pt idx="71">
                  <c:v>15.5</c:v>
                </c:pt>
                <c:pt idx="72">
                  <c:v>16</c:v>
                </c:pt>
                <c:pt idx="73">
                  <c:v>16.5</c:v>
                </c:pt>
                <c:pt idx="74">
                  <c:v>17</c:v>
                </c:pt>
                <c:pt idx="75">
                  <c:v>17.5</c:v>
                </c:pt>
                <c:pt idx="76">
                  <c:v>18</c:v>
                </c:pt>
                <c:pt idx="77">
                  <c:v>18.5</c:v>
                </c:pt>
                <c:pt idx="78">
                  <c:v>19</c:v>
                </c:pt>
                <c:pt idx="79">
                  <c:v>19.5</c:v>
                </c:pt>
                <c:pt idx="80">
                  <c:v>20</c:v>
                </c:pt>
              </c:numCache>
            </c:numRef>
          </c:xVal>
          <c:yVal>
            <c:numRef>
              <c:f>'Aula 08 08 2022'!$BF$2:$BF$82</c:f>
              <c:numCache>
                <c:formatCode>General</c:formatCode>
                <c:ptCount val="81"/>
                <c:pt idx="0">
                  <c:v>-2.2371609442247422</c:v>
                </c:pt>
                <c:pt idx="1">
                  <c:v>-0.76090535198297671</c:v>
                </c:pt>
                <c:pt idx="2">
                  <c:v>-0.15158947061240008</c:v>
                </c:pt>
                <c:pt idx="3">
                  <c:v>0.36452532630963969</c:v>
                </c:pt>
                <c:pt idx="4">
                  <c:v>1.1373137123376869</c:v>
                </c:pt>
                <c:pt idx="5">
                  <c:v>4.4459814483655071</c:v>
                </c:pt>
                <c:pt idx="6">
                  <c:v>-3.4939156454748401</c:v>
                </c:pt>
                <c:pt idx="7">
                  <c:v>-1.0133660651993452</c:v>
                </c:pt>
                <c:pt idx="8">
                  <c:v>-0.30063224202390337</c:v>
                </c:pt>
                <c:pt idx="9">
                  <c:v>0.21101410520125533</c:v>
                </c:pt>
                <c:pt idx="10">
                  <c:v>0.85599340090851872</c:v>
                </c:pt>
                <c:pt idx="11">
                  <c:v>2.634069132503833</c:v>
                </c:pt>
                <c:pt idx="12">
                  <c:v>-7.2446066160948055</c:v>
                </c:pt>
                <c:pt idx="13">
                  <c:v>-1.3510783472870105</c:v>
                </c:pt>
                <c:pt idx="14">
                  <c:v>-0.46302113293648961</c:v>
                </c:pt>
                <c:pt idx="15">
                  <c:v>6.6468241863274199E-2</c:v>
                </c:pt>
                <c:pt idx="16">
                  <c:v>0.63585992866158081</c:v>
                </c:pt>
                <c:pt idx="17">
                  <c:v>1.8113874503268248</c:v>
                </c:pt>
                <c:pt idx="18">
                  <c:v>225.95084645419516</c:v>
                </c:pt>
                <c:pt idx="19">
                  <c:v>-1.8498999934219273</c:v>
                </c:pt>
                <c:pt idx="20">
                  <c:v>-0.64836082745908663</c:v>
                </c:pt>
                <c:pt idx="21">
                  <c:v>-7.5364238757394064E-2</c:v>
                </c:pt>
                <c:pt idx="22">
                  <c:v>0.45231565944180985</c:v>
                </c:pt>
                <c:pt idx="23">
                  <c:v>1.326364327785607</c:v>
                </c:pt>
                <c:pt idx="24">
                  <c:v>6.799711455220379</c:v>
                </c:pt>
                <c:pt idx="25">
                  <c:v>-2.706013866772691</c:v>
                </c:pt>
                <c:pt idx="26">
                  <c:v>-0.87144798272431878</c:v>
                </c:pt>
                <c:pt idx="27">
                  <c:v>-0.22027720034589682</c:v>
                </c:pt>
                <c:pt idx="28">
                  <c:v>0.29100619138474915</c:v>
                </c:pt>
                <c:pt idx="29">
                  <c:v>0.99558405221388502</c:v>
                </c:pt>
                <c:pt idx="30">
                  <c:v>3.3805150062465859</c:v>
                </c:pt>
                <c:pt idx="31">
                  <c:v>-4.6373320545511847</c:v>
                </c:pt>
                <c:pt idx="32">
                  <c:v>-1.1578212823495775</c:v>
                </c:pt>
                <c:pt idx="33">
                  <c:v>-0.37458564015859469</c:v>
                </c:pt>
                <c:pt idx="34">
                  <c:v>0.1425465430742778</c:v>
                </c:pt>
                <c:pt idx="35">
                  <c:v>0.74702229723866032</c:v>
                </c:pt>
                <c:pt idx="36">
                  <c:v>2.1850398632615189</c:v>
                </c:pt>
                <c:pt idx="37">
                  <c:v>-14.101419947171719</c:v>
                </c:pt>
                <c:pt idx="38">
                  <c:v>-1.5574077246549023</c:v>
                </c:pt>
                <c:pt idx="39">
                  <c:v>-0.54630248984379048</c:v>
                </c:pt>
                <c:pt idx="40">
                  <c:v>0</c:v>
                </c:pt>
                <c:pt idx="41">
                  <c:v>0.54630248984379048</c:v>
                </c:pt>
                <c:pt idx="42">
                  <c:v>1.5574077246549023</c:v>
                </c:pt>
                <c:pt idx="43">
                  <c:v>14.101419947171719</c:v>
                </c:pt>
                <c:pt idx="44">
                  <c:v>-2.1850398632615189</c:v>
                </c:pt>
                <c:pt idx="45">
                  <c:v>-0.74702229723866032</c:v>
                </c:pt>
                <c:pt idx="46">
                  <c:v>-0.1425465430742778</c:v>
                </c:pt>
                <c:pt idx="47">
                  <c:v>0.37458564015859469</c:v>
                </c:pt>
                <c:pt idx="48">
                  <c:v>1.1578212823495775</c:v>
                </c:pt>
                <c:pt idx="49">
                  <c:v>4.6373320545511847</c:v>
                </c:pt>
                <c:pt idx="50">
                  <c:v>-3.3805150062465859</c:v>
                </c:pt>
                <c:pt idx="51">
                  <c:v>-0.99558405221388502</c:v>
                </c:pt>
                <c:pt idx="52">
                  <c:v>-0.29100619138474915</c:v>
                </c:pt>
                <c:pt idx="53">
                  <c:v>0.22027720034589682</c:v>
                </c:pt>
                <c:pt idx="54">
                  <c:v>0.87144798272431878</c:v>
                </c:pt>
                <c:pt idx="55">
                  <c:v>2.706013866772691</c:v>
                </c:pt>
                <c:pt idx="56">
                  <c:v>-6.799711455220379</c:v>
                </c:pt>
                <c:pt idx="57">
                  <c:v>-1.326364327785607</c:v>
                </c:pt>
                <c:pt idx="58">
                  <c:v>-0.45231565944180985</c:v>
                </c:pt>
                <c:pt idx="59">
                  <c:v>7.5364238757394064E-2</c:v>
                </c:pt>
                <c:pt idx="60">
                  <c:v>0.64836082745908663</c:v>
                </c:pt>
                <c:pt idx="61">
                  <c:v>1.8498999934219273</c:v>
                </c:pt>
                <c:pt idx="62">
                  <c:v>-225.95084645419516</c:v>
                </c:pt>
                <c:pt idx="63">
                  <c:v>-1.8113874503268248</c:v>
                </c:pt>
                <c:pt idx="64">
                  <c:v>-0.63585992866158081</c:v>
                </c:pt>
                <c:pt idx="65">
                  <c:v>-6.6468241863274199E-2</c:v>
                </c:pt>
                <c:pt idx="66">
                  <c:v>0.46302113293648961</c:v>
                </c:pt>
                <c:pt idx="67">
                  <c:v>1.3510783472870105</c:v>
                </c:pt>
                <c:pt idx="68">
                  <c:v>7.2446066160948055</c:v>
                </c:pt>
                <c:pt idx="69">
                  <c:v>-2.634069132503833</c:v>
                </c:pt>
                <c:pt idx="70">
                  <c:v>-0.85599340090851872</c:v>
                </c:pt>
                <c:pt idx="71">
                  <c:v>-0.21101410520125533</c:v>
                </c:pt>
                <c:pt idx="72">
                  <c:v>0.30063224202390337</c:v>
                </c:pt>
                <c:pt idx="73">
                  <c:v>1.0133660651993452</c:v>
                </c:pt>
                <c:pt idx="74">
                  <c:v>3.4939156454748401</c:v>
                </c:pt>
                <c:pt idx="75">
                  <c:v>-4.4459814483655071</c:v>
                </c:pt>
                <c:pt idx="76">
                  <c:v>-1.1373137123376869</c:v>
                </c:pt>
                <c:pt idx="77">
                  <c:v>-0.36452532630963969</c:v>
                </c:pt>
                <c:pt idx="78">
                  <c:v>0.15158947061240008</c:v>
                </c:pt>
                <c:pt idx="79">
                  <c:v>0.76090535198297671</c:v>
                </c:pt>
                <c:pt idx="80">
                  <c:v>2.2371609442247422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D6-46CF-9CD1-354F2A828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2134000"/>
        <c:axId val="-442143248"/>
      </c:scatterChart>
      <c:valAx>
        <c:axId val="-44213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42143248"/>
        <c:crosses val="autoZero"/>
        <c:crossBetween val="midCat"/>
      </c:valAx>
      <c:valAx>
        <c:axId val="-4421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4213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Grafico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'Aula 08 08 2022'!$BQ$1</c:f>
              <c:strCache>
                <c:ptCount val="1"/>
                <c:pt idx="0">
                  <c:v>y7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'Aula 08 08 2022'!$B$2:$B$82</c:f>
              <c:numCache>
                <c:formatCode>General</c:formatCode>
                <c:ptCount val="81"/>
                <c:pt idx="0">
                  <c:v>-20</c:v>
                </c:pt>
                <c:pt idx="1">
                  <c:v>-19.5</c:v>
                </c:pt>
                <c:pt idx="2">
                  <c:v>-19</c:v>
                </c:pt>
                <c:pt idx="3">
                  <c:v>-18.5</c:v>
                </c:pt>
                <c:pt idx="4">
                  <c:v>-18</c:v>
                </c:pt>
                <c:pt idx="5">
                  <c:v>-17.5</c:v>
                </c:pt>
                <c:pt idx="6">
                  <c:v>-17</c:v>
                </c:pt>
                <c:pt idx="7">
                  <c:v>-16.5</c:v>
                </c:pt>
                <c:pt idx="8">
                  <c:v>-16</c:v>
                </c:pt>
                <c:pt idx="9">
                  <c:v>-15.5</c:v>
                </c:pt>
                <c:pt idx="10">
                  <c:v>-15</c:v>
                </c:pt>
                <c:pt idx="11">
                  <c:v>-14.5</c:v>
                </c:pt>
                <c:pt idx="12">
                  <c:v>-14</c:v>
                </c:pt>
                <c:pt idx="13">
                  <c:v>-13.5</c:v>
                </c:pt>
                <c:pt idx="14">
                  <c:v>-13</c:v>
                </c:pt>
                <c:pt idx="15">
                  <c:v>-12.5</c:v>
                </c:pt>
                <c:pt idx="16">
                  <c:v>-12</c:v>
                </c:pt>
                <c:pt idx="17">
                  <c:v>-11.5</c:v>
                </c:pt>
                <c:pt idx="18">
                  <c:v>-11</c:v>
                </c:pt>
                <c:pt idx="19">
                  <c:v>-10.5</c:v>
                </c:pt>
                <c:pt idx="20">
                  <c:v>-10</c:v>
                </c:pt>
                <c:pt idx="21">
                  <c:v>-9.5</c:v>
                </c:pt>
                <c:pt idx="22">
                  <c:v>-9</c:v>
                </c:pt>
                <c:pt idx="23">
                  <c:v>-8.5</c:v>
                </c:pt>
                <c:pt idx="24">
                  <c:v>-8</c:v>
                </c:pt>
                <c:pt idx="25">
                  <c:v>-7.5</c:v>
                </c:pt>
                <c:pt idx="26">
                  <c:v>-7</c:v>
                </c:pt>
                <c:pt idx="27">
                  <c:v>-6.5</c:v>
                </c:pt>
                <c:pt idx="28">
                  <c:v>-6</c:v>
                </c:pt>
                <c:pt idx="29">
                  <c:v>-5.5</c:v>
                </c:pt>
                <c:pt idx="30">
                  <c:v>-5</c:v>
                </c:pt>
                <c:pt idx="31">
                  <c:v>-4.5</c:v>
                </c:pt>
                <c:pt idx="32">
                  <c:v>-4</c:v>
                </c:pt>
                <c:pt idx="33">
                  <c:v>-3.5</c:v>
                </c:pt>
                <c:pt idx="34">
                  <c:v>-3</c:v>
                </c:pt>
                <c:pt idx="35">
                  <c:v>-2.5</c:v>
                </c:pt>
                <c:pt idx="36">
                  <c:v>-2</c:v>
                </c:pt>
                <c:pt idx="37">
                  <c:v>-1.5</c:v>
                </c:pt>
                <c:pt idx="38">
                  <c:v>-1</c:v>
                </c:pt>
                <c:pt idx="39">
                  <c:v>-0.5</c:v>
                </c:pt>
                <c:pt idx="40">
                  <c:v>0</c:v>
                </c:pt>
                <c:pt idx="41">
                  <c:v>0.5</c:v>
                </c:pt>
                <c:pt idx="42">
                  <c:v>1</c:v>
                </c:pt>
                <c:pt idx="43">
                  <c:v>1.5</c:v>
                </c:pt>
                <c:pt idx="44">
                  <c:v>2</c:v>
                </c:pt>
                <c:pt idx="45">
                  <c:v>2.5</c:v>
                </c:pt>
                <c:pt idx="46">
                  <c:v>3</c:v>
                </c:pt>
                <c:pt idx="47">
                  <c:v>3.5</c:v>
                </c:pt>
                <c:pt idx="48">
                  <c:v>4</c:v>
                </c:pt>
                <c:pt idx="49">
                  <c:v>4.5</c:v>
                </c:pt>
                <c:pt idx="50">
                  <c:v>5</c:v>
                </c:pt>
                <c:pt idx="51">
                  <c:v>5.5</c:v>
                </c:pt>
                <c:pt idx="52">
                  <c:v>6</c:v>
                </c:pt>
                <c:pt idx="53">
                  <c:v>6.5</c:v>
                </c:pt>
                <c:pt idx="54">
                  <c:v>7</c:v>
                </c:pt>
                <c:pt idx="55">
                  <c:v>7.5</c:v>
                </c:pt>
                <c:pt idx="56">
                  <c:v>8</c:v>
                </c:pt>
                <c:pt idx="57">
                  <c:v>8.5</c:v>
                </c:pt>
                <c:pt idx="58">
                  <c:v>9</c:v>
                </c:pt>
                <c:pt idx="59">
                  <c:v>9.5</c:v>
                </c:pt>
                <c:pt idx="60">
                  <c:v>10</c:v>
                </c:pt>
                <c:pt idx="61">
                  <c:v>10.5</c:v>
                </c:pt>
                <c:pt idx="62">
                  <c:v>11</c:v>
                </c:pt>
                <c:pt idx="63">
                  <c:v>11.5</c:v>
                </c:pt>
                <c:pt idx="64">
                  <c:v>12</c:v>
                </c:pt>
                <c:pt idx="65">
                  <c:v>12.5</c:v>
                </c:pt>
                <c:pt idx="66">
                  <c:v>13</c:v>
                </c:pt>
                <c:pt idx="67">
                  <c:v>13.5</c:v>
                </c:pt>
                <c:pt idx="68">
                  <c:v>14</c:v>
                </c:pt>
                <c:pt idx="69">
                  <c:v>14.5</c:v>
                </c:pt>
                <c:pt idx="70">
                  <c:v>15</c:v>
                </c:pt>
                <c:pt idx="71">
                  <c:v>15.5</c:v>
                </c:pt>
                <c:pt idx="72">
                  <c:v>16</c:v>
                </c:pt>
                <c:pt idx="73">
                  <c:v>16.5</c:v>
                </c:pt>
                <c:pt idx="74">
                  <c:v>17</c:v>
                </c:pt>
                <c:pt idx="75">
                  <c:v>17.5</c:v>
                </c:pt>
                <c:pt idx="76">
                  <c:v>18</c:v>
                </c:pt>
                <c:pt idx="77">
                  <c:v>18.5</c:v>
                </c:pt>
                <c:pt idx="78">
                  <c:v>19</c:v>
                </c:pt>
                <c:pt idx="79">
                  <c:v>19.5</c:v>
                </c:pt>
                <c:pt idx="80">
                  <c:v>20</c:v>
                </c:pt>
              </c:numCache>
            </c:numRef>
          </c:xVal>
          <c:yVal>
            <c:numRef>
              <c:f>'Aula 08 08 2022'!$BQ$2:$BQ$82</c:f>
              <c:numCache>
                <c:formatCode>General</c:formatCode>
                <c:ptCount val="81"/>
                <c:pt idx="0">
                  <c:v>159200</c:v>
                </c:pt>
                <c:pt idx="1">
                  <c:v>143829.5625</c:v>
                </c:pt>
                <c:pt idx="2">
                  <c:v>129599</c:v>
                </c:pt>
                <c:pt idx="3">
                  <c:v>116450.5625</c:v>
                </c:pt>
                <c:pt idx="4">
                  <c:v>104328</c:v>
                </c:pt>
                <c:pt idx="5">
                  <c:v>93176.5625</c:v>
                </c:pt>
                <c:pt idx="6">
                  <c:v>82943</c:v>
                </c:pt>
                <c:pt idx="7">
                  <c:v>73575.5625</c:v>
                </c:pt>
                <c:pt idx="8">
                  <c:v>65024</c:v>
                </c:pt>
                <c:pt idx="9">
                  <c:v>57239.5625</c:v>
                </c:pt>
                <c:pt idx="10">
                  <c:v>50175</c:v>
                </c:pt>
                <c:pt idx="11">
                  <c:v>43784.5625</c:v>
                </c:pt>
                <c:pt idx="12">
                  <c:v>38024</c:v>
                </c:pt>
                <c:pt idx="13">
                  <c:v>32850.5625</c:v>
                </c:pt>
                <c:pt idx="14">
                  <c:v>28223</c:v>
                </c:pt>
                <c:pt idx="15">
                  <c:v>24101.5625</c:v>
                </c:pt>
                <c:pt idx="16">
                  <c:v>20448</c:v>
                </c:pt>
                <c:pt idx="17">
                  <c:v>17225.5625</c:v>
                </c:pt>
                <c:pt idx="18">
                  <c:v>14399</c:v>
                </c:pt>
                <c:pt idx="19">
                  <c:v>11934.5625</c:v>
                </c:pt>
                <c:pt idx="20">
                  <c:v>9800</c:v>
                </c:pt>
                <c:pt idx="21">
                  <c:v>7964.5625</c:v>
                </c:pt>
                <c:pt idx="22">
                  <c:v>6399</c:v>
                </c:pt>
                <c:pt idx="23">
                  <c:v>5075.5625</c:v>
                </c:pt>
                <c:pt idx="24">
                  <c:v>3968</c:v>
                </c:pt>
                <c:pt idx="25">
                  <c:v>3051.5625</c:v>
                </c:pt>
                <c:pt idx="26">
                  <c:v>2303</c:v>
                </c:pt>
                <c:pt idx="27">
                  <c:v>1700.5625</c:v>
                </c:pt>
                <c:pt idx="28">
                  <c:v>1224</c:v>
                </c:pt>
                <c:pt idx="29">
                  <c:v>854.5625</c:v>
                </c:pt>
                <c:pt idx="30">
                  <c:v>575</c:v>
                </c:pt>
                <c:pt idx="31">
                  <c:v>369.5625</c:v>
                </c:pt>
                <c:pt idx="32">
                  <c:v>224</c:v>
                </c:pt>
                <c:pt idx="33">
                  <c:v>125.5625</c:v>
                </c:pt>
                <c:pt idx="34">
                  <c:v>63</c:v>
                </c:pt>
                <c:pt idx="35">
                  <c:v>26.5625</c:v>
                </c:pt>
                <c:pt idx="36">
                  <c:v>8</c:v>
                </c:pt>
                <c:pt idx="37">
                  <c:v>0.5625</c:v>
                </c:pt>
                <c:pt idx="38">
                  <c:v>-1</c:v>
                </c:pt>
                <c:pt idx="39">
                  <c:v>-0.4375</c:v>
                </c:pt>
                <c:pt idx="40">
                  <c:v>0</c:v>
                </c:pt>
                <c:pt idx="41">
                  <c:v>-0.4375</c:v>
                </c:pt>
                <c:pt idx="42">
                  <c:v>-1</c:v>
                </c:pt>
                <c:pt idx="43">
                  <c:v>0.5625</c:v>
                </c:pt>
                <c:pt idx="44">
                  <c:v>8</c:v>
                </c:pt>
                <c:pt idx="45">
                  <c:v>26.5625</c:v>
                </c:pt>
                <c:pt idx="46">
                  <c:v>63</c:v>
                </c:pt>
                <c:pt idx="47">
                  <c:v>125.5625</c:v>
                </c:pt>
                <c:pt idx="48">
                  <c:v>224</c:v>
                </c:pt>
                <c:pt idx="49">
                  <c:v>369.5625</c:v>
                </c:pt>
                <c:pt idx="50">
                  <c:v>575</c:v>
                </c:pt>
                <c:pt idx="51">
                  <c:v>854.5625</c:v>
                </c:pt>
                <c:pt idx="52">
                  <c:v>1224</c:v>
                </c:pt>
                <c:pt idx="53">
                  <c:v>1700.5625</c:v>
                </c:pt>
                <c:pt idx="54">
                  <c:v>2303</c:v>
                </c:pt>
                <c:pt idx="55">
                  <c:v>3051.5625</c:v>
                </c:pt>
                <c:pt idx="56">
                  <c:v>3968</c:v>
                </c:pt>
                <c:pt idx="57">
                  <c:v>5075.5625</c:v>
                </c:pt>
                <c:pt idx="58">
                  <c:v>6399</c:v>
                </c:pt>
                <c:pt idx="59">
                  <c:v>7964.5625</c:v>
                </c:pt>
                <c:pt idx="60">
                  <c:v>9800</c:v>
                </c:pt>
                <c:pt idx="61">
                  <c:v>11934.5625</c:v>
                </c:pt>
                <c:pt idx="62">
                  <c:v>14399</c:v>
                </c:pt>
                <c:pt idx="63">
                  <c:v>17225.5625</c:v>
                </c:pt>
                <c:pt idx="64">
                  <c:v>20448</c:v>
                </c:pt>
                <c:pt idx="65">
                  <c:v>24101.5625</c:v>
                </c:pt>
                <c:pt idx="66">
                  <c:v>28223</c:v>
                </c:pt>
                <c:pt idx="67">
                  <c:v>32850.5625</c:v>
                </c:pt>
                <c:pt idx="68">
                  <c:v>38024</c:v>
                </c:pt>
                <c:pt idx="69">
                  <c:v>43784.5625</c:v>
                </c:pt>
                <c:pt idx="70">
                  <c:v>50175</c:v>
                </c:pt>
                <c:pt idx="71">
                  <c:v>57239.5625</c:v>
                </c:pt>
                <c:pt idx="72">
                  <c:v>65024</c:v>
                </c:pt>
                <c:pt idx="73">
                  <c:v>73575.5625</c:v>
                </c:pt>
                <c:pt idx="74">
                  <c:v>82943</c:v>
                </c:pt>
                <c:pt idx="75">
                  <c:v>93176.5625</c:v>
                </c:pt>
                <c:pt idx="76">
                  <c:v>104328</c:v>
                </c:pt>
                <c:pt idx="77">
                  <c:v>116450.5625</c:v>
                </c:pt>
                <c:pt idx="78">
                  <c:v>129599</c:v>
                </c:pt>
                <c:pt idx="79">
                  <c:v>143829.5625</c:v>
                </c:pt>
                <c:pt idx="80">
                  <c:v>159200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49-4563-8054-2940905BB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2130192"/>
        <c:axId val="-442136720"/>
      </c:scatterChart>
      <c:valAx>
        <c:axId val="-44213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42136720"/>
        <c:crosses val="autoZero"/>
        <c:crossBetween val="midCat"/>
      </c:valAx>
      <c:valAx>
        <c:axId val="-4421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4213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2</xdr:row>
      <xdr:rowOff>9526</xdr:rowOff>
    </xdr:from>
    <xdr:to>
      <xdr:col>21</xdr:col>
      <xdr:colOff>600075</xdr:colOff>
      <xdr:row>17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17</xdr:row>
      <xdr:rowOff>180975</xdr:rowOff>
    </xdr:from>
    <xdr:to>
      <xdr:col>21</xdr:col>
      <xdr:colOff>295275</xdr:colOff>
      <xdr:row>32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472440</xdr:colOff>
          <xdr:row>18</xdr:row>
          <xdr:rowOff>60960</xdr:rowOff>
        </xdr:from>
        <xdr:to>
          <xdr:col>27</xdr:col>
          <xdr:colOff>472440</xdr:colOff>
          <xdr:row>37</xdr:row>
          <xdr:rowOff>30480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8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8</xdr:col>
      <xdr:colOff>597833</xdr:colOff>
      <xdr:row>2</xdr:row>
      <xdr:rowOff>1681</xdr:rowOff>
    </xdr:from>
    <xdr:to>
      <xdr:col>16</xdr:col>
      <xdr:colOff>293033</xdr:colOff>
      <xdr:row>16</xdr:row>
      <xdr:rowOff>77881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230586</xdr:colOff>
      <xdr:row>1</xdr:row>
      <xdr:rowOff>61429</xdr:rowOff>
    </xdr:from>
    <xdr:to>
      <xdr:col>25</xdr:col>
      <xdr:colOff>535386</xdr:colOff>
      <xdr:row>15</xdr:row>
      <xdr:rowOff>134368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349624</xdr:colOff>
      <xdr:row>24</xdr:row>
      <xdr:rowOff>62753</xdr:rowOff>
    </xdr:from>
    <xdr:ext cx="5351929" cy="977191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932330" y="4697506"/>
          <a:ext cx="5351929" cy="9771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500" b="1">
              <a:latin typeface="Arial" panose="020B0604020202020204" pitchFamily="34" charset="0"/>
              <a:cs typeface="Arial" panose="020B0604020202020204" pitchFamily="34" charset="0"/>
            </a:rPr>
            <a:t>Conclusão:</a:t>
          </a:r>
          <a:r>
            <a:rPr lang="pt-BR" sz="1500">
              <a:latin typeface="Arial" panose="020B0604020202020204" pitchFamily="34" charset="0"/>
              <a:cs typeface="Arial" panose="020B0604020202020204" pitchFamily="34" charset="0"/>
            </a:rPr>
            <a:t> Olhando no grafico, podemos concluir, que quanto maior a distancia e maior o numero de caixas, sera gasto mais tempo para entregar, e quanto menos caixas e a menor distancia, mais rapido sera a entrega.</a:t>
          </a:r>
        </a:p>
      </xdr:txBody>
    </xdr:sp>
    <xdr:clientData/>
  </xdr:oneCellAnchor>
  <xdr:twoCellAnchor editAs="oneCell">
    <xdr:from>
      <xdr:col>8</xdr:col>
      <xdr:colOff>555812</xdr:colOff>
      <xdr:row>17</xdr:row>
      <xdr:rowOff>188257</xdr:rowOff>
    </xdr:from>
    <xdr:to>
      <xdr:col>17</xdr:col>
      <xdr:colOff>555126</xdr:colOff>
      <xdr:row>37</xdr:row>
      <xdr:rowOff>160905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24165" y="3523128"/>
          <a:ext cx="5485714" cy="3657143"/>
        </a:xfrm>
        <a:prstGeom prst="rect">
          <a:avLst/>
        </a:prstGeom>
      </xdr:spPr>
    </xdr:pic>
    <xdr:clientData/>
  </xdr:twoCellAnchor>
  <xdr:twoCellAnchor>
    <xdr:from>
      <xdr:col>9</xdr:col>
      <xdr:colOff>597877</xdr:colOff>
      <xdr:row>25</xdr:row>
      <xdr:rowOff>70338</xdr:rowOff>
    </xdr:from>
    <xdr:to>
      <xdr:col>10</xdr:col>
      <xdr:colOff>87923</xdr:colOff>
      <xdr:row>25</xdr:row>
      <xdr:rowOff>169984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7971692" y="5011615"/>
          <a:ext cx="99646" cy="99646"/>
        </a:xfrm>
        <a:prstGeom prst="ellipse">
          <a:avLst/>
        </a:prstGeom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164123</xdr:colOff>
      <xdr:row>25</xdr:row>
      <xdr:rowOff>152400</xdr:rowOff>
    </xdr:from>
    <xdr:to>
      <xdr:col>16</xdr:col>
      <xdr:colOff>263769</xdr:colOff>
      <xdr:row>26</xdr:row>
      <xdr:rowOff>70338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1805138" y="5093677"/>
          <a:ext cx="99646" cy="99646"/>
        </a:xfrm>
        <a:prstGeom prst="ellipse">
          <a:avLst/>
        </a:prstGeom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23446</xdr:colOff>
      <xdr:row>35</xdr:row>
      <xdr:rowOff>64477</xdr:rowOff>
    </xdr:from>
    <xdr:to>
      <xdr:col>15</xdr:col>
      <xdr:colOff>123092</xdr:colOff>
      <xdr:row>35</xdr:row>
      <xdr:rowOff>164123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1054861" y="6822831"/>
          <a:ext cx="99646" cy="99646"/>
        </a:xfrm>
        <a:prstGeom prst="ellipse">
          <a:avLst/>
        </a:prstGeom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550985</xdr:colOff>
      <xdr:row>30</xdr:row>
      <xdr:rowOff>87923</xdr:rowOff>
    </xdr:from>
    <xdr:to>
      <xdr:col>15</xdr:col>
      <xdr:colOff>73269</xdr:colOff>
      <xdr:row>35</xdr:row>
      <xdr:rowOff>64477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CxnSpPr>
          <a:endCxn id="8" idx="0"/>
        </xdr:cNvCxnSpPr>
      </xdr:nvCxnSpPr>
      <xdr:spPr>
        <a:xfrm>
          <a:off x="10972800" y="5937738"/>
          <a:ext cx="131884" cy="885093"/>
        </a:xfrm>
        <a:prstGeom prst="line">
          <a:avLst/>
        </a:prstGeom>
        <a:ln w="44450">
          <a:solidFill>
            <a:schemeClr val="bg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93785</xdr:colOff>
      <xdr:row>31</xdr:row>
      <xdr:rowOff>87923</xdr:rowOff>
    </xdr:from>
    <xdr:to>
      <xdr:col>15</xdr:col>
      <xdr:colOff>205154</xdr:colOff>
      <xdr:row>35</xdr:row>
      <xdr:rowOff>41031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CxnSpPr/>
      </xdr:nvCxnSpPr>
      <xdr:spPr>
        <a:xfrm flipH="1">
          <a:off x="11125200" y="6119446"/>
          <a:ext cx="111369" cy="679939"/>
        </a:xfrm>
        <a:prstGeom prst="line">
          <a:avLst/>
        </a:prstGeom>
        <a:ln w="44450">
          <a:solidFill>
            <a:schemeClr val="bg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556847</xdr:colOff>
      <xdr:row>30</xdr:row>
      <xdr:rowOff>58616</xdr:rowOff>
    </xdr:from>
    <xdr:to>
      <xdr:col>15</xdr:col>
      <xdr:colOff>199293</xdr:colOff>
      <xdr:row>31</xdr:row>
      <xdr:rowOff>35169</xdr:rowOff>
    </xdr:to>
    <xdr:cxnSp macro="">
      <xdr:nvCxnSpPr>
        <xdr:cNvPr id="18" name="Conector reto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CxnSpPr/>
      </xdr:nvCxnSpPr>
      <xdr:spPr>
        <a:xfrm>
          <a:off x="10978662" y="5908431"/>
          <a:ext cx="252046" cy="158261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559950</xdr:colOff>
      <xdr:row>17</xdr:row>
      <xdr:rowOff>135159</xdr:rowOff>
    </xdr:from>
    <xdr:to>
      <xdr:col>9</xdr:col>
      <xdr:colOff>202396</xdr:colOff>
      <xdr:row>18</xdr:row>
      <xdr:rowOff>82404</xdr:rowOff>
    </xdr:to>
    <xdr:cxnSp macro="">
      <xdr:nvCxnSpPr>
        <xdr:cNvPr id="19" name="Conector reto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CxnSpPr/>
      </xdr:nvCxnSpPr>
      <xdr:spPr>
        <a:xfrm>
          <a:off x="7324165" y="3523128"/>
          <a:ext cx="252046" cy="14653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102750</xdr:colOff>
      <xdr:row>18</xdr:row>
      <xdr:rowOff>88266</xdr:rowOff>
    </xdr:from>
    <xdr:to>
      <xdr:col>9</xdr:col>
      <xdr:colOff>354796</xdr:colOff>
      <xdr:row>19</xdr:row>
      <xdr:rowOff>53097</xdr:rowOff>
    </xdr:to>
    <xdr:cxnSp macro="">
      <xdr:nvCxnSpPr>
        <xdr:cNvPr id="20" name="Conector reto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CxnSpPr/>
      </xdr:nvCxnSpPr>
      <xdr:spPr>
        <a:xfrm>
          <a:off x="7476565" y="3675528"/>
          <a:ext cx="252046" cy="14653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480646</xdr:colOff>
      <xdr:row>31</xdr:row>
      <xdr:rowOff>111369</xdr:rowOff>
    </xdr:from>
    <xdr:to>
      <xdr:col>15</xdr:col>
      <xdr:colOff>281354</xdr:colOff>
      <xdr:row>31</xdr:row>
      <xdr:rowOff>117231</xdr:rowOff>
    </xdr:to>
    <xdr:cxnSp macro="">
      <xdr:nvCxnSpPr>
        <xdr:cNvPr id="21" name="Conector reto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CxnSpPr/>
      </xdr:nvCxnSpPr>
      <xdr:spPr>
        <a:xfrm>
          <a:off x="10902461" y="6142892"/>
          <a:ext cx="410308" cy="5862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1</xdr:row>
      <xdr:rowOff>11430</xdr:rowOff>
    </xdr:from>
    <xdr:to>
      <xdr:col>20</xdr:col>
      <xdr:colOff>312420</xdr:colOff>
      <xdr:row>15</xdr:row>
      <xdr:rowOff>186690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099EC6-23EB-7903-7BB7-A1BA65CB4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271462</xdr:colOff>
      <xdr:row>1</xdr:row>
      <xdr:rowOff>19050</xdr:rowOff>
    </xdr:from>
    <xdr:to>
      <xdr:col>12</xdr:col>
      <xdr:colOff>576262</xdr:colOff>
      <xdr:row>15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133350</xdr:colOff>
      <xdr:row>1</xdr:row>
      <xdr:rowOff>38100</xdr:rowOff>
    </xdr:from>
    <xdr:to>
      <xdr:col>23</xdr:col>
      <xdr:colOff>438150</xdr:colOff>
      <xdr:row>15</xdr:row>
      <xdr:rowOff>114300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66675</xdr:colOff>
      <xdr:row>1</xdr:row>
      <xdr:rowOff>9525</xdr:rowOff>
    </xdr:from>
    <xdr:to>
      <xdr:col>33</xdr:col>
      <xdr:colOff>371475</xdr:colOff>
      <xdr:row>15</xdr:row>
      <xdr:rowOff>85725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571500</xdr:colOff>
      <xdr:row>0</xdr:row>
      <xdr:rowOff>152400</xdr:rowOff>
    </xdr:from>
    <xdr:to>
      <xdr:col>44</xdr:col>
      <xdr:colOff>266700</xdr:colOff>
      <xdr:row>15</xdr:row>
      <xdr:rowOff>38100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95250</xdr:colOff>
      <xdr:row>1</xdr:row>
      <xdr:rowOff>38100</xdr:rowOff>
    </xdr:from>
    <xdr:to>
      <xdr:col>55</xdr:col>
      <xdr:colOff>400050</xdr:colOff>
      <xdr:row>15</xdr:row>
      <xdr:rowOff>114300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209550</xdr:colOff>
      <xdr:row>1</xdr:row>
      <xdr:rowOff>0</xdr:rowOff>
    </xdr:from>
    <xdr:to>
      <xdr:col>66</xdr:col>
      <xdr:colOff>514350</xdr:colOff>
      <xdr:row>15</xdr:row>
      <xdr:rowOff>76200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70</xdr:col>
      <xdr:colOff>400050</xdr:colOff>
      <xdr:row>0</xdr:row>
      <xdr:rowOff>95250</xdr:rowOff>
    </xdr:from>
    <xdr:to>
      <xdr:col>78</xdr:col>
      <xdr:colOff>95250</xdr:colOff>
      <xdr:row>14</xdr:row>
      <xdr:rowOff>171450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80</xdr:col>
      <xdr:colOff>561975</xdr:colOff>
      <xdr:row>0</xdr:row>
      <xdr:rowOff>114300</xdr:rowOff>
    </xdr:from>
    <xdr:to>
      <xdr:col>88</xdr:col>
      <xdr:colOff>257175</xdr:colOff>
      <xdr:row>15</xdr:row>
      <xdr:rowOff>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91</xdr:col>
      <xdr:colOff>523875</xdr:colOff>
      <xdr:row>0</xdr:row>
      <xdr:rowOff>180975</xdr:rowOff>
    </xdr:from>
    <xdr:to>
      <xdr:col>99</xdr:col>
      <xdr:colOff>219075</xdr:colOff>
      <xdr:row>15</xdr:row>
      <xdr:rowOff>66675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103</xdr:col>
      <xdr:colOff>9525</xdr:colOff>
      <xdr:row>0</xdr:row>
      <xdr:rowOff>161925</xdr:rowOff>
    </xdr:from>
    <xdr:to>
      <xdr:col>110</xdr:col>
      <xdr:colOff>314325</xdr:colOff>
      <xdr:row>15</xdr:row>
      <xdr:rowOff>47625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113</xdr:col>
      <xdr:colOff>295275</xdr:colOff>
      <xdr:row>0</xdr:row>
      <xdr:rowOff>142875</xdr:rowOff>
    </xdr:from>
    <xdr:to>
      <xdr:col>120</xdr:col>
      <xdr:colOff>600075</xdr:colOff>
      <xdr:row>15</xdr:row>
      <xdr:rowOff>28575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123</xdr:col>
      <xdr:colOff>485775</xdr:colOff>
      <xdr:row>0</xdr:row>
      <xdr:rowOff>142875</xdr:rowOff>
    </xdr:from>
    <xdr:to>
      <xdr:col>131</xdr:col>
      <xdr:colOff>180975</xdr:colOff>
      <xdr:row>15</xdr:row>
      <xdr:rowOff>28575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134</xdr:col>
      <xdr:colOff>600075</xdr:colOff>
      <xdr:row>0</xdr:row>
      <xdr:rowOff>171450</xdr:rowOff>
    </xdr:from>
    <xdr:to>
      <xdr:col>142</xdr:col>
      <xdr:colOff>295275</xdr:colOff>
      <xdr:row>15</xdr:row>
      <xdr:rowOff>57150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0</xdr:row>
      <xdr:rowOff>104775</xdr:rowOff>
    </xdr:from>
    <xdr:to>
      <xdr:col>11</xdr:col>
      <xdr:colOff>76200</xdr:colOff>
      <xdr:row>14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114300</xdr:colOff>
      <xdr:row>0</xdr:row>
      <xdr:rowOff>76200</xdr:rowOff>
    </xdr:from>
    <xdr:to>
      <xdr:col>44</xdr:col>
      <xdr:colOff>419100</xdr:colOff>
      <xdr:row>14</xdr:row>
      <xdr:rowOff>152400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257175</xdr:colOff>
      <xdr:row>0</xdr:row>
      <xdr:rowOff>76200</xdr:rowOff>
    </xdr:from>
    <xdr:to>
      <xdr:col>58</xdr:col>
      <xdr:colOff>561975</xdr:colOff>
      <xdr:row>14</xdr:row>
      <xdr:rowOff>152400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80962</xdr:colOff>
      <xdr:row>1</xdr:row>
      <xdr:rowOff>85725</xdr:rowOff>
    </xdr:from>
    <xdr:to>
      <xdr:col>11</xdr:col>
      <xdr:colOff>385762</xdr:colOff>
      <xdr:row>15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</xdr:colOff>
      <xdr:row>20</xdr:row>
      <xdr:rowOff>161925</xdr:rowOff>
    </xdr:from>
    <xdr:to>
      <xdr:col>12</xdr:col>
      <xdr:colOff>328612</xdr:colOff>
      <xdr:row>35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37</xdr:row>
      <xdr:rowOff>133350</xdr:rowOff>
    </xdr:from>
    <xdr:to>
      <xdr:col>13</xdr:col>
      <xdr:colOff>28575</xdr:colOff>
      <xdr:row>52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9525</xdr:rowOff>
    </xdr:from>
    <xdr:to>
      <xdr:col>15</xdr:col>
      <xdr:colOff>304800</xdr:colOff>
      <xdr:row>16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452437</xdr:colOff>
      <xdr:row>24</xdr:row>
      <xdr:rowOff>180975</xdr:rowOff>
    </xdr:from>
    <xdr:to>
      <xdr:col>13</xdr:col>
      <xdr:colOff>147637</xdr:colOff>
      <xdr:row>39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2</xdr:row>
      <xdr:rowOff>0</xdr:rowOff>
    </xdr:from>
    <xdr:to>
      <xdr:col>14</xdr:col>
      <xdr:colOff>295275</xdr:colOff>
      <xdr:row>16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15</xdr:row>
      <xdr:rowOff>180975</xdr:rowOff>
    </xdr:from>
    <xdr:to>
      <xdr:col>5</xdr:col>
      <xdr:colOff>1276350</xdr:colOff>
      <xdr:row>30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728662</xdr:colOff>
      <xdr:row>38</xdr:row>
      <xdr:rowOff>95250</xdr:rowOff>
    </xdr:from>
    <xdr:to>
      <xdr:col>12</xdr:col>
      <xdr:colOff>80962</xdr:colOff>
      <xdr:row>52</xdr:row>
      <xdr:rowOff>152400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14287</xdr:colOff>
      <xdr:row>54</xdr:row>
      <xdr:rowOff>38100</xdr:rowOff>
    </xdr:from>
    <xdr:to>
      <xdr:col>5</xdr:col>
      <xdr:colOff>80962</xdr:colOff>
      <xdr:row>68</xdr:row>
      <xdr:rowOff>114300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3</xdr:row>
          <xdr:rowOff>7620</xdr:rowOff>
        </xdr:from>
        <xdr:to>
          <xdr:col>16</xdr:col>
          <xdr:colOff>7620</xdr:colOff>
          <xdr:row>16</xdr:row>
          <xdr:rowOff>175260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6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20</xdr:row>
          <xdr:rowOff>30480</xdr:rowOff>
        </xdr:from>
        <xdr:to>
          <xdr:col>16</xdr:col>
          <xdr:colOff>7620</xdr:colOff>
          <xdr:row>37</xdr:row>
          <xdr:rowOff>121920</xdr:rowOff>
        </xdr:to>
        <xdr:sp macro="" textlink="">
          <xdr:nvSpPr>
            <xdr:cNvPr id="7172" name="Object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6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16</xdr:col>
      <xdr:colOff>600075</xdr:colOff>
      <xdr:row>2</xdr:row>
      <xdr:rowOff>180975</xdr:rowOff>
    </xdr:from>
    <xdr:to>
      <xdr:col>24</xdr:col>
      <xdr:colOff>295275</xdr:colOff>
      <xdr:row>12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6</xdr:row>
      <xdr:rowOff>152400</xdr:rowOff>
    </xdr:from>
    <xdr:to>
      <xdr:col>17</xdr:col>
      <xdr:colOff>571500</xdr:colOff>
      <xdr:row>21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0.11667</cdr:x>
      <cdr:y>0.17014</cdr:y>
    </cdr:from>
    <cdr:to>
      <cdr:x>0.93125</cdr:x>
      <cdr:y>0.89583</cdr:y>
    </cdr:to>
    <cdr:cxnSp macro="">
      <cdr:nvCxnSpPr>
        <cdr:cNvPr id="3" name="Conector reto 2">
          <a:extLst xmlns:a="http://schemas.openxmlformats.org/drawingml/2006/main">
            <a:ext uri="{FF2B5EF4-FFF2-40B4-BE49-F238E27FC236}">
              <a16:creationId xmlns:a16="http://schemas.microsoft.com/office/drawing/2014/main" id="{6B42E3D0-B22B-C70E-E742-63982378A5BA}"/>
            </a:ext>
          </a:extLst>
        </cdr:cNvPr>
        <cdr:cNvCxnSpPr/>
      </cdr:nvCxnSpPr>
      <cdr:spPr>
        <a:xfrm xmlns:a="http://schemas.openxmlformats.org/drawingml/2006/main" flipV="1">
          <a:off x="533400" y="466725"/>
          <a:ext cx="3724275" cy="19907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auj\&#193;rea%20de%20Trabalho\Faculdade\6&#186;%20Semestre\Seg-Calculo%20Numerico\Aula_0108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>
        <row r="3">
          <cell r="L3" t="str">
            <v>Indice
 Pluviometrico</v>
          </cell>
          <cell r="M3" t="str">
            <v>Produção
Mamão</v>
          </cell>
        </row>
        <row r="5">
          <cell r="L5" t="str">
            <v>(mm)H2O</v>
          </cell>
          <cell r="M5" t="str">
            <v>(Ton/Hectare)</v>
          </cell>
        </row>
        <row r="6">
          <cell r="K6" t="str">
            <v>Jan</v>
          </cell>
          <cell r="L6">
            <v>900</v>
          </cell>
          <cell r="M6">
            <v>40</v>
          </cell>
        </row>
        <row r="7">
          <cell r="K7" t="str">
            <v>Fev</v>
          </cell>
          <cell r="L7">
            <v>850</v>
          </cell>
          <cell r="M7">
            <v>38</v>
          </cell>
        </row>
        <row r="8">
          <cell r="K8" t="str">
            <v>Mar</v>
          </cell>
          <cell r="L8">
            <v>700</v>
          </cell>
          <cell r="M8">
            <v>39</v>
          </cell>
        </row>
        <row r="9">
          <cell r="K9" t="str">
            <v>Abr</v>
          </cell>
          <cell r="L9">
            <v>680</v>
          </cell>
          <cell r="M9">
            <v>34</v>
          </cell>
        </row>
        <row r="10">
          <cell r="K10" t="str">
            <v>Mai</v>
          </cell>
          <cell r="L10">
            <v>700</v>
          </cell>
          <cell r="M10">
            <v>32</v>
          </cell>
        </row>
        <row r="11">
          <cell r="K11" t="str">
            <v>Jun</v>
          </cell>
          <cell r="L11">
            <v>650</v>
          </cell>
          <cell r="M11">
            <v>27</v>
          </cell>
        </row>
        <row r="12">
          <cell r="K12" t="str">
            <v>Jul</v>
          </cell>
          <cell r="L12">
            <v>600</v>
          </cell>
          <cell r="M12">
            <v>23</v>
          </cell>
        </row>
        <row r="13">
          <cell r="K13" t="str">
            <v>Ago</v>
          </cell>
          <cell r="L13">
            <v>550</v>
          </cell>
          <cell r="M13">
            <v>28</v>
          </cell>
        </row>
        <row r="14">
          <cell r="K14" t="str">
            <v>Set</v>
          </cell>
          <cell r="L14">
            <v>500</v>
          </cell>
          <cell r="M14">
            <v>26</v>
          </cell>
        </row>
        <row r="15">
          <cell r="K15" t="str">
            <v>Out</v>
          </cell>
          <cell r="L15">
            <v>450</v>
          </cell>
          <cell r="M15">
            <v>6</v>
          </cell>
        </row>
        <row r="16">
          <cell r="K16" t="str">
            <v>Nov</v>
          </cell>
          <cell r="L16">
            <v>800</v>
          </cell>
          <cell r="M16">
            <v>37</v>
          </cell>
        </row>
        <row r="17">
          <cell r="K17" t="str">
            <v>Dez</v>
          </cell>
          <cell r="L17">
            <v>1050</v>
          </cell>
          <cell r="M17">
            <v>43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7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M17"/>
  <sheetViews>
    <sheetView topLeftCell="G1" workbookViewId="0">
      <selection activeCell="C25" sqref="C25:C26"/>
    </sheetView>
  </sheetViews>
  <sheetFormatPr defaultRowHeight="14.4" x14ac:dyDescent="0.3"/>
  <cols>
    <col min="10" max="10" width="9.88671875" customWidth="1"/>
    <col min="11" max="11" width="6.5546875" customWidth="1"/>
    <col min="12" max="12" width="18.88671875" customWidth="1"/>
    <col min="13" max="13" width="13.6640625" customWidth="1"/>
  </cols>
  <sheetData>
    <row r="2" spans="3:13" x14ac:dyDescent="0.3">
      <c r="G2" s="2" t="s">
        <v>18</v>
      </c>
      <c r="K2" s="2"/>
      <c r="L2" s="2"/>
      <c r="M2" s="2"/>
    </row>
    <row r="3" spans="3:13" x14ac:dyDescent="0.3">
      <c r="C3" s="6" t="s">
        <v>19</v>
      </c>
      <c r="D3" s="6" t="s">
        <v>20</v>
      </c>
      <c r="E3" s="6" t="s">
        <v>21</v>
      </c>
      <c r="F3" s="6" t="s">
        <v>22</v>
      </c>
      <c r="H3" s="6" t="s">
        <v>22</v>
      </c>
      <c r="K3" s="103" t="s">
        <v>23</v>
      </c>
      <c r="L3" s="104" t="s">
        <v>24</v>
      </c>
      <c r="M3" s="104" t="s">
        <v>25</v>
      </c>
    </row>
    <row r="4" spans="3:13" x14ac:dyDescent="0.3">
      <c r="C4" s="7" t="s">
        <v>26</v>
      </c>
      <c r="D4" s="8">
        <v>8</v>
      </c>
      <c r="E4" s="8">
        <v>7</v>
      </c>
      <c r="F4" s="8">
        <f>AVERAGE(D4,E4)</f>
        <v>7.5</v>
      </c>
      <c r="H4" s="8">
        <f>((D4+E4)/2)</f>
        <v>7.5</v>
      </c>
      <c r="K4" s="103"/>
      <c r="L4" s="103"/>
      <c r="M4" s="104"/>
    </row>
    <row r="5" spans="3:13" x14ac:dyDescent="0.3">
      <c r="C5" s="9" t="s">
        <v>27</v>
      </c>
      <c r="D5" s="10">
        <v>7</v>
      </c>
      <c r="E5" s="10">
        <v>7</v>
      </c>
      <c r="F5" s="10">
        <f t="shared" ref="F5:F13" si="0">AVERAGE(D5,E5)</f>
        <v>7</v>
      </c>
      <c r="H5" s="10">
        <f t="shared" ref="H5:H13" si="1">((D5+E5)/2)</f>
        <v>7</v>
      </c>
      <c r="K5" s="11">
        <v>2022</v>
      </c>
      <c r="L5" s="11" t="s">
        <v>28</v>
      </c>
      <c r="M5" s="11" t="s">
        <v>29</v>
      </c>
    </row>
    <row r="6" spans="3:13" x14ac:dyDescent="0.3">
      <c r="C6" s="7" t="s">
        <v>30</v>
      </c>
      <c r="D6" s="8">
        <v>4</v>
      </c>
      <c r="E6" s="8">
        <v>8</v>
      </c>
      <c r="F6" s="8">
        <f t="shared" si="0"/>
        <v>6</v>
      </c>
      <c r="H6" s="8">
        <f t="shared" si="1"/>
        <v>6</v>
      </c>
      <c r="K6" s="12" t="s">
        <v>31</v>
      </c>
      <c r="L6" s="12">
        <v>900</v>
      </c>
      <c r="M6" s="12">
        <v>40</v>
      </c>
    </row>
    <row r="7" spans="3:13" x14ac:dyDescent="0.3">
      <c r="C7" s="9" t="s">
        <v>32</v>
      </c>
      <c r="D7" s="10">
        <v>8</v>
      </c>
      <c r="E7" s="10">
        <v>7</v>
      </c>
      <c r="F7" s="10">
        <f t="shared" si="0"/>
        <v>7.5</v>
      </c>
      <c r="H7" s="10">
        <f t="shared" si="1"/>
        <v>7.5</v>
      </c>
      <c r="K7" s="13" t="s">
        <v>33</v>
      </c>
      <c r="L7" s="13">
        <v>850</v>
      </c>
      <c r="M7" s="13">
        <v>38</v>
      </c>
    </row>
    <row r="8" spans="3:13" x14ac:dyDescent="0.3">
      <c r="C8" s="7" t="s">
        <v>34</v>
      </c>
      <c r="D8" s="8">
        <v>6</v>
      </c>
      <c r="E8" s="8">
        <v>7</v>
      </c>
      <c r="F8" s="8">
        <f t="shared" si="0"/>
        <v>6.5</v>
      </c>
      <c r="H8" s="8">
        <f t="shared" si="1"/>
        <v>6.5</v>
      </c>
      <c r="K8" s="12" t="s">
        <v>35</v>
      </c>
      <c r="L8" s="12">
        <v>700</v>
      </c>
      <c r="M8" s="12">
        <v>39</v>
      </c>
    </row>
    <row r="9" spans="3:13" x14ac:dyDescent="0.3">
      <c r="C9" s="9" t="s">
        <v>36</v>
      </c>
      <c r="D9" s="10">
        <v>9</v>
      </c>
      <c r="E9" s="10">
        <v>9</v>
      </c>
      <c r="F9" s="10">
        <f t="shared" si="0"/>
        <v>9</v>
      </c>
      <c r="H9" s="10">
        <f t="shared" si="1"/>
        <v>9</v>
      </c>
      <c r="K9" s="13" t="s">
        <v>37</v>
      </c>
      <c r="L9" s="13">
        <v>680</v>
      </c>
      <c r="M9" s="13">
        <v>34</v>
      </c>
    </row>
    <row r="10" spans="3:13" x14ac:dyDescent="0.3">
      <c r="C10" s="7" t="s">
        <v>38</v>
      </c>
      <c r="D10" s="8">
        <v>10</v>
      </c>
      <c r="E10" s="8">
        <v>9</v>
      </c>
      <c r="F10" s="8">
        <f t="shared" si="0"/>
        <v>9.5</v>
      </c>
      <c r="H10" s="8">
        <f t="shared" si="1"/>
        <v>9.5</v>
      </c>
      <c r="K10" s="12" t="s">
        <v>39</v>
      </c>
      <c r="L10" s="12">
        <v>700</v>
      </c>
      <c r="M10" s="12">
        <v>32</v>
      </c>
    </row>
    <row r="11" spans="3:13" x14ac:dyDescent="0.3">
      <c r="C11" s="9" t="s">
        <v>40</v>
      </c>
      <c r="D11" s="10">
        <v>9</v>
      </c>
      <c r="E11" s="10">
        <v>8</v>
      </c>
      <c r="F11" s="10">
        <f t="shared" si="0"/>
        <v>8.5</v>
      </c>
      <c r="H11" s="10">
        <f t="shared" si="1"/>
        <v>8.5</v>
      </c>
      <c r="K11" s="13" t="s">
        <v>41</v>
      </c>
      <c r="L11" s="13">
        <v>650</v>
      </c>
      <c r="M11" s="13">
        <v>27</v>
      </c>
    </row>
    <row r="12" spans="3:13" x14ac:dyDescent="0.3">
      <c r="C12" s="7" t="s">
        <v>42</v>
      </c>
      <c r="D12" s="8">
        <v>8</v>
      </c>
      <c r="E12" s="8">
        <v>7</v>
      </c>
      <c r="F12" s="8">
        <f t="shared" si="0"/>
        <v>7.5</v>
      </c>
      <c r="H12" s="8">
        <f t="shared" si="1"/>
        <v>7.5</v>
      </c>
      <c r="K12" s="12" t="s">
        <v>43</v>
      </c>
      <c r="L12" s="12">
        <v>600</v>
      </c>
      <c r="M12" s="12">
        <v>23</v>
      </c>
    </row>
    <row r="13" spans="3:13" x14ac:dyDescent="0.3">
      <c r="C13" s="9" t="s">
        <v>44</v>
      </c>
      <c r="D13" s="10">
        <v>5</v>
      </c>
      <c r="E13" s="10">
        <v>6</v>
      </c>
      <c r="F13" s="10">
        <f t="shared" si="0"/>
        <v>5.5</v>
      </c>
      <c r="H13" s="10">
        <f t="shared" si="1"/>
        <v>5.5</v>
      </c>
      <c r="K13" s="13" t="s">
        <v>45</v>
      </c>
      <c r="L13" s="13">
        <v>550</v>
      </c>
      <c r="M13" s="13">
        <v>28</v>
      </c>
    </row>
    <row r="14" spans="3:13" x14ac:dyDescent="0.3">
      <c r="I14" s="14">
        <f>SUM(H4:H13)</f>
        <v>74.5</v>
      </c>
      <c r="K14" s="12" t="s">
        <v>46</v>
      </c>
      <c r="L14" s="12">
        <v>500</v>
      </c>
      <c r="M14" s="12">
        <v>26</v>
      </c>
    </row>
    <row r="15" spans="3:13" x14ac:dyDescent="0.3">
      <c r="I15">
        <f>COUNT(H4:H13)</f>
        <v>10</v>
      </c>
      <c r="K15" s="13" t="s">
        <v>47</v>
      </c>
      <c r="L15" s="13">
        <v>450</v>
      </c>
      <c r="M15" s="13">
        <v>6</v>
      </c>
    </row>
    <row r="16" spans="3:13" x14ac:dyDescent="0.3">
      <c r="C16" s="103" t="s">
        <v>48</v>
      </c>
      <c r="D16" s="103"/>
      <c r="F16" s="15">
        <f>AVERAGE(F4:F13)</f>
        <v>7.45</v>
      </c>
      <c r="H16" s="6">
        <f>I14/I15</f>
        <v>7.45</v>
      </c>
      <c r="K16" s="12" t="s">
        <v>49</v>
      </c>
      <c r="L16" s="12">
        <v>800</v>
      </c>
      <c r="M16" s="12">
        <v>37</v>
      </c>
    </row>
    <row r="17" spans="11:13" x14ac:dyDescent="0.3">
      <c r="K17" s="13" t="s">
        <v>50</v>
      </c>
      <c r="L17" s="13">
        <v>1050</v>
      </c>
      <c r="M17" s="13">
        <v>43</v>
      </c>
    </row>
  </sheetData>
  <mergeCells count="4">
    <mergeCell ref="K3:K4"/>
    <mergeCell ref="L3:L4"/>
    <mergeCell ref="M3:M4"/>
    <mergeCell ref="C16:D16"/>
  </mergeCell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A7A16-A956-47F0-8E6C-1D708D2AED77}">
  <dimension ref="B1:K23"/>
  <sheetViews>
    <sheetView tabSelected="1" workbookViewId="0">
      <selection activeCell="S22" sqref="S22"/>
    </sheetView>
  </sheetViews>
  <sheetFormatPr defaultRowHeight="14.4" x14ac:dyDescent="0.3"/>
  <cols>
    <col min="11" max="11" width="14.33203125" bestFit="1" customWidth="1"/>
  </cols>
  <sheetData>
    <row r="1" spans="2:11" ht="15" thickBot="1" x14ac:dyDescent="0.35"/>
    <row r="2" spans="2:11" ht="15" thickBot="1" x14ac:dyDescent="0.35">
      <c r="B2" s="109" t="s">
        <v>207</v>
      </c>
      <c r="C2" s="110" t="s">
        <v>208</v>
      </c>
      <c r="D2" s="110" t="s">
        <v>209</v>
      </c>
      <c r="E2" s="110" t="s">
        <v>210</v>
      </c>
      <c r="F2" s="110" t="s">
        <v>211</v>
      </c>
      <c r="G2" s="111" t="s">
        <v>212</v>
      </c>
      <c r="H2" s="86"/>
      <c r="I2" s="112" t="s">
        <v>213</v>
      </c>
      <c r="K2" s="113" t="s">
        <v>214</v>
      </c>
    </row>
    <row r="3" spans="2:11" x14ac:dyDescent="0.3">
      <c r="B3" s="114">
        <v>2</v>
      </c>
      <c r="C3" s="115">
        <v>0</v>
      </c>
      <c r="D3" s="115">
        <v>0</v>
      </c>
      <c r="E3" s="115">
        <v>0</v>
      </c>
      <c r="F3" s="115">
        <v>0</v>
      </c>
      <c r="G3" s="116">
        <v>0</v>
      </c>
      <c r="H3" s="86"/>
      <c r="I3" s="117">
        <f>C3+D3+E3+F3+G3</f>
        <v>0</v>
      </c>
      <c r="K3" s="118">
        <f>E3+F3+G3+H3+I3</f>
        <v>0</v>
      </c>
    </row>
    <row r="4" spans="2:11" x14ac:dyDescent="0.3">
      <c r="B4" s="119">
        <v>3</v>
      </c>
      <c r="C4" s="120">
        <v>2</v>
      </c>
      <c r="D4" s="120">
        <v>0</v>
      </c>
      <c r="E4" s="120">
        <v>0</v>
      </c>
      <c r="F4" s="120">
        <v>0</v>
      </c>
      <c r="G4" s="121">
        <v>0</v>
      </c>
      <c r="H4" s="86"/>
      <c r="I4" s="117">
        <f t="shared" ref="I4:K16" si="0">C4+D4+E4+F4+G4</f>
        <v>2</v>
      </c>
      <c r="K4" s="117">
        <f t="shared" si="0"/>
        <v>2</v>
      </c>
    </row>
    <row r="5" spans="2:11" x14ac:dyDescent="0.3">
      <c r="B5" s="119">
        <v>4</v>
      </c>
      <c r="C5" s="120">
        <v>0</v>
      </c>
      <c r="D5" s="120">
        <v>0</v>
      </c>
      <c r="E5" s="120">
        <v>1</v>
      </c>
      <c r="F5" s="120">
        <v>3</v>
      </c>
      <c r="G5" s="121">
        <v>0</v>
      </c>
      <c r="H5" s="86"/>
      <c r="I5" s="117">
        <f t="shared" si="0"/>
        <v>4</v>
      </c>
      <c r="K5" s="117">
        <f t="shared" si="0"/>
        <v>8</v>
      </c>
    </row>
    <row r="6" spans="2:11" x14ac:dyDescent="0.3">
      <c r="B6" s="119">
        <v>5</v>
      </c>
      <c r="C6" s="120">
        <v>0</v>
      </c>
      <c r="D6" s="120">
        <v>1</v>
      </c>
      <c r="E6" s="120">
        <v>3</v>
      </c>
      <c r="F6" s="120">
        <v>3</v>
      </c>
      <c r="G6" s="121">
        <v>1</v>
      </c>
      <c r="H6" s="86"/>
      <c r="I6" s="117">
        <f t="shared" si="0"/>
        <v>8</v>
      </c>
      <c r="K6" s="117">
        <f t="shared" si="0"/>
        <v>15</v>
      </c>
    </row>
    <row r="7" spans="2:11" x14ac:dyDescent="0.3">
      <c r="B7" s="119">
        <v>6</v>
      </c>
      <c r="C7" s="120">
        <v>6</v>
      </c>
      <c r="D7" s="120">
        <v>2</v>
      </c>
      <c r="E7" s="120">
        <v>4</v>
      </c>
      <c r="F7" s="120">
        <v>3</v>
      </c>
      <c r="G7" s="121">
        <v>3</v>
      </c>
      <c r="H7" s="86"/>
      <c r="I7" s="117">
        <f t="shared" si="0"/>
        <v>18</v>
      </c>
      <c r="K7" s="117">
        <f t="shared" si="0"/>
        <v>28</v>
      </c>
    </row>
    <row r="8" spans="2:11" x14ac:dyDescent="0.3">
      <c r="B8" s="119">
        <v>7</v>
      </c>
      <c r="C8" s="120">
        <v>12</v>
      </c>
      <c r="D8" s="120">
        <v>7</v>
      </c>
      <c r="E8" s="120">
        <v>10</v>
      </c>
      <c r="F8" s="120">
        <v>12</v>
      </c>
      <c r="G8" s="121">
        <v>12</v>
      </c>
      <c r="H8" s="86"/>
      <c r="I8" s="117">
        <f t="shared" si="0"/>
        <v>53</v>
      </c>
      <c r="K8" s="117">
        <f t="shared" si="0"/>
        <v>87</v>
      </c>
    </row>
    <row r="9" spans="2:11" x14ac:dyDescent="0.3">
      <c r="B9" s="119">
        <v>8</v>
      </c>
      <c r="C9" s="120">
        <v>6</v>
      </c>
      <c r="D9" s="120">
        <v>7</v>
      </c>
      <c r="E9" s="120">
        <v>5</v>
      </c>
      <c r="F9" s="120">
        <v>5</v>
      </c>
      <c r="G9" s="121">
        <v>8</v>
      </c>
      <c r="H9" s="86"/>
      <c r="I9" s="117">
        <f t="shared" si="0"/>
        <v>31</v>
      </c>
      <c r="K9" s="117">
        <f t="shared" si="0"/>
        <v>49</v>
      </c>
    </row>
    <row r="10" spans="2:11" x14ac:dyDescent="0.3">
      <c r="B10" s="119">
        <v>9</v>
      </c>
      <c r="C10" s="120">
        <v>2</v>
      </c>
      <c r="D10" s="120">
        <v>10</v>
      </c>
      <c r="E10" s="120">
        <v>5</v>
      </c>
      <c r="F10" s="120">
        <v>3</v>
      </c>
      <c r="G10" s="121">
        <v>4</v>
      </c>
      <c r="H10" s="86"/>
      <c r="I10" s="117">
        <f t="shared" si="0"/>
        <v>24</v>
      </c>
      <c r="K10" s="122">
        <f t="shared" si="0"/>
        <v>36</v>
      </c>
    </row>
    <row r="11" spans="2:11" x14ac:dyDescent="0.3">
      <c r="B11" s="119">
        <v>10</v>
      </c>
      <c r="C11" s="120">
        <v>1</v>
      </c>
      <c r="D11" s="120">
        <v>3</v>
      </c>
      <c r="E11" s="120">
        <v>2</v>
      </c>
      <c r="F11" s="120">
        <v>1</v>
      </c>
      <c r="G11" s="121">
        <v>2</v>
      </c>
      <c r="H11" s="86"/>
      <c r="I11" s="117">
        <f t="shared" si="0"/>
        <v>9</v>
      </c>
      <c r="K11" s="117">
        <f t="shared" si="0"/>
        <v>14</v>
      </c>
    </row>
    <row r="12" spans="2:11" x14ac:dyDescent="0.3">
      <c r="B12" s="119">
        <v>11</v>
      </c>
      <c r="C12" s="120">
        <v>1</v>
      </c>
      <c r="D12" s="120">
        <v>0</v>
      </c>
      <c r="E12" s="120">
        <v>0</v>
      </c>
      <c r="F12" s="120">
        <v>0</v>
      </c>
      <c r="G12" s="121">
        <v>0</v>
      </c>
      <c r="H12" s="86"/>
      <c r="I12" s="117">
        <f t="shared" si="0"/>
        <v>1</v>
      </c>
      <c r="K12" s="117">
        <f t="shared" si="0"/>
        <v>1</v>
      </c>
    </row>
    <row r="13" spans="2:11" x14ac:dyDescent="0.3">
      <c r="B13" s="119">
        <v>12</v>
      </c>
      <c r="C13" s="123">
        <v>0</v>
      </c>
      <c r="D13" s="120">
        <v>0</v>
      </c>
      <c r="E13" s="120">
        <v>0</v>
      </c>
      <c r="F13" s="120">
        <v>0</v>
      </c>
      <c r="G13" s="121">
        <v>0</v>
      </c>
      <c r="I13" s="117">
        <f t="shared" si="0"/>
        <v>0</v>
      </c>
      <c r="K13" s="117">
        <f t="shared" si="0"/>
        <v>0</v>
      </c>
    </row>
    <row r="14" spans="2:11" x14ac:dyDescent="0.3">
      <c r="B14" s="119">
        <v>13</v>
      </c>
      <c r="C14" s="120">
        <v>0</v>
      </c>
      <c r="D14" s="120">
        <v>0</v>
      </c>
      <c r="E14" s="120">
        <v>0</v>
      </c>
      <c r="F14" s="120">
        <v>0</v>
      </c>
      <c r="G14" s="121">
        <v>0</v>
      </c>
      <c r="I14" s="117">
        <f t="shared" si="0"/>
        <v>0</v>
      </c>
      <c r="K14" s="117">
        <f t="shared" si="0"/>
        <v>0</v>
      </c>
    </row>
    <row r="15" spans="2:11" x14ac:dyDescent="0.3">
      <c r="B15" s="119">
        <v>14</v>
      </c>
      <c r="C15" s="120">
        <v>0</v>
      </c>
      <c r="D15" s="120">
        <v>0</v>
      </c>
      <c r="E15" s="120">
        <v>0</v>
      </c>
      <c r="F15" s="120">
        <v>0</v>
      </c>
      <c r="G15" s="121">
        <v>0</v>
      </c>
      <c r="I15" s="117">
        <f t="shared" si="0"/>
        <v>0</v>
      </c>
      <c r="K15" s="117">
        <f t="shared" si="0"/>
        <v>0</v>
      </c>
    </row>
    <row r="16" spans="2:11" ht="15" thickBot="1" x14ac:dyDescent="0.35">
      <c r="B16" s="124">
        <v>15</v>
      </c>
      <c r="C16" s="125">
        <v>0</v>
      </c>
      <c r="D16" s="125">
        <v>0</v>
      </c>
      <c r="E16" s="125">
        <v>0</v>
      </c>
      <c r="F16" s="125">
        <v>0</v>
      </c>
      <c r="G16" s="126">
        <v>0</v>
      </c>
      <c r="I16" s="127">
        <f t="shared" si="0"/>
        <v>0</v>
      </c>
      <c r="K16" s="127">
        <f t="shared" si="0"/>
        <v>0</v>
      </c>
    </row>
    <row r="21" spans="2:9" ht="15" thickBot="1" x14ac:dyDescent="0.35"/>
    <row r="22" spans="2:9" x14ac:dyDescent="0.3">
      <c r="B22" s="128" t="s">
        <v>22</v>
      </c>
      <c r="C22" s="129">
        <f>(($B3*C3)/30)+(($B4*C4)/30)+(($B5*C5)/30)+(($B6*C6)/30)+(($B7*C7)/30)+(($B8*C8)/30)+(($B9*C9)/30)+(($B10*C10)/30)+(($B11*C11)/30)+(($B12*C12)/30)+(($B13*C13)/30)+(($B14*C14)/30)+(($B15*C15)/30)+(($B16*C16)/30)</f>
        <v>7.0999999999999979</v>
      </c>
      <c r="D22" s="130">
        <f>(($B3*D3)/30)+(($B4*D4)/30)+(($B5*D5)/30)+(($B6*D6)/30)+(($B7*D7)/30)+(($B8*D8)/30)+(($B9*D9)/30)+(($B10*D10)/30)+(($B11*D11)/30)+(($B12*D12)/30)+(($B13*D13)/30)+(($B14*D14)/30)+(($B15*D15)/30)+(($B16*D16)/30)</f>
        <v>8.0666666666666664</v>
      </c>
      <c r="E22" s="130">
        <f>(($B3*E3)/30)+(($B4*E4)/30)+(($B5*E5)/30)+(($B6*E6)/30)+(($B7*E7)/30)+(($B8*E8)/30)+(($B9*E9)/30)+(($B10*E10)/30)+(($B11*E11)/30)+(($B12*E12)/30)+(($B13*E13)/30)+(($B14*E14)/30)+(($B15*E15)/30)+(($B16*E16)/30)</f>
        <v>7.2666666666666666</v>
      </c>
      <c r="F22" s="130">
        <f t="shared" ref="F22:I22" si="1">(($B3*F3)/30)+(($B4*F4)/30)+(($B5*F5)/30)+(($B6*F6)/30)+(($B7*F7)/30)+(($B8*F8)/30)+(($B9*F9)/30)+(($B10*F10)/30)+(($B11*F11)/30)+(($B12*F12)/30)+(($B13*F13)/30)+(($B14*F14)/30)+(($B15*F15)/30)+(($B16*F16)/30)</f>
        <v>6.8666666666666663</v>
      </c>
      <c r="G22" s="131">
        <f t="shared" si="1"/>
        <v>7.5666666666666664</v>
      </c>
      <c r="H22" s="86"/>
      <c r="I22" s="132">
        <f>(($B3*I3)+($B4*I4)+($B5*I5)+($B6*I6)+($B7*I7)+($B8*I8)+($B9*I9)+($B10*I10)+($B11*I11)+($B12*I12)+($B13*I13)+($B14*I14)+($B15*I15)+($B16*I16))/150</f>
        <v>7.3733333333333331</v>
      </c>
    </row>
    <row r="23" spans="2:9" ht="15" thickBot="1" x14ac:dyDescent="0.35">
      <c r="B23" s="133" t="s">
        <v>215</v>
      </c>
      <c r="C23" s="125">
        <f>((((($B3*C3-(C3*C22))^2)+(($B4*C4-(C4*C22))^2)+(($B5*C5-(C5*C22))^2)+(($B6*C6-(C6*C22))^2)+(($B7*C7-(C7*C22))^2)+(($B8*C8-(C8*C22))^2)+(($B9*C9-(C9*C22))^2)+(($B10*C10-(C10*C22))^2)+(($B11*C11-(C11*C22))^2)+(($B12*C12-(C12*C22))^2)+(($B13*C13-(C13*C22))^2)+(($B14*C14-(C14*C22))^2)+(($B15*C15-(C15*C22))^2)+(($B16*C16-(C16*C22))^2))/30)^0.5)</f>
        <v>2.4458127483517615</v>
      </c>
      <c r="D23" s="125">
        <f t="shared" ref="D23:F23" si="2">((((($B3*D3-(D3*D22))^2)+(($B4*D4-(D4*D22))^2)+(($B5*D5-(D5*D22))^2)+(($B6*D6-(D6*D22))^2)+(($B7*D7-(D7*D22))^2)+(($B8*D8-(D8*D22))^2)+(($B9*D9-(D9*D22))^2)+(($B10*D10-(D10*D22))^2)+(($B11*D11-(D11*D22))^2)+(($B12*D12-(D12*D22))^2)+(($B13*D13-(D13*D22))^2)+(($B14*D14-(D14*D22))^2)+(($B15*D15-(D15*D22))^2)+(($B16*D16-(D16*D22))^2))/30)^0.5)</f>
        <v>2.6026197627831915</v>
      </c>
      <c r="E23" s="125">
        <f t="shared" si="2"/>
        <v>2.6339661686851215</v>
      </c>
      <c r="F23" s="125">
        <f t="shared" si="2"/>
        <v>2.5659883663602798</v>
      </c>
      <c r="G23" s="125">
        <f>((((($B3*G3-(G3*G22))^2)+(($B4*G4-(G4*G22))^2)+(($B5*G5-(G5*G22))^2)+(($B6*G6-(G6*G22))^2)+(($B7*G7-(G7*G22))^2)+(($B8*G8-(G8*G22))^2)+(($B9*G9-(G9*G22))^2)+(($B10*G10-(G10*G22))^2)+(($B11*G11-(G11*G22))^2)+(($B12*G12-(G12*G22))^2)+(($B13*G13-(G13*G22))^2)+(($B14*G14-(G14*G22))^2)+(($B15*G15-(G15*G22))^2)+(($B16*G16-(G16*G22))^2))/30)^0.5)</f>
        <v>2.1870155548228358</v>
      </c>
      <c r="I23" s="127">
        <f>((((($B3*I3-I22)^2)+(($B4*I4-I22)^2)+(($B5*I5-I22)^2)+(($B6*I6-I22)^2)+(($B7*I7-I22)^2)+(($B8*I8-I22)^2)+(($B9*I9-I22)^2)+(($B10*I10-I22)^2)+(($B11*I11-I22)^2)+(($B12*I12-I22)^2)+(($B13*I13-I22)^2)+(($B14*I14-I22)^2)+(($B15*I15-I22)^2)+(($B16*I16-I22)^2))/30)^0.5)</f>
        <v>91.656843950481743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D82"/>
  <sheetViews>
    <sheetView zoomScaleNormal="100" workbookViewId="0">
      <selection activeCell="D3" sqref="D3"/>
    </sheetView>
  </sheetViews>
  <sheetFormatPr defaultRowHeight="14.4" x14ac:dyDescent="0.3"/>
  <sheetData>
    <row r="1" spans="2:134" x14ac:dyDescent="0.3">
      <c r="B1" t="s">
        <v>0</v>
      </c>
      <c r="D1" t="s">
        <v>2</v>
      </c>
      <c r="O1" t="s">
        <v>1</v>
      </c>
      <c r="Y1" t="s">
        <v>3</v>
      </c>
      <c r="AJ1" t="s">
        <v>4</v>
      </c>
      <c r="AU1" t="s">
        <v>5</v>
      </c>
      <c r="BF1" t="s">
        <v>6</v>
      </c>
      <c r="BQ1" t="s">
        <v>11</v>
      </c>
      <c r="CB1" t="s">
        <v>12</v>
      </c>
      <c r="CM1" t="s">
        <v>13</v>
      </c>
      <c r="CX1" t="s">
        <v>14</v>
      </c>
      <c r="DI1" t="s">
        <v>15</v>
      </c>
      <c r="DS1" t="s">
        <v>16</v>
      </c>
      <c r="ED1" t="s">
        <v>17</v>
      </c>
    </row>
    <row r="2" spans="2:134" x14ac:dyDescent="0.3">
      <c r="B2">
        <v>-20</v>
      </c>
      <c r="D2">
        <f>B2^2+B2-2</f>
        <v>378</v>
      </c>
      <c r="O2">
        <f t="shared" ref="O2:O33" si="0">(-2*B2)/(B2^2+1)^2</f>
        <v>2.4875467192368207E-4</v>
      </c>
      <c r="Y2">
        <f>(-2*B2)/(B2^2+1)</f>
        <v>9.9750623441396513E-2</v>
      </c>
      <c r="AJ2" s="5">
        <f>B2-(1/B2)</f>
        <v>-19.95</v>
      </c>
      <c r="AU2">
        <f t="shared" ref="AU2:AU39" si="1">-1/(1-B2^2)*0.5</f>
        <v>1.2531328320802004E-3</v>
      </c>
      <c r="BF2">
        <f>TAN(B2)</f>
        <v>-2.2371609442247422</v>
      </c>
      <c r="BQ2" s="4">
        <f>(B2^4)-2*(B2^2)</f>
        <v>159200</v>
      </c>
      <c r="CB2" s="3">
        <f>-(1/(B2^2)+B2)</f>
        <v>19.997499999999999</v>
      </c>
      <c r="CM2" s="4">
        <f>(B2^3)-(B2^2)-B2+1</f>
        <v>-8379</v>
      </c>
      <c r="CX2">
        <f>SIN(B2)</f>
        <v>-0.91294525072762767</v>
      </c>
      <c r="DI2">
        <f>SIN(B2)^2+COS(B2)^2</f>
        <v>1</v>
      </c>
      <c r="DS2">
        <f>ASINH(B2)</f>
        <v>-3.6895038689889059</v>
      </c>
      <c r="ED2">
        <v>0</v>
      </c>
    </row>
    <row r="3" spans="2:134" x14ac:dyDescent="0.3">
      <c r="B3">
        <v>-19.5</v>
      </c>
      <c r="D3">
        <f t="shared" ref="D3:D66" si="2">B3^2+B3-2</f>
        <v>358.75</v>
      </c>
      <c r="O3">
        <f t="shared" si="0"/>
        <v>2.6831496909432949E-4</v>
      </c>
      <c r="Y3">
        <f t="shared" ref="Y3:Y66" si="3">(-2*B3)/(B3^2+1)</f>
        <v>0.10229508196721311</v>
      </c>
      <c r="AJ3">
        <f t="shared" ref="AJ3:AJ66" si="4">B3-(1/B3)</f>
        <v>-19.448717948717949</v>
      </c>
      <c r="AU3">
        <f t="shared" si="1"/>
        <v>1.3183915622940012E-3</v>
      </c>
      <c r="BF3">
        <f t="shared" ref="BF3:BF66" si="5">TAN(B3)</f>
        <v>-0.76090535198297671</v>
      </c>
      <c r="BQ3">
        <f t="shared" ref="BQ3:BQ66" si="6">(B3^4)-2*(B3^2)</f>
        <v>143829.5625</v>
      </c>
      <c r="CB3">
        <f t="shared" ref="CB3:CB66" si="7">-(1/(B3^2)+B3)</f>
        <v>19.497370151216305</v>
      </c>
      <c r="CM3">
        <f t="shared" ref="CM3:CM66" si="8">(B3^3)-(B3^2)-B3+1</f>
        <v>-7774.625</v>
      </c>
      <c r="CX3">
        <f t="shared" ref="CX3:CX66" si="9">SIN(B3)</f>
        <v>-0.60553986971960105</v>
      </c>
      <c r="DI3">
        <f t="shared" ref="DI3:DI66" si="10">SIN(B3)^2+COS(B3)^2</f>
        <v>1</v>
      </c>
      <c r="DS3">
        <f t="shared" ref="DS3:DS66" si="11">ASINH(B3)</f>
        <v>-3.6642184608864374</v>
      </c>
      <c r="ED3">
        <v>0</v>
      </c>
    </row>
    <row r="4" spans="2:134" x14ac:dyDescent="0.3">
      <c r="B4">
        <v>-19</v>
      </c>
      <c r="D4">
        <f t="shared" si="2"/>
        <v>340</v>
      </c>
      <c r="O4">
        <f t="shared" si="0"/>
        <v>2.8997893837184456E-4</v>
      </c>
      <c r="Y4">
        <f t="shared" si="3"/>
        <v>0.10497237569060773</v>
      </c>
      <c r="AJ4">
        <f t="shared" si="4"/>
        <v>-18.94736842105263</v>
      </c>
      <c r="AU4">
        <f t="shared" si="1"/>
        <v>1.3888888888888889E-3</v>
      </c>
      <c r="BF4">
        <f t="shared" si="5"/>
        <v>-0.15158947061240008</v>
      </c>
      <c r="BQ4">
        <f t="shared" si="6"/>
        <v>129599</v>
      </c>
      <c r="CB4">
        <f t="shared" si="7"/>
        <v>18.997229916897506</v>
      </c>
      <c r="CM4">
        <f t="shared" si="8"/>
        <v>-7200</v>
      </c>
      <c r="CX4">
        <f t="shared" si="9"/>
        <v>-0.14987720966295234</v>
      </c>
      <c r="DI4">
        <f t="shared" si="10"/>
        <v>0.99999999999999989</v>
      </c>
      <c r="DS4">
        <f t="shared" si="11"/>
        <v>-3.6382779622295387</v>
      </c>
      <c r="ED4">
        <v>0</v>
      </c>
    </row>
    <row r="5" spans="2:134" x14ac:dyDescent="0.3">
      <c r="B5">
        <v>-18.5</v>
      </c>
      <c r="D5">
        <f t="shared" si="2"/>
        <v>321.75</v>
      </c>
      <c r="O5">
        <f t="shared" si="0"/>
        <v>3.1403686432069104E-4</v>
      </c>
      <c r="Y5">
        <f t="shared" si="3"/>
        <v>0.10779315367807721</v>
      </c>
      <c r="AJ5">
        <f t="shared" si="4"/>
        <v>-18.445945945945947</v>
      </c>
      <c r="AU5">
        <f t="shared" si="1"/>
        <v>1.4652014652014652E-3</v>
      </c>
      <c r="BF5">
        <f t="shared" si="5"/>
        <v>0.36452532630963969</v>
      </c>
      <c r="BQ5">
        <f t="shared" si="6"/>
        <v>116450.5625</v>
      </c>
      <c r="CB5">
        <f t="shared" si="7"/>
        <v>18.497078159240321</v>
      </c>
      <c r="CM5">
        <f t="shared" si="8"/>
        <v>-6654.375</v>
      </c>
      <c r="CX5">
        <f t="shared" si="9"/>
        <v>0.34248061846961253</v>
      </c>
      <c r="DI5">
        <f t="shared" si="10"/>
        <v>1</v>
      </c>
      <c r="DS5">
        <f t="shared" si="11"/>
        <v>-3.6116475737727018</v>
      </c>
      <c r="ED5">
        <v>0</v>
      </c>
    </row>
    <row r="6" spans="2:134" x14ac:dyDescent="0.3">
      <c r="B6">
        <v>-18</v>
      </c>
      <c r="D6">
        <f t="shared" si="2"/>
        <v>304</v>
      </c>
      <c r="O6">
        <f t="shared" si="0"/>
        <v>3.4082840236686389E-4</v>
      </c>
      <c r="Y6">
        <f t="shared" si="3"/>
        <v>0.11076923076923077</v>
      </c>
      <c r="AJ6">
        <f t="shared" si="4"/>
        <v>-17.944444444444443</v>
      </c>
      <c r="AU6">
        <f t="shared" si="1"/>
        <v>1.5479876160990713E-3</v>
      </c>
      <c r="BF6">
        <f t="shared" si="5"/>
        <v>1.1373137123376869</v>
      </c>
      <c r="BQ6">
        <f t="shared" si="6"/>
        <v>104328</v>
      </c>
      <c r="CB6">
        <f t="shared" si="7"/>
        <v>17.996913580246915</v>
      </c>
      <c r="CM6">
        <f t="shared" si="8"/>
        <v>-6137</v>
      </c>
      <c r="CX6">
        <f t="shared" si="9"/>
        <v>0.75098724677167605</v>
      </c>
      <c r="DI6">
        <f t="shared" si="10"/>
        <v>1</v>
      </c>
      <c r="DS6">
        <f t="shared" si="11"/>
        <v>-3.5842896518613281</v>
      </c>
      <c r="ED6">
        <v>0</v>
      </c>
    </row>
    <row r="7" spans="2:134" x14ac:dyDescent="0.3">
      <c r="B7">
        <v>-17.5</v>
      </c>
      <c r="D7">
        <f t="shared" si="2"/>
        <v>286.75</v>
      </c>
      <c r="O7">
        <f t="shared" si="0"/>
        <v>3.7075264773665437E-4</v>
      </c>
      <c r="Y7">
        <f t="shared" si="3"/>
        <v>0.11391375101708706</v>
      </c>
      <c r="AJ7">
        <f t="shared" si="4"/>
        <v>-17.442857142857143</v>
      </c>
      <c r="AU7">
        <f t="shared" si="1"/>
        <v>1.6380016380016381E-3</v>
      </c>
      <c r="BF7">
        <f t="shared" si="5"/>
        <v>4.4459814483655071</v>
      </c>
      <c r="BQ7">
        <f t="shared" si="6"/>
        <v>93176.5625</v>
      </c>
      <c r="CB7">
        <f t="shared" si="7"/>
        <v>17.496734693877553</v>
      </c>
      <c r="CM7">
        <f t="shared" si="8"/>
        <v>-5647.125</v>
      </c>
      <c r="CX7">
        <f t="shared" si="9"/>
        <v>0.97562600546815759</v>
      </c>
      <c r="DI7">
        <f t="shared" si="10"/>
        <v>1</v>
      </c>
      <c r="DS7">
        <f t="shared" si="11"/>
        <v>-3.556163390245946</v>
      </c>
      <c r="ED7">
        <v>0</v>
      </c>
    </row>
    <row r="8" spans="2:134" x14ac:dyDescent="0.3">
      <c r="B8">
        <v>-17</v>
      </c>
      <c r="D8">
        <f t="shared" si="2"/>
        <v>270</v>
      </c>
      <c r="O8">
        <f t="shared" si="0"/>
        <v>4.0428061831153389E-4</v>
      </c>
      <c r="Y8">
        <f t="shared" si="3"/>
        <v>0.11724137931034483</v>
      </c>
      <c r="AJ8">
        <f t="shared" si="4"/>
        <v>-16.941176470588236</v>
      </c>
      <c r="AU8">
        <f t="shared" si="1"/>
        <v>1.736111111111111E-3</v>
      </c>
      <c r="BF8">
        <f t="shared" si="5"/>
        <v>-3.4939156454748401</v>
      </c>
      <c r="BQ8">
        <f t="shared" si="6"/>
        <v>82943</v>
      </c>
      <c r="CB8">
        <f t="shared" si="7"/>
        <v>16.996539792387544</v>
      </c>
      <c r="CM8">
        <f t="shared" si="8"/>
        <v>-5184</v>
      </c>
      <c r="CX8">
        <f t="shared" si="9"/>
        <v>0.96139749187955681</v>
      </c>
      <c r="DI8">
        <f t="shared" si="10"/>
        <v>0.99999999999999989</v>
      </c>
      <c r="DS8">
        <f t="shared" si="11"/>
        <v>-3.5272244561999657</v>
      </c>
      <c r="ED8">
        <v>0</v>
      </c>
    </row>
    <row r="9" spans="2:134" x14ac:dyDescent="0.3">
      <c r="B9">
        <v>-16.5</v>
      </c>
      <c r="D9">
        <f t="shared" si="2"/>
        <v>253.75</v>
      </c>
      <c r="O9">
        <f t="shared" si="0"/>
        <v>4.4197082155511785E-4</v>
      </c>
      <c r="Y9">
        <f t="shared" si="3"/>
        <v>0.12076852698993595</v>
      </c>
      <c r="AJ9">
        <f t="shared" si="4"/>
        <v>-16.439393939393938</v>
      </c>
      <c r="AU9">
        <f t="shared" si="1"/>
        <v>1.8433179723502304E-3</v>
      </c>
      <c r="BF9">
        <f t="shared" si="5"/>
        <v>-1.0133660651993452</v>
      </c>
      <c r="BQ9">
        <f t="shared" si="6"/>
        <v>73575.5625</v>
      </c>
      <c r="CB9">
        <f t="shared" si="7"/>
        <v>16.496326905417813</v>
      </c>
      <c r="CM9">
        <f t="shared" si="8"/>
        <v>-4746.875</v>
      </c>
      <c r="CX9">
        <f t="shared" si="9"/>
        <v>0.71178534236912305</v>
      </c>
      <c r="DI9">
        <f t="shared" si="10"/>
        <v>1</v>
      </c>
      <c r="DS9">
        <f t="shared" si="11"/>
        <v>-3.4974245728471316</v>
      </c>
      <c r="ED9">
        <v>0</v>
      </c>
    </row>
    <row r="10" spans="2:134" x14ac:dyDescent="0.3">
      <c r="B10">
        <v>-16</v>
      </c>
      <c r="D10">
        <f t="shared" si="2"/>
        <v>238</v>
      </c>
      <c r="O10">
        <f t="shared" si="0"/>
        <v>4.8448878862662569E-4</v>
      </c>
      <c r="Y10">
        <f t="shared" si="3"/>
        <v>0.1245136186770428</v>
      </c>
      <c r="AJ10">
        <f t="shared" si="4"/>
        <v>-15.9375</v>
      </c>
      <c r="AU10">
        <f t="shared" si="1"/>
        <v>1.9607843137254902E-3</v>
      </c>
      <c r="BF10">
        <f t="shared" si="5"/>
        <v>-0.30063224202390337</v>
      </c>
      <c r="BQ10">
        <f t="shared" si="6"/>
        <v>65024</v>
      </c>
      <c r="CB10">
        <f t="shared" si="7"/>
        <v>15.99609375</v>
      </c>
      <c r="CM10">
        <f t="shared" si="8"/>
        <v>-4335</v>
      </c>
      <c r="CX10">
        <f t="shared" si="9"/>
        <v>0.2879033166650653</v>
      </c>
      <c r="DI10">
        <f t="shared" si="10"/>
        <v>1</v>
      </c>
      <c r="DS10">
        <f t="shared" si="11"/>
        <v>-3.4667110378847248</v>
      </c>
      <c r="ED10">
        <v>0</v>
      </c>
    </row>
    <row r="11" spans="2:134" x14ac:dyDescent="0.3">
      <c r="B11">
        <v>-15.5</v>
      </c>
      <c r="D11">
        <f t="shared" si="2"/>
        <v>222.75</v>
      </c>
      <c r="O11">
        <f t="shared" si="0"/>
        <v>5.3263174850331553E-4</v>
      </c>
      <c r="Y11">
        <f t="shared" si="3"/>
        <v>0.12849740932642487</v>
      </c>
      <c r="AJ11">
        <f t="shared" si="4"/>
        <v>-15.435483870967742</v>
      </c>
      <c r="AU11">
        <f t="shared" si="1"/>
        <v>2.0898641588296763E-3</v>
      </c>
      <c r="BF11">
        <f t="shared" si="5"/>
        <v>0.21101410520125533</v>
      </c>
      <c r="BQ11">
        <f t="shared" si="6"/>
        <v>57239.5625</v>
      </c>
      <c r="CB11">
        <f t="shared" si="7"/>
        <v>15.495837669094692</v>
      </c>
      <c r="CM11">
        <f t="shared" si="8"/>
        <v>-3947.625</v>
      </c>
      <c r="CX11">
        <f t="shared" si="9"/>
        <v>-0.2064674819377966</v>
      </c>
      <c r="DI11">
        <f t="shared" si="10"/>
        <v>1</v>
      </c>
      <c r="DS11">
        <f t="shared" si="11"/>
        <v>-3.4350261667384818</v>
      </c>
      <c r="ED11">
        <v>0</v>
      </c>
    </row>
    <row r="12" spans="2:134" x14ac:dyDescent="0.3">
      <c r="B12">
        <v>-15</v>
      </c>
      <c r="D12">
        <f t="shared" si="2"/>
        <v>208</v>
      </c>
      <c r="O12">
        <f t="shared" si="0"/>
        <v>5.8736001253034697E-4</v>
      </c>
      <c r="Y12">
        <f t="shared" si="3"/>
        <v>0.13274336283185842</v>
      </c>
      <c r="AJ12">
        <f t="shared" si="4"/>
        <v>-14.933333333333334</v>
      </c>
      <c r="AU12">
        <f t="shared" si="1"/>
        <v>2.232142857142857E-3</v>
      </c>
      <c r="BF12">
        <f t="shared" si="5"/>
        <v>0.85599340090851872</v>
      </c>
      <c r="BQ12">
        <f t="shared" si="6"/>
        <v>50175</v>
      </c>
      <c r="CB12">
        <f t="shared" si="7"/>
        <v>14.995555555555555</v>
      </c>
      <c r="CM12">
        <f t="shared" si="8"/>
        <v>-3584</v>
      </c>
      <c r="CX12">
        <f t="shared" si="9"/>
        <v>-0.65028784015711683</v>
      </c>
      <c r="DI12">
        <f t="shared" si="10"/>
        <v>1</v>
      </c>
      <c r="DS12">
        <f t="shared" si="11"/>
        <v>-3.4023066454805946</v>
      </c>
      <c r="ED12">
        <v>0</v>
      </c>
    </row>
    <row r="13" spans="2:134" x14ac:dyDescent="0.3">
      <c r="B13">
        <v>-14.5</v>
      </c>
      <c r="D13">
        <f t="shared" si="2"/>
        <v>193.75</v>
      </c>
      <c r="O13">
        <f t="shared" si="0"/>
        <v>6.4983719057455972E-4</v>
      </c>
      <c r="Y13">
        <f t="shared" si="3"/>
        <v>0.13727810650887573</v>
      </c>
      <c r="AJ13">
        <f t="shared" si="4"/>
        <v>-14.431034482758621</v>
      </c>
      <c r="AU13">
        <f t="shared" si="1"/>
        <v>2.3894862604540022E-3</v>
      </c>
      <c r="BF13">
        <f t="shared" si="5"/>
        <v>2.634069132503833</v>
      </c>
      <c r="BQ13">
        <f t="shared" si="6"/>
        <v>43784.5625</v>
      </c>
      <c r="CB13">
        <f t="shared" si="7"/>
        <v>14.495243757431629</v>
      </c>
      <c r="CM13">
        <f t="shared" si="8"/>
        <v>-3243.375</v>
      </c>
      <c r="CX13">
        <f t="shared" si="9"/>
        <v>-0.93489505552468299</v>
      </c>
      <c r="DI13">
        <f t="shared" si="10"/>
        <v>0.99999999999999989</v>
      </c>
      <c r="DS13">
        <f t="shared" si="11"/>
        <v>-3.368482775417224</v>
      </c>
      <c r="ED13">
        <v>0</v>
      </c>
    </row>
    <row r="14" spans="2:134" x14ac:dyDescent="0.3">
      <c r="B14">
        <v>-14</v>
      </c>
      <c r="D14">
        <f t="shared" si="2"/>
        <v>180</v>
      </c>
      <c r="O14">
        <f t="shared" si="0"/>
        <v>7.2148213043366231E-4</v>
      </c>
      <c r="Y14">
        <f t="shared" si="3"/>
        <v>0.14213197969543148</v>
      </c>
      <c r="AJ14">
        <f t="shared" si="4"/>
        <v>-13.928571428571429</v>
      </c>
      <c r="AU14">
        <f t="shared" si="1"/>
        <v>2.5641025641025641E-3</v>
      </c>
      <c r="BF14">
        <f t="shared" si="5"/>
        <v>-7.2446066160948055</v>
      </c>
      <c r="BQ14">
        <f t="shared" si="6"/>
        <v>38024</v>
      </c>
      <c r="CB14">
        <f t="shared" si="7"/>
        <v>13.994897959183673</v>
      </c>
      <c r="CM14">
        <f t="shared" si="8"/>
        <v>-2925</v>
      </c>
      <c r="CX14">
        <f t="shared" si="9"/>
        <v>-0.99060735569487035</v>
      </c>
      <c r="DI14">
        <f t="shared" si="10"/>
        <v>1</v>
      </c>
      <c r="DS14">
        <f t="shared" si="11"/>
        <v>-3.3334775868839923</v>
      </c>
      <c r="ED14">
        <v>0</v>
      </c>
    </row>
    <row r="15" spans="2:134" x14ac:dyDescent="0.3">
      <c r="B15">
        <v>-13.5</v>
      </c>
      <c r="D15">
        <f t="shared" si="2"/>
        <v>166.75</v>
      </c>
      <c r="O15">
        <f t="shared" si="0"/>
        <v>8.0403656132919151E-4</v>
      </c>
      <c r="Y15">
        <f t="shared" si="3"/>
        <v>0.14733969986357434</v>
      </c>
      <c r="AJ15">
        <f t="shared" si="4"/>
        <v>-13.425925925925926</v>
      </c>
      <c r="AU15">
        <f t="shared" si="1"/>
        <v>2.7586206896551722E-3</v>
      </c>
      <c r="BF15">
        <f t="shared" si="5"/>
        <v>-1.3510783472870105</v>
      </c>
      <c r="BQ15">
        <f t="shared" si="6"/>
        <v>32850.5625</v>
      </c>
      <c r="CB15">
        <f t="shared" si="7"/>
        <v>13.494513031550069</v>
      </c>
      <c r="CM15">
        <f t="shared" si="8"/>
        <v>-2628.125</v>
      </c>
      <c r="CX15">
        <f t="shared" si="9"/>
        <v>-0.80378442655162097</v>
      </c>
      <c r="DI15">
        <f t="shared" si="10"/>
        <v>1</v>
      </c>
      <c r="DS15">
        <f t="shared" si="11"/>
        <v>-3.297205794175234</v>
      </c>
      <c r="ED15">
        <v>0</v>
      </c>
    </row>
    <row r="16" spans="2:134" x14ac:dyDescent="0.3">
      <c r="B16">
        <v>-13</v>
      </c>
      <c r="D16">
        <f t="shared" si="2"/>
        <v>154</v>
      </c>
      <c r="O16">
        <f t="shared" si="0"/>
        <v>8.9965397923875436E-4</v>
      </c>
      <c r="Y16">
        <f t="shared" si="3"/>
        <v>0.15294117647058825</v>
      </c>
      <c r="AJ16">
        <f t="shared" si="4"/>
        <v>-12.923076923076923</v>
      </c>
      <c r="AU16">
        <f t="shared" si="1"/>
        <v>2.976190476190476E-3</v>
      </c>
      <c r="BF16">
        <f t="shared" si="5"/>
        <v>-0.46302113293648961</v>
      </c>
      <c r="BQ16">
        <f t="shared" si="6"/>
        <v>28223</v>
      </c>
      <c r="CB16">
        <f t="shared" si="7"/>
        <v>12.994082840236686</v>
      </c>
      <c r="CM16">
        <f t="shared" si="8"/>
        <v>-2352</v>
      </c>
      <c r="CX16">
        <f t="shared" si="9"/>
        <v>-0.42016703682664092</v>
      </c>
      <c r="DI16">
        <f t="shared" si="10"/>
        <v>1</v>
      </c>
      <c r="DS16">
        <f t="shared" si="11"/>
        <v>-3.2595725562629214</v>
      </c>
      <c r="ED16">
        <v>0</v>
      </c>
    </row>
    <row r="17" spans="2:134" x14ac:dyDescent="0.3">
      <c r="B17">
        <v>-12.5</v>
      </c>
      <c r="D17">
        <f t="shared" si="2"/>
        <v>141.75</v>
      </c>
      <c r="O17">
        <f t="shared" si="0"/>
        <v>1.0110175639026289E-3</v>
      </c>
      <c r="Y17">
        <f t="shared" si="3"/>
        <v>0.1589825119236884</v>
      </c>
      <c r="AJ17">
        <f t="shared" si="4"/>
        <v>-12.42</v>
      </c>
      <c r="AU17">
        <f t="shared" si="1"/>
        <v>3.2206119162640902E-3</v>
      </c>
      <c r="BF17">
        <f t="shared" si="5"/>
        <v>6.6468241863274199E-2</v>
      </c>
      <c r="BQ17">
        <f t="shared" si="6"/>
        <v>24101.5625</v>
      </c>
      <c r="CB17">
        <f t="shared" si="7"/>
        <v>12.493600000000001</v>
      </c>
      <c r="CM17">
        <f t="shared" si="8"/>
        <v>-2095.875</v>
      </c>
      <c r="CX17">
        <f t="shared" si="9"/>
        <v>6.6321897351200684E-2</v>
      </c>
      <c r="DI17">
        <f t="shared" si="10"/>
        <v>0.99999999999999989</v>
      </c>
      <c r="DS17">
        <f t="shared" si="11"/>
        <v>-3.2204719984644532</v>
      </c>
      <c r="ED17">
        <v>0</v>
      </c>
    </row>
    <row r="18" spans="2:134" x14ac:dyDescent="0.3">
      <c r="B18">
        <v>-12</v>
      </c>
      <c r="D18">
        <f t="shared" si="2"/>
        <v>130</v>
      </c>
      <c r="O18">
        <f t="shared" si="0"/>
        <v>1.1414982164090369E-3</v>
      </c>
      <c r="Y18">
        <f t="shared" si="3"/>
        <v>0.16551724137931034</v>
      </c>
      <c r="AJ18">
        <f t="shared" si="4"/>
        <v>-11.916666666666666</v>
      </c>
      <c r="AU18">
        <f t="shared" si="1"/>
        <v>3.4965034965034965E-3</v>
      </c>
      <c r="BF18">
        <f t="shared" si="5"/>
        <v>0.63585992866158081</v>
      </c>
      <c r="BQ18">
        <f t="shared" si="6"/>
        <v>20448</v>
      </c>
      <c r="CB18">
        <f t="shared" si="7"/>
        <v>11.993055555555555</v>
      </c>
      <c r="CM18">
        <f t="shared" si="8"/>
        <v>-1859</v>
      </c>
      <c r="CX18">
        <f t="shared" si="9"/>
        <v>0.53657291800043494</v>
      </c>
      <c r="DI18">
        <f t="shared" si="10"/>
        <v>1</v>
      </c>
      <c r="DS18">
        <f t="shared" si="11"/>
        <v>-3.1797854376998789</v>
      </c>
      <c r="ED18">
        <v>0</v>
      </c>
    </row>
    <row r="19" spans="2:134" x14ac:dyDescent="0.3">
      <c r="B19">
        <v>-11.5</v>
      </c>
      <c r="D19">
        <f t="shared" si="2"/>
        <v>118.75</v>
      </c>
      <c r="H19" s="4"/>
      <c r="I19" s="2" t="s">
        <v>7</v>
      </c>
      <c r="J19" t="s">
        <v>9</v>
      </c>
      <c r="O19">
        <f t="shared" si="0"/>
        <v>1.2953687048776969E-3</v>
      </c>
      <c r="Y19">
        <f t="shared" si="3"/>
        <v>0.17260787992495311</v>
      </c>
      <c r="AJ19">
        <f t="shared" si="4"/>
        <v>-11.413043478260869</v>
      </c>
      <c r="AU19">
        <f t="shared" si="1"/>
        <v>3.8095238095238095E-3</v>
      </c>
      <c r="BF19">
        <f t="shared" si="5"/>
        <v>1.8113874503268248</v>
      </c>
      <c r="BQ19">
        <f t="shared" si="6"/>
        <v>17225.5625</v>
      </c>
      <c r="CB19">
        <f t="shared" si="7"/>
        <v>11.492438563327033</v>
      </c>
      <c r="CM19">
        <f t="shared" si="8"/>
        <v>-1640.625</v>
      </c>
      <c r="CX19">
        <f t="shared" si="9"/>
        <v>0.87545217468842851</v>
      </c>
      <c r="DI19">
        <f t="shared" si="10"/>
        <v>1</v>
      </c>
      <c r="DS19">
        <f t="shared" si="11"/>
        <v>-3.1373792373166474</v>
      </c>
      <c r="ED19">
        <v>0</v>
      </c>
    </row>
    <row r="20" spans="2:134" x14ac:dyDescent="0.3">
      <c r="B20">
        <v>-11</v>
      </c>
      <c r="D20">
        <f t="shared" si="2"/>
        <v>108</v>
      </c>
      <c r="H20" s="5"/>
      <c r="I20" s="2" t="s">
        <v>7</v>
      </c>
      <c r="J20" t="s">
        <v>10</v>
      </c>
      <c r="O20">
        <f t="shared" si="0"/>
        <v>1.4780972856758936E-3</v>
      </c>
      <c r="Y20">
        <f t="shared" si="3"/>
        <v>0.18032786885245902</v>
      </c>
      <c r="AJ20">
        <f t="shared" si="4"/>
        <v>-10.909090909090908</v>
      </c>
      <c r="AU20">
        <f t="shared" si="1"/>
        <v>4.1666666666666666E-3</v>
      </c>
      <c r="BF20" s="4">
        <f t="shared" si="5"/>
        <v>225.95084645419516</v>
      </c>
      <c r="BQ20">
        <f t="shared" si="6"/>
        <v>14399</v>
      </c>
      <c r="CB20">
        <f t="shared" si="7"/>
        <v>10.991735537190083</v>
      </c>
      <c r="CM20">
        <f t="shared" si="8"/>
        <v>-1440</v>
      </c>
      <c r="CX20">
        <f t="shared" si="9"/>
        <v>0.99999020655070348</v>
      </c>
      <c r="DI20">
        <f t="shared" si="10"/>
        <v>1</v>
      </c>
      <c r="DS20">
        <f t="shared" si="11"/>
        <v>-3.0931021950508271</v>
      </c>
      <c r="ED20">
        <v>0</v>
      </c>
    </row>
    <row r="21" spans="2:134" x14ac:dyDescent="0.3">
      <c r="B21">
        <v>-10.5</v>
      </c>
      <c r="D21">
        <f t="shared" si="2"/>
        <v>97.75</v>
      </c>
      <c r="H21" s="1"/>
      <c r="I21" s="2" t="s">
        <v>7</v>
      </c>
      <c r="J21" t="s">
        <v>8</v>
      </c>
      <c r="O21">
        <f t="shared" si="0"/>
        <v>1.6967554601691707E-3</v>
      </c>
      <c r="Y21">
        <f t="shared" si="3"/>
        <v>0.18876404494382024</v>
      </c>
      <c r="AJ21">
        <f t="shared" si="4"/>
        <v>-10.404761904761905</v>
      </c>
      <c r="AU21">
        <f t="shared" si="1"/>
        <v>4.5766590389016018E-3</v>
      </c>
      <c r="BF21">
        <f t="shared" si="5"/>
        <v>-1.8498999934219273</v>
      </c>
      <c r="BQ21">
        <f t="shared" si="6"/>
        <v>11934.5625</v>
      </c>
      <c r="CB21">
        <f t="shared" si="7"/>
        <v>10.49092970521542</v>
      </c>
      <c r="CM21">
        <f t="shared" si="8"/>
        <v>-1256.375</v>
      </c>
      <c r="CX21">
        <f t="shared" si="9"/>
        <v>0.87969575997167004</v>
      </c>
      <c r="DI21">
        <f t="shared" si="10"/>
        <v>0.99999999999999989</v>
      </c>
      <c r="DS21">
        <f t="shared" si="11"/>
        <v>-3.0467823372194109</v>
      </c>
      <c r="ED21">
        <v>0</v>
      </c>
    </row>
    <row r="22" spans="2:134" x14ac:dyDescent="0.3">
      <c r="B22">
        <v>-10</v>
      </c>
      <c r="D22">
        <f t="shared" si="2"/>
        <v>88</v>
      </c>
      <c r="O22">
        <f t="shared" si="0"/>
        <v>1.9605920988138418E-3</v>
      </c>
      <c r="Y22">
        <f t="shared" si="3"/>
        <v>0.19801980198019803</v>
      </c>
      <c r="AJ22">
        <f t="shared" si="4"/>
        <v>-9.9</v>
      </c>
      <c r="AU22">
        <f t="shared" si="1"/>
        <v>5.0505050505050509E-3</v>
      </c>
      <c r="BF22">
        <f t="shared" si="5"/>
        <v>-0.64836082745908663</v>
      </c>
      <c r="BQ22">
        <f t="shared" si="6"/>
        <v>9800</v>
      </c>
      <c r="CB22">
        <f t="shared" si="7"/>
        <v>9.99</v>
      </c>
      <c r="CM22">
        <f t="shared" si="8"/>
        <v>-1089</v>
      </c>
      <c r="CX22">
        <f t="shared" si="9"/>
        <v>0.54402111088936977</v>
      </c>
      <c r="DI22">
        <f t="shared" si="10"/>
        <v>1</v>
      </c>
      <c r="DS22">
        <f t="shared" si="11"/>
        <v>-2.9982229502979698</v>
      </c>
      <c r="ED22">
        <v>0</v>
      </c>
    </row>
    <row r="23" spans="2:134" x14ac:dyDescent="0.3">
      <c r="B23">
        <v>-9.5</v>
      </c>
      <c r="D23">
        <f t="shared" si="2"/>
        <v>78.75</v>
      </c>
      <c r="O23">
        <f t="shared" si="0"/>
        <v>2.281854006380184E-3</v>
      </c>
      <c r="Y23">
        <f t="shared" si="3"/>
        <v>0.20821917808219179</v>
      </c>
      <c r="AJ23">
        <f t="shared" si="4"/>
        <v>-9.3947368421052637</v>
      </c>
      <c r="AU23">
        <f t="shared" si="1"/>
        <v>5.6022408963585435E-3</v>
      </c>
      <c r="BF23">
        <f t="shared" si="5"/>
        <v>-7.5364238757394064E-2</v>
      </c>
      <c r="BQ23">
        <f t="shared" si="6"/>
        <v>7964.5625</v>
      </c>
      <c r="CB23">
        <f t="shared" si="7"/>
        <v>9.4889196675900269</v>
      </c>
      <c r="CM23">
        <f t="shared" si="8"/>
        <v>-937.125</v>
      </c>
      <c r="CX23">
        <f t="shared" si="9"/>
        <v>7.5151120461809301E-2</v>
      </c>
      <c r="DI23">
        <f t="shared" si="10"/>
        <v>1</v>
      </c>
      <c r="DS23">
        <f t="shared" si="11"/>
        <v>-2.9471976225700329</v>
      </c>
      <c r="ED23">
        <v>0</v>
      </c>
    </row>
    <row r="24" spans="2:134" x14ac:dyDescent="0.3">
      <c r="B24">
        <v>-9</v>
      </c>
      <c r="D24">
        <f t="shared" si="2"/>
        <v>70</v>
      </c>
      <c r="O24">
        <f t="shared" si="0"/>
        <v>2.676977989292088E-3</v>
      </c>
      <c r="Y24">
        <f t="shared" si="3"/>
        <v>0.21951219512195122</v>
      </c>
      <c r="AJ24">
        <f t="shared" si="4"/>
        <v>-8.8888888888888893</v>
      </c>
      <c r="AU24">
        <f t="shared" si="1"/>
        <v>6.2500000000000003E-3</v>
      </c>
      <c r="BF24">
        <f t="shared" si="5"/>
        <v>0.45231565944180985</v>
      </c>
      <c r="BQ24">
        <f t="shared" si="6"/>
        <v>6399</v>
      </c>
      <c r="CB24">
        <f t="shared" si="7"/>
        <v>8.9876543209876552</v>
      </c>
      <c r="CM24">
        <f t="shared" si="8"/>
        <v>-800</v>
      </c>
      <c r="CX24">
        <f t="shared" si="9"/>
        <v>-0.41211848524175659</v>
      </c>
      <c r="DI24">
        <f t="shared" si="10"/>
        <v>0.99999999999999989</v>
      </c>
      <c r="DS24">
        <f t="shared" si="11"/>
        <v>-2.8934439858858716</v>
      </c>
      <c r="ED24">
        <v>0</v>
      </c>
    </row>
    <row r="25" spans="2:134" x14ac:dyDescent="0.3">
      <c r="B25">
        <v>-8.5</v>
      </c>
      <c r="D25">
        <f t="shared" si="2"/>
        <v>61.75</v>
      </c>
      <c r="O25">
        <f t="shared" si="0"/>
        <v>3.1683537373760904E-3</v>
      </c>
      <c r="Y25">
        <f t="shared" si="3"/>
        <v>0.23208191126279865</v>
      </c>
      <c r="AJ25">
        <f t="shared" si="4"/>
        <v>-8.382352941176471</v>
      </c>
      <c r="AU25">
        <f t="shared" si="1"/>
        <v>7.0175438596491229E-3</v>
      </c>
      <c r="BF25">
        <f t="shared" si="5"/>
        <v>1.326364327785607</v>
      </c>
      <c r="BQ25">
        <f t="shared" si="6"/>
        <v>5075.5625</v>
      </c>
      <c r="CB25">
        <f t="shared" si="7"/>
        <v>8.4861591695501737</v>
      </c>
      <c r="CM25">
        <f t="shared" si="8"/>
        <v>-676.875</v>
      </c>
      <c r="CX25">
        <f t="shared" si="9"/>
        <v>-0.79848711262349026</v>
      </c>
      <c r="DI25">
        <f t="shared" si="10"/>
        <v>1</v>
      </c>
      <c r="DS25">
        <f t="shared" si="11"/>
        <v>-2.8366557289689256</v>
      </c>
      <c r="ED25">
        <v>0</v>
      </c>
    </row>
    <row r="26" spans="2:134" x14ac:dyDescent="0.3">
      <c r="B26">
        <v>-8</v>
      </c>
      <c r="D26">
        <f t="shared" si="2"/>
        <v>54</v>
      </c>
      <c r="O26">
        <f t="shared" si="0"/>
        <v>3.78698224852071E-3</v>
      </c>
      <c r="Y26">
        <f t="shared" si="3"/>
        <v>0.24615384615384617</v>
      </c>
      <c r="AJ26">
        <f t="shared" si="4"/>
        <v>-7.875</v>
      </c>
      <c r="AU26">
        <f t="shared" si="1"/>
        <v>7.9365079365079361E-3</v>
      </c>
      <c r="BF26">
        <f t="shared" si="5"/>
        <v>6.799711455220379</v>
      </c>
      <c r="BQ26">
        <f t="shared" si="6"/>
        <v>3968</v>
      </c>
      <c r="CB26">
        <f t="shared" si="7"/>
        <v>7.984375</v>
      </c>
      <c r="CM26">
        <f t="shared" si="8"/>
        <v>-567</v>
      </c>
      <c r="CX26">
        <f t="shared" si="9"/>
        <v>-0.98935824662338179</v>
      </c>
      <c r="DI26">
        <f t="shared" si="10"/>
        <v>1</v>
      </c>
      <c r="DS26">
        <f t="shared" si="11"/>
        <v>-2.7764722807237177</v>
      </c>
      <c r="ED26">
        <v>0</v>
      </c>
    </row>
    <row r="27" spans="2:134" x14ac:dyDescent="0.3">
      <c r="B27">
        <v>-7.5</v>
      </c>
      <c r="D27">
        <f t="shared" si="2"/>
        <v>46.75</v>
      </c>
      <c r="O27">
        <f t="shared" si="0"/>
        <v>4.5765717663660112E-3</v>
      </c>
      <c r="Y27">
        <f t="shared" si="3"/>
        <v>0.26200873362445415</v>
      </c>
      <c r="AJ27">
        <f t="shared" si="4"/>
        <v>-7.3666666666666663</v>
      </c>
      <c r="AU27">
        <f t="shared" si="1"/>
        <v>9.0497737556561094E-3</v>
      </c>
      <c r="BF27">
        <f t="shared" si="5"/>
        <v>-2.706013866772691</v>
      </c>
      <c r="BQ27">
        <f t="shared" si="6"/>
        <v>3051.5625</v>
      </c>
      <c r="CB27">
        <f t="shared" si="7"/>
        <v>7.4822222222222221</v>
      </c>
      <c r="CM27">
        <f t="shared" si="8"/>
        <v>-469.625</v>
      </c>
      <c r="CX27">
        <f t="shared" si="9"/>
        <v>-0.9379999767747389</v>
      </c>
      <c r="DI27">
        <f t="shared" si="10"/>
        <v>1</v>
      </c>
      <c r="DS27">
        <f t="shared" si="11"/>
        <v>-2.7124653051843439</v>
      </c>
      <c r="ED27">
        <v>0</v>
      </c>
    </row>
    <row r="28" spans="2:134" x14ac:dyDescent="0.3">
      <c r="B28">
        <v>-7</v>
      </c>
      <c r="D28">
        <f t="shared" si="2"/>
        <v>40</v>
      </c>
      <c r="O28">
        <f t="shared" si="0"/>
        <v>5.5999999999999999E-3</v>
      </c>
      <c r="Y28">
        <f t="shared" si="3"/>
        <v>0.28000000000000003</v>
      </c>
      <c r="AJ28">
        <f t="shared" si="4"/>
        <v>-6.8571428571428568</v>
      </c>
      <c r="AU28">
        <f t="shared" si="1"/>
        <v>1.0416666666666666E-2</v>
      </c>
      <c r="BF28">
        <f t="shared" si="5"/>
        <v>-0.87144798272431878</v>
      </c>
      <c r="BQ28">
        <f t="shared" si="6"/>
        <v>2303</v>
      </c>
      <c r="CB28">
        <f t="shared" si="7"/>
        <v>6.9795918367346941</v>
      </c>
      <c r="CM28">
        <f t="shared" si="8"/>
        <v>-384</v>
      </c>
      <c r="CX28">
        <f t="shared" si="9"/>
        <v>-0.65698659871878906</v>
      </c>
      <c r="DI28">
        <f t="shared" si="10"/>
        <v>0.99999999999999989</v>
      </c>
      <c r="DS28">
        <f t="shared" si="11"/>
        <v>-2.644120761058629</v>
      </c>
      <c r="ED28">
        <v>0</v>
      </c>
    </row>
    <row r="29" spans="2:134" x14ac:dyDescent="0.3">
      <c r="B29">
        <v>-6.5</v>
      </c>
      <c r="D29">
        <f t="shared" si="2"/>
        <v>33.75</v>
      </c>
      <c r="O29">
        <f t="shared" si="0"/>
        <v>6.9497811487186341E-3</v>
      </c>
      <c r="Y29">
        <f t="shared" si="3"/>
        <v>0.30057803468208094</v>
      </c>
      <c r="AJ29">
        <f t="shared" si="4"/>
        <v>-6.3461538461538458</v>
      </c>
      <c r="AU29">
        <f t="shared" si="1"/>
        <v>1.2121212121212121E-2</v>
      </c>
      <c r="BF29">
        <f t="shared" si="5"/>
        <v>-0.22027720034589682</v>
      </c>
      <c r="BQ29">
        <f t="shared" si="6"/>
        <v>1700.5625</v>
      </c>
      <c r="CB29">
        <f t="shared" si="7"/>
        <v>6.4763313609467454</v>
      </c>
      <c r="CM29">
        <f t="shared" si="8"/>
        <v>-309.375</v>
      </c>
      <c r="CX29">
        <f t="shared" si="9"/>
        <v>-0.21511998808781552</v>
      </c>
      <c r="DI29">
        <f t="shared" si="10"/>
        <v>0.99999999999999989</v>
      </c>
      <c r="DS29">
        <f t="shared" si="11"/>
        <v>-2.5708146780956969</v>
      </c>
      <c r="ED29">
        <v>0</v>
      </c>
    </row>
    <row r="30" spans="2:134" x14ac:dyDescent="0.3">
      <c r="B30">
        <v>-6</v>
      </c>
      <c r="D30">
        <f t="shared" si="2"/>
        <v>28</v>
      </c>
      <c r="O30">
        <f t="shared" si="0"/>
        <v>8.7655222790357923E-3</v>
      </c>
      <c r="Y30">
        <f t="shared" si="3"/>
        <v>0.32432432432432434</v>
      </c>
      <c r="AJ30">
        <f t="shared" si="4"/>
        <v>-5.833333333333333</v>
      </c>
      <c r="AU30">
        <f t="shared" si="1"/>
        <v>1.4285714285714285E-2</v>
      </c>
      <c r="BF30">
        <f t="shared" si="5"/>
        <v>0.29100619138474915</v>
      </c>
      <c r="BQ30">
        <f t="shared" si="6"/>
        <v>1224</v>
      </c>
      <c r="CB30">
        <f t="shared" si="7"/>
        <v>5.9722222222222223</v>
      </c>
      <c r="CM30">
        <f t="shared" si="8"/>
        <v>-245</v>
      </c>
      <c r="CX30">
        <f t="shared" si="9"/>
        <v>0.27941549819892586</v>
      </c>
      <c r="DI30">
        <f t="shared" si="10"/>
        <v>0.99999999999999989</v>
      </c>
      <c r="DS30">
        <f t="shared" si="11"/>
        <v>-2.4917798526449118</v>
      </c>
      <c r="ED30">
        <v>0</v>
      </c>
    </row>
    <row r="31" spans="2:134" x14ac:dyDescent="0.3">
      <c r="B31">
        <v>-5.5</v>
      </c>
      <c r="D31">
        <f t="shared" si="2"/>
        <v>22.75</v>
      </c>
      <c r="O31">
        <f t="shared" si="0"/>
        <v>1.1264E-2</v>
      </c>
      <c r="Y31">
        <f t="shared" si="3"/>
        <v>0.35199999999999998</v>
      </c>
      <c r="AJ31">
        <f t="shared" si="4"/>
        <v>-5.3181818181818183</v>
      </c>
      <c r="AU31">
        <f t="shared" si="1"/>
        <v>1.7094017094017096E-2</v>
      </c>
      <c r="BF31">
        <f t="shared" si="5"/>
        <v>0.99558405221388502</v>
      </c>
      <c r="BQ31">
        <f t="shared" si="6"/>
        <v>854.5625</v>
      </c>
      <c r="CB31">
        <f t="shared" si="7"/>
        <v>5.4669421487603307</v>
      </c>
      <c r="CM31">
        <f t="shared" si="8"/>
        <v>-190.125</v>
      </c>
      <c r="CX31">
        <f t="shared" si="9"/>
        <v>0.70554032557039192</v>
      </c>
      <c r="DI31">
        <f t="shared" si="10"/>
        <v>1</v>
      </c>
      <c r="DS31">
        <f t="shared" si="11"/>
        <v>-2.4060591252980172</v>
      </c>
      <c r="ED31">
        <v>0</v>
      </c>
    </row>
    <row r="32" spans="2:134" x14ac:dyDescent="0.3">
      <c r="B32">
        <v>-5</v>
      </c>
      <c r="D32">
        <f t="shared" si="2"/>
        <v>18</v>
      </c>
      <c r="O32">
        <f t="shared" si="0"/>
        <v>1.4792899408284023E-2</v>
      </c>
      <c r="Y32">
        <f t="shared" si="3"/>
        <v>0.38461538461538464</v>
      </c>
      <c r="AJ32">
        <f t="shared" si="4"/>
        <v>-4.8</v>
      </c>
      <c r="AU32">
        <f t="shared" si="1"/>
        <v>2.0833333333333332E-2</v>
      </c>
      <c r="BF32">
        <f t="shared" si="5"/>
        <v>3.3805150062465859</v>
      </c>
      <c r="BQ32">
        <f t="shared" si="6"/>
        <v>575</v>
      </c>
      <c r="CB32">
        <f t="shared" si="7"/>
        <v>4.96</v>
      </c>
      <c r="CM32">
        <f t="shared" si="8"/>
        <v>-144</v>
      </c>
      <c r="CX32">
        <f t="shared" si="9"/>
        <v>0.95892427466313845</v>
      </c>
      <c r="DI32">
        <f t="shared" si="10"/>
        <v>0.99999999999999989</v>
      </c>
      <c r="DS32">
        <f t="shared" si="11"/>
        <v>-2.3124383412727525</v>
      </c>
      <c r="ED32">
        <v>0</v>
      </c>
    </row>
    <row r="33" spans="2:134" x14ac:dyDescent="0.3">
      <c r="B33">
        <v>-4.5</v>
      </c>
      <c r="D33">
        <f t="shared" si="2"/>
        <v>13.75</v>
      </c>
      <c r="O33">
        <f t="shared" si="0"/>
        <v>1.9930795847750864E-2</v>
      </c>
      <c r="Y33">
        <f t="shared" si="3"/>
        <v>0.42352941176470588</v>
      </c>
      <c r="AJ33">
        <f t="shared" si="4"/>
        <v>-4.2777777777777777</v>
      </c>
      <c r="AU33">
        <f t="shared" si="1"/>
        <v>2.5974025974025976E-2</v>
      </c>
      <c r="BF33">
        <f t="shared" si="5"/>
        <v>-4.6373320545511847</v>
      </c>
      <c r="BQ33">
        <f t="shared" si="6"/>
        <v>369.5625</v>
      </c>
      <c r="CB33">
        <f t="shared" si="7"/>
        <v>4.4506172839506171</v>
      </c>
      <c r="CM33">
        <f t="shared" si="8"/>
        <v>-105.875</v>
      </c>
      <c r="CX33">
        <f t="shared" si="9"/>
        <v>0.97753011766509701</v>
      </c>
      <c r="DI33">
        <f t="shared" si="10"/>
        <v>0.99999999999999989</v>
      </c>
      <c r="DS33">
        <f t="shared" si="11"/>
        <v>-2.2093477086153341</v>
      </c>
      <c r="ED33">
        <v>0</v>
      </c>
    </row>
    <row r="34" spans="2:134" x14ac:dyDescent="0.3">
      <c r="B34">
        <v>-4</v>
      </c>
      <c r="D34">
        <f t="shared" si="2"/>
        <v>10</v>
      </c>
      <c r="O34">
        <f t="shared" ref="O34:O65" si="12">(-2*B34)/(B34^2+1)^2</f>
        <v>2.768166089965398E-2</v>
      </c>
      <c r="Y34">
        <f t="shared" si="3"/>
        <v>0.47058823529411764</v>
      </c>
      <c r="AJ34">
        <f t="shared" si="4"/>
        <v>-3.75</v>
      </c>
      <c r="AU34">
        <f t="shared" si="1"/>
        <v>3.3333333333333333E-2</v>
      </c>
      <c r="BF34">
        <f t="shared" si="5"/>
        <v>-1.1578212823495775</v>
      </c>
      <c r="BQ34">
        <f t="shared" si="6"/>
        <v>224</v>
      </c>
      <c r="CB34">
        <f t="shared" si="7"/>
        <v>3.9375</v>
      </c>
      <c r="CM34">
        <f t="shared" si="8"/>
        <v>-75</v>
      </c>
      <c r="CX34">
        <f t="shared" si="9"/>
        <v>0.7568024953079282</v>
      </c>
      <c r="DI34">
        <f t="shared" si="10"/>
        <v>1</v>
      </c>
      <c r="DS34">
        <f t="shared" si="11"/>
        <v>-2.0947125472611012</v>
      </c>
      <c r="ED34">
        <v>0</v>
      </c>
    </row>
    <row r="35" spans="2:134" x14ac:dyDescent="0.3">
      <c r="B35">
        <v>-3.5</v>
      </c>
      <c r="D35">
        <f t="shared" si="2"/>
        <v>6.75</v>
      </c>
      <c r="O35">
        <f t="shared" si="12"/>
        <v>3.9871840512637952E-2</v>
      </c>
      <c r="Y35">
        <f t="shared" si="3"/>
        <v>0.52830188679245282</v>
      </c>
      <c r="AJ35">
        <f t="shared" si="4"/>
        <v>-3.2142857142857144</v>
      </c>
      <c r="AU35">
        <f t="shared" si="1"/>
        <v>4.4444444444444446E-2</v>
      </c>
      <c r="BF35">
        <f t="shared" si="5"/>
        <v>-0.37458564015859469</v>
      </c>
      <c r="BQ35">
        <f t="shared" si="6"/>
        <v>125.5625</v>
      </c>
      <c r="CB35">
        <f t="shared" si="7"/>
        <v>3.4183673469387754</v>
      </c>
      <c r="CM35">
        <f t="shared" si="8"/>
        <v>-50.625</v>
      </c>
      <c r="CX35">
        <f t="shared" si="9"/>
        <v>0.35078322768961984</v>
      </c>
      <c r="DI35">
        <f t="shared" si="10"/>
        <v>1</v>
      </c>
      <c r="DS35">
        <f t="shared" si="11"/>
        <v>-1.9657204716496515</v>
      </c>
      <c r="ED35">
        <v>0</v>
      </c>
    </row>
    <row r="36" spans="2:134" x14ac:dyDescent="0.3">
      <c r="B36">
        <v>-3</v>
      </c>
      <c r="D36">
        <f t="shared" si="2"/>
        <v>4</v>
      </c>
      <c r="O36">
        <f t="shared" si="12"/>
        <v>0.06</v>
      </c>
      <c r="Y36">
        <f t="shared" si="3"/>
        <v>0.6</v>
      </c>
      <c r="AJ36">
        <f t="shared" si="4"/>
        <v>-2.6666666666666665</v>
      </c>
      <c r="AU36">
        <f t="shared" si="1"/>
        <v>6.25E-2</v>
      </c>
      <c r="BF36">
        <f t="shared" si="5"/>
        <v>0.1425465430742778</v>
      </c>
      <c r="BQ36">
        <f t="shared" si="6"/>
        <v>63</v>
      </c>
      <c r="CB36">
        <f t="shared" si="7"/>
        <v>2.8888888888888888</v>
      </c>
      <c r="CM36">
        <f t="shared" si="8"/>
        <v>-32</v>
      </c>
      <c r="CX36">
        <f t="shared" si="9"/>
        <v>-0.14112000805986721</v>
      </c>
      <c r="DI36">
        <f t="shared" si="10"/>
        <v>0.99999999999999989</v>
      </c>
      <c r="DS36">
        <f t="shared" si="11"/>
        <v>-1.8184464592320668</v>
      </c>
      <c r="ED36">
        <v>0</v>
      </c>
    </row>
    <row r="37" spans="2:134" x14ac:dyDescent="0.3">
      <c r="B37">
        <v>-2.5</v>
      </c>
      <c r="D37">
        <f t="shared" si="2"/>
        <v>1.75</v>
      </c>
      <c r="O37">
        <f t="shared" si="12"/>
        <v>9.5124851367419744E-2</v>
      </c>
      <c r="Y37">
        <f t="shared" si="3"/>
        <v>0.68965517241379315</v>
      </c>
      <c r="AJ37">
        <f t="shared" si="4"/>
        <v>-2.1</v>
      </c>
      <c r="AU37">
        <f t="shared" si="1"/>
        <v>9.5238095238095233E-2</v>
      </c>
      <c r="BF37">
        <f t="shared" si="5"/>
        <v>0.74702229723866032</v>
      </c>
      <c r="BQ37">
        <f t="shared" si="6"/>
        <v>26.5625</v>
      </c>
      <c r="CB37">
        <f t="shared" si="7"/>
        <v>2.34</v>
      </c>
      <c r="CM37">
        <f t="shared" si="8"/>
        <v>-18.375</v>
      </c>
      <c r="CX37">
        <f t="shared" si="9"/>
        <v>-0.59847214410395655</v>
      </c>
      <c r="DI37">
        <f t="shared" si="10"/>
        <v>1</v>
      </c>
      <c r="DS37">
        <f t="shared" si="11"/>
        <v>-1.6472311463710958</v>
      </c>
      <c r="ED37">
        <v>0</v>
      </c>
    </row>
    <row r="38" spans="2:134" x14ac:dyDescent="0.3">
      <c r="B38">
        <v>-2</v>
      </c>
      <c r="D38" s="1">
        <f t="shared" si="2"/>
        <v>0</v>
      </c>
      <c r="O38">
        <f t="shared" si="12"/>
        <v>0.16</v>
      </c>
      <c r="Y38">
        <f t="shared" si="3"/>
        <v>0.8</v>
      </c>
      <c r="AJ38">
        <f t="shared" si="4"/>
        <v>-1.5</v>
      </c>
      <c r="AU38">
        <f t="shared" si="1"/>
        <v>0.16666666666666666</v>
      </c>
      <c r="BF38">
        <f t="shared" si="5"/>
        <v>2.1850398632615189</v>
      </c>
      <c r="BQ38">
        <f t="shared" si="6"/>
        <v>8</v>
      </c>
      <c r="CB38">
        <f t="shared" si="7"/>
        <v>1.75</v>
      </c>
      <c r="CM38">
        <f t="shared" si="8"/>
        <v>-9</v>
      </c>
      <c r="CX38">
        <f t="shared" si="9"/>
        <v>-0.90929742682568171</v>
      </c>
      <c r="DI38">
        <f t="shared" si="10"/>
        <v>1</v>
      </c>
      <c r="DS38">
        <f t="shared" si="11"/>
        <v>-1.4436354751788103</v>
      </c>
      <c r="ED38">
        <v>0</v>
      </c>
    </row>
    <row r="39" spans="2:134" x14ac:dyDescent="0.3">
      <c r="B39">
        <v>-1.5</v>
      </c>
      <c r="D39">
        <f t="shared" si="2"/>
        <v>-1.25</v>
      </c>
      <c r="O39">
        <f t="shared" si="12"/>
        <v>0.28402366863905326</v>
      </c>
      <c r="Y39">
        <f t="shared" si="3"/>
        <v>0.92307692307692313</v>
      </c>
      <c r="AJ39">
        <f t="shared" si="4"/>
        <v>-0.83333333333333337</v>
      </c>
      <c r="AU39" s="4">
        <f t="shared" si="1"/>
        <v>0.4</v>
      </c>
      <c r="BF39">
        <f t="shared" si="5"/>
        <v>-14.101419947171719</v>
      </c>
      <c r="BQ39">
        <f t="shared" si="6"/>
        <v>0.5625</v>
      </c>
      <c r="CB39">
        <f t="shared" si="7"/>
        <v>1.0555555555555556</v>
      </c>
      <c r="CM39">
        <f t="shared" si="8"/>
        <v>-3.125</v>
      </c>
      <c r="CX39">
        <f t="shared" si="9"/>
        <v>-0.99749498660405445</v>
      </c>
      <c r="DI39">
        <f t="shared" si="10"/>
        <v>1</v>
      </c>
      <c r="DS39">
        <f t="shared" si="11"/>
        <v>-1.1947632172871094</v>
      </c>
      <c r="ED39">
        <v>0</v>
      </c>
    </row>
    <row r="40" spans="2:134" x14ac:dyDescent="0.3">
      <c r="B40">
        <v>-1</v>
      </c>
      <c r="D40">
        <f t="shared" si="2"/>
        <v>-2</v>
      </c>
      <c r="O40">
        <f t="shared" si="12"/>
        <v>0.5</v>
      </c>
      <c r="Y40" s="4">
        <f t="shared" si="3"/>
        <v>1</v>
      </c>
      <c r="AJ40" s="1">
        <f t="shared" si="4"/>
        <v>0</v>
      </c>
      <c r="AU40" s="1">
        <v>0</v>
      </c>
      <c r="BF40">
        <f t="shared" si="5"/>
        <v>-1.5574077246549023</v>
      </c>
      <c r="BQ40" s="5">
        <f t="shared" si="6"/>
        <v>-1</v>
      </c>
      <c r="CB40" s="1">
        <f t="shared" si="7"/>
        <v>0</v>
      </c>
      <c r="CM40">
        <f t="shared" si="8"/>
        <v>0</v>
      </c>
      <c r="CX40">
        <f t="shared" si="9"/>
        <v>-0.8414709848078965</v>
      </c>
      <c r="DI40">
        <f t="shared" si="10"/>
        <v>1</v>
      </c>
      <c r="DS40">
        <f t="shared" si="11"/>
        <v>-0.88137358701954294</v>
      </c>
      <c r="ED40">
        <v>0</v>
      </c>
    </row>
    <row r="41" spans="2:134" x14ac:dyDescent="0.3">
      <c r="B41">
        <v>-0.5</v>
      </c>
      <c r="D41" s="5">
        <f t="shared" si="2"/>
        <v>-2.25</v>
      </c>
      <c r="O41" s="4">
        <f t="shared" si="12"/>
        <v>0.64</v>
      </c>
      <c r="Y41">
        <f t="shared" si="3"/>
        <v>0.8</v>
      </c>
      <c r="AJ41">
        <f t="shared" si="4"/>
        <v>1.5</v>
      </c>
      <c r="AU41" s="5">
        <f>-1/(1-B41^2)*0.5</f>
        <v>-0.66666666666666663</v>
      </c>
      <c r="BF41">
        <f t="shared" si="5"/>
        <v>-0.54630248984379048</v>
      </c>
      <c r="BQ41">
        <f t="shared" si="6"/>
        <v>-0.4375</v>
      </c>
      <c r="CB41">
        <f t="shared" si="7"/>
        <v>-3.5</v>
      </c>
      <c r="CM41">
        <f t="shared" si="8"/>
        <v>1.125</v>
      </c>
      <c r="CX41">
        <f t="shared" si="9"/>
        <v>-0.47942553860420301</v>
      </c>
      <c r="DI41">
        <f t="shared" si="10"/>
        <v>1</v>
      </c>
      <c r="DS41">
        <f t="shared" si="11"/>
        <v>-0.48121182505960347</v>
      </c>
      <c r="ED41">
        <v>0</v>
      </c>
    </row>
    <row r="42" spans="2:134" x14ac:dyDescent="0.3">
      <c r="B42">
        <v>0</v>
      </c>
      <c r="D42">
        <f t="shared" si="2"/>
        <v>-2</v>
      </c>
      <c r="O42" s="1">
        <f t="shared" si="12"/>
        <v>0</v>
      </c>
      <c r="Y42" s="1">
        <f t="shared" si="3"/>
        <v>0</v>
      </c>
      <c r="AJ42" s="1">
        <v>0</v>
      </c>
      <c r="AU42">
        <f>-1/(1-B42^2)*0.5</f>
        <v>-0.5</v>
      </c>
      <c r="BF42" s="1">
        <f t="shared" si="5"/>
        <v>0</v>
      </c>
      <c r="BQ42" s="1">
        <f t="shared" si="6"/>
        <v>0</v>
      </c>
      <c r="CB42" s="1">
        <v>0</v>
      </c>
      <c r="CM42">
        <f t="shared" si="8"/>
        <v>1</v>
      </c>
      <c r="CX42">
        <f t="shared" si="9"/>
        <v>0</v>
      </c>
      <c r="DI42">
        <f t="shared" si="10"/>
        <v>1</v>
      </c>
      <c r="DS42">
        <f t="shared" si="11"/>
        <v>0</v>
      </c>
      <c r="ED42">
        <v>0</v>
      </c>
    </row>
    <row r="43" spans="2:134" x14ac:dyDescent="0.3">
      <c r="B43">
        <v>0.5</v>
      </c>
      <c r="D43">
        <f t="shared" si="2"/>
        <v>-1.25</v>
      </c>
      <c r="O43" s="5">
        <f t="shared" si="12"/>
        <v>-0.64</v>
      </c>
      <c r="Y43">
        <f t="shared" si="3"/>
        <v>-0.8</v>
      </c>
      <c r="AJ43">
        <f t="shared" si="4"/>
        <v>-1.5</v>
      </c>
      <c r="AU43" s="5">
        <f>-1/(1-B43^2)*0.5</f>
        <v>-0.66666666666666663</v>
      </c>
      <c r="BF43">
        <f t="shared" si="5"/>
        <v>0.54630248984379048</v>
      </c>
      <c r="BQ43">
        <f t="shared" si="6"/>
        <v>-0.4375</v>
      </c>
      <c r="CB43">
        <f t="shared" si="7"/>
        <v>-4.5</v>
      </c>
      <c r="CM43">
        <f t="shared" si="8"/>
        <v>0.375</v>
      </c>
      <c r="CX43">
        <f t="shared" si="9"/>
        <v>0.47942553860420301</v>
      </c>
      <c r="DI43">
        <f t="shared" si="10"/>
        <v>1</v>
      </c>
      <c r="DS43">
        <f t="shared" si="11"/>
        <v>0.48121182505960347</v>
      </c>
      <c r="ED43">
        <f t="shared" ref="ED43:ED66" si="13">LN(B43)</f>
        <v>-0.69314718055994529</v>
      </c>
    </row>
    <row r="44" spans="2:134" x14ac:dyDescent="0.3">
      <c r="B44">
        <v>1</v>
      </c>
      <c r="D44" s="1">
        <f t="shared" si="2"/>
        <v>0</v>
      </c>
      <c r="O44">
        <f t="shared" si="12"/>
        <v>-0.5</v>
      </c>
      <c r="Y44" s="5">
        <f t="shared" si="3"/>
        <v>-1</v>
      </c>
      <c r="AJ44" s="1">
        <f t="shared" si="4"/>
        <v>0</v>
      </c>
      <c r="AU44" s="1">
        <v>0</v>
      </c>
      <c r="BF44">
        <f t="shared" si="5"/>
        <v>1.5574077246549023</v>
      </c>
      <c r="BQ44" s="5">
        <f t="shared" si="6"/>
        <v>-1</v>
      </c>
      <c r="CB44">
        <f t="shared" si="7"/>
        <v>-2</v>
      </c>
      <c r="CM44">
        <f t="shared" si="8"/>
        <v>0</v>
      </c>
      <c r="CX44">
        <f t="shared" si="9"/>
        <v>0.8414709848078965</v>
      </c>
      <c r="DI44">
        <f t="shared" si="10"/>
        <v>1</v>
      </c>
      <c r="DS44">
        <f t="shared" si="11"/>
        <v>0.88137358701954294</v>
      </c>
      <c r="ED44">
        <f t="shared" si="13"/>
        <v>0</v>
      </c>
    </row>
    <row r="45" spans="2:134" x14ac:dyDescent="0.3">
      <c r="B45">
        <v>1.5</v>
      </c>
      <c r="D45">
        <f t="shared" si="2"/>
        <v>1.75</v>
      </c>
      <c r="O45">
        <f t="shared" si="12"/>
        <v>-0.28402366863905326</v>
      </c>
      <c r="Y45">
        <f t="shared" si="3"/>
        <v>-0.92307692307692313</v>
      </c>
      <c r="AJ45">
        <f t="shared" si="4"/>
        <v>0.83333333333333337</v>
      </c>
      <c r="AU45" s="4">
        <f t="shared" ref="AU45:AU82" si="14">-1/(1-B45^2)*0.5</f>
        <v>0.4</v>
      </c>
      <c r="BF45">
        <f t="shared" si="5"/>
        <v>14.101419947171719</v>
      </c>
      <c r="BQ45">
        <f t="shared" si="6"/>
        <v>0.5625</v>
      </c>
      <c r="CB45">
        <f t="shared" si="7"/>
        <v>-1.9444444444444444</v>
      </c>
      <c r="CM45">
        <f t="shared" si="8"/>
        <v>0.625</v>
      </c>
      <c r="CX45">
        <f t="shared" si="9"/>
        <v>0.99749498660405445</v>
      </c>
      <c r="DI45">
        <f t="shared" si="10"/>
        <v>1</v>
      </c>
      <c r="DS45">
        <f t="shared" si="11"/>
        <v>1.1947632172871094</v>
      </c>
      <c r="ED45">
        <f t="shared" si="13"/>
        <v>0.40546510810816438</v>
      </c>
    </row>
    <row r="46" spans="2:134" x14ac:dyDescent="0.3">
      <c r="B46">
        <v>2</v>
      </c>
      <c r="D46">
        <f t="shared" si="2"/>
        <v>4</v>
      </c>
      <c r="O46">
        <f t="shared" si="12"/>
        <v>-0.16</v>
      </c>
      <c r="Y46">
        <f t="shared" si="3"/>
        <v>-0.8</v>
      </c>
      <c r="AJ46">
        <f t="shared" si="4"/>
        <v>1.5</v>
      </c>
      <c r="AU46">
        <f t="shared" si="14"/>
        <v>0.16666666666666666</v>
      </c>
      <c r="BF46">
        <f t="shared" si="5"/>
        <v>-2.1850398632615189</v>
      </c>
      <c r="BQ46">
        <f t="shared" si="6"/>
        <v>8</v>
      </c>
      <c r="CB46">
        <f t="shared" si="7"/>
        <v>-2.25</v>
      </c>
      <c r="CM46">
        <f t="shared" si="8"/>
        <v>3</v>
      </c>
      <c r="CX46">
        <f t="shared" si="9"/>
        <v>0.90929742682568171</v>
      </c>
      <c r="DI46">
        <f t="shared" si="10"/>
        <v>1</v>
      </c>
      <c r="DS46">
        <f t="shared" si="11"/>
        <v>1.4436354751788103</v>
      </c>
      <c r="ED46">
        <f t="shared" si="13"/>
        <v>0.69314718055994529</v>
      </c>
    </row>
    <row r="47" spans="2:134" x14ac:dyDescent="0.3">
      <c r="B47">
        <v>2.5</v>
      </c>
      <c r="D47">
        <f t="shared" si="2"/>
        <v>6.75</v>
      </c>
      <c r="O47">
        <f t="shared" si="12"/>
        <v>-9.5124851367419744E-2</v>
      </c>
      <c r="Y47">
        <f t="shared" si="3"/>
        <v>-0.68965517241379315</v>
      </c>
      <c r="AJ47">
        <f t="shared" si="4"/>
        <v>2.1</v>
      </c>
      <c r="AU47">
        <f t="shared" si="14"/>
        <v>9.5238095238095233E-2</v>
      </c>
      <c r="BF47">
        <f t="shared" si="5"/>
        <v>-0.74702229723866032</v>
      </c>
      <c r="BQ47">
        <f t="shared" si="6"/>
        <v>26.5625</v>
      </c>
      <c r="CB47">
        <f t="shared" si="7"/>
        <v>-2.66</v>
      </c>
      <c r="CM47">
        <f t="shared" si="8"/>
        <v>7.875</v>
      </c>
      <c r="CX47">
        <f t="shared" si="9"/>
        <v>0.59847214410395655</v>
      </c>
      <c r="DI47">
        <f t="shared" si="10"/>
        <v>1</v>
      </c>
      <c r="DS47">
        <f t="shared" si="11"/>
        <v>1.6472311463710958</v>
      </c>
      <c r="ED47">
        <f t="shared" si="13"/>
        <v>0.91629073187415511</v>
      </c>
    </row>
    <row r="48" spans="2:134" x14ac:dyDescent="0.3">
      <c r="B48">
        <v>3</v>
      </c>
      <c r="D48">
        <f t="shared" si="2"/>
        <v>10</v>
      </c>
      <c r="O48">
        <f t="shared" si="12"/>
        <v>-0.06</v>
      </c>
      <c r="Y48">
        <f t="shared" si="3"/>
        <v>-0.6</v>
      </c>
      <c r="AJ48">
        <f t="shared" si="4"/>
        <v>2.6666666666666665</v>
      </c>
      <c r="AU48">
        <f t="shared" si="14"/>
        <v>6.25E-2</v>
      </c>
      <c r="BF48">
        <f t="shared" si="5"/>
        <v>-0.1425465430742778</v>
      </c>
      <c r="BQ48">
        <f t="shared" si="6"/>
        <v>63</v>
      </c>
      <c r="CB48">
        <f t="shared" si="7"/>
        <v>-3.1111111111111112</v>
      </c>
      <c r="CM48">
        <f t="shared" si="8"/>
        <v>16</v>
      </c>
      <c r="CX48">
        <f t="shared" si="9"/>
        <v>0.14112000805986721</v>
      </c>
      <c r="DI48">
        <f t="shared" si="10"/>
        <v>0.99999999999999989</v>
      </c>
      <c r="DS48">
        <f t="shared" si="11"/>
        <v>1.8184464592320668</v>
      </c>
      <c r="ED48">
        <f t="shared" si="13"/>
        <v>1.0986122886681098</v>
      </c>
    </row>
    <row r="49" spans="2:134" x14ac:dyDescent="0.3">
      <c r="B49">
        <v>3.5</v>
      </c>
      <c r="D49">
        <f t="shared" si="2"/>
        <v>13.75</v>
      </c>
      <c r="O49">
        <f t="shared" si="12"/>
        <v>-3.9871840512637952E-2</v>
      </c>
      <c r="Y49">
        <f t="shared" si="3"/>
        <v>-0.52830188679245282</v>
      </c>
      <c r="AJ49">
        <f t="shared" si="4"/>
        <v>3.2142857142857144</v>
      </c>
      <c r="AU49">
        <f t="shared" si="14"/>
        <v>4.4444444444444446E-2</v>
      </c>
      <c r="BF49">
        <f t="shared" si="5"/>
        <v>0.37458564015859469</v>
      </c>
      <c r="BQ49">
        <f t="shared" si="6"/>
        <v>125.5625</v>
      </c>
      <c r="CB49">
        <f t="shared" si="7"/>
        <v>-3.5816326530612246</v>
      </c>
      <c r="CM49">
        <f t="shared" si="8"/>
        <v>28.125</v>
      </c>
      <c r="CX49">
        <f t="shared" si="9"/>
        <v>-0.35078322768961984</v>
      </c>
      <c r="DI49">
        <f t="shared" si="10"/>
        <v>1</v>
      </c>
      <c r="DS49">
        <f t="shared" si="11"/>
        <v>1.9657204716496515</v>
      </c>
      <c r="ED49">
        <f t="shared" si="13"/>
        <v>1.2527629684953681</v>
      </c>
    </row>
    <row r="50" spans="2:134" x14ac:dyDescent="0.3">
      <c r="B50">
        <v>4</v>
      </c>
      <c r="D50">
        <f t="shared" si="2"/>
        <v>18</v>
      </c>
      <c r="O50">
        <f t="shared" si="12"/>
        <v>-2.768166089965398E-2</v>
      </c>
      <c r="Y50">
        <f t="shared" si="3"/>
        <v>-0.47058823529411764</v>
      </c>
      <c r="AJ50">
        <f t="shared" si="4"/>
        <v>3.75</v>
      </c>
      <c r="AU50">
        <f t="shared" si="14"/>
        <v>3.3333333333333333E-2</v>
      </c>
      <c r="BF50">
        <f t="shared" si="5"/>
        <v>1.1578212823495775</v>
      </c>
      <c r="BQ50">
        <f t="shared" si="6"/>
        <v>224</v>
      </c>
      <c r="CB50">
        <f t="shared" si="7"/>
        <v>-4.0625</v>
      </c>
      <c r="CM50">
        <f t="shared" si="8"/>
        <v>45</v>
      </c>
      <c r="CX50">
        <f t="shared" si="9"/>
        <v>-0.7568024953079282</v>
      </c>
      <c r="DI50">
        <f t="shared" si="10"/>
        <v>1</v>
      </c>
      <c r="DS50">
        <f t="shared" si="11"/>
        <v>2.0947125472611012</v>
      </c>
      <c r="ED50">
        <f t="shared" si="13"/>
        <v>1.3862943611198906</v>
      </c>
    </row>
    <row r="51" spans="2:134" x14ac:dyDescent="0.3">
      <c r="B51">
        <v>4.5</v>
      </c>
      <c r="D51">
        <f t="shared" si="2"/>
        <v>22.75</v>
      </c>
      <c r="O51">
        <f t="shared" si="12"/>
        <v>-1.9930795847750864E-2</v>
      </c>
      <c r="Y51">
        <f t="shared" si="3"/>
        <v>-0.42352941176470588</v>
      </c>
      <c r="AJ51">
        <f t="shared" si="4"/>
        <v>4.2777777777777777</v>
      </c>
      <c r="AU51">
        <f t="shared" si="14"/>
        <v>2.5974025974025976E-2</v>
      </c>
      <c r="BF51">
        <f t="shared" si="5"/>
        <v>4.6373320545511847</v>
      </c>
      <c r="BQ51">
        <f t="shared" si="6"/>
        <v>369.5625</v>
      </c>
      <c r="CB51">
        <f t="shared" si="7"/>
        <v>-4.5493827160493829</v>
      </c>
      <c r="CM51">
        <f t="shared" si="8"/>
        <v>67.375</v>
      </c>
      <c r="CX51">
        <f t="shared" si="9"/>
        <v>-0.97753011766509701</v>
      </c>
      <c r="DI51">
        <f t="shared" si="10"/>
        <v>0.99999999999999989</v>
      </c>
      <c r="DS51">
        <f t="shared" si="11"/>
        <v>2.2093477086153341</v>
      </c>
      <c r="ED51">
        <f t="shared" si="13"/>
        <v>1.5040773967762742</v>
      </c>
    </row>
    <row r="52" spans="2:134" x14ac:dyDescent="0.3">
      <c r="B52">
        <v>5</v>
      </c>
      <c r="D52">
        <f t="shared" si="2"/>
        <v>28</v>
      </c>
      <c r="O52">
        <f t="shared" si="12"/>
        <v>-1.4792899408284023E-2</v>
      </c>
      <c r="Y52">
        <f t="shared" si="3"/>
        <v>-0.38461538461538464</v>
      </c>
      <c r="AJ52">
        <f t="shared" si="4"/>
        <v>4.8</v>
      </c>
      <c r="AU52">
        <f t="shared" si="14"/>
        <v>2.0833333333333332E-2</v>
      </c>
      <c r="BF52">
        <f t="shared" si="5"/>
        <v>-3.3805150062465859</v>
      </c>
      <c r="BQ52">
        <f t="shared" si="6"/>
        <v>575</v>
      </c>
      <c r="CB52">
        <f t="shared" si="7"/>
        <v>-5.04</v>
      </c>
      <c r="CM52">
        <f t="shared" si="8"/>
        <v>96</v>
      </c>
      <c r="CX52">
        <f t="shared" si="9"/>
        <v>-0.95892427466313845</v>
      </c>
      <c r="DI52">
        <f t="shared" si="10"/>
        <v>0.99999999999999989</v>
      </c>
      <c r="DS52">
        <f t="shared" si="11"/>
        <v>2.3124383412727525</v>
      </c>
      <c r="ED52">
        <f t="shared" si="13"/>
        <v>1.6094379124341003</v>
      </c>
    </row>
    <row r="53" spans="2:134" x14ac:dyDescent="0.3">
      <c r="B53">
        <v>5.5</v>
      </c>
      <c r="D53">
        <f t="shared" si="2"/>
        <v>33.75</v>
      </c>
      <c r="O53">
        <f t="shared" si="12"/>
        <v>-1.1264E-2</v>
      </c>
      <c r="Y53">
        <f t="shared" si="3"/>
        <v>-0.35199999999999998</v>
      </c>
      <c r="AJ53">
        <f t="shared" si="4"/>
        <v>5.3181818181818183</v>
      </c>
      <c r="AU53">
        <f t="shared" si="14"/>
        <v>1.7094017094017096E-2</v>
      </c>
      <c r="BF53">
        <f t="shared" si="5"/>
        <v>-0.99558405221388502</v>
      </c>
      <c r="BQ53">
        <f t="shared" si="6"/>
        <v>854.5625</v>
      </c>
      <c r="CB53">
        <f t="shared" si="7"/>
        <v>-5.5330578512396693</v>
      </c>
      <c r="CM53">
        <f t="shared" si="8"/>
        <v>131.625</v>
      </c>
      <c r="CX53">
        <f t="shared" si="9"/>
        <v>-0.70554032557039192</v>
      </c>
      <c r="DI53">
        <f t="shared" si="10"/>
        <v>1</v>
      </c>
      <c r="DS53">
        <f t="shared" si="11"/>
        <v>2.4060591252980172</v>
      </c>
      <c r="ED53">
        <f t="shared" si="13"/>
        <v>1.7047480922384253</v>
      </c>
    </row>
    <row r="54" spans="2:134" x14ac:dyDescent="0.3">
      <c r="B54">
        <v>6</v>
      </c>
      <c r="D54">
        <f t="shared" si="2"/>
        <v>40</v>
      </c>
      <c r="O54">
        <f t="shared" si="12"/>
        <v>-8.7655222790357923E-3</v>
      </c>
      <c r="Y54">
        <f t="shared" si="3"/>
        <v>-0.32432432432432434</v>
      </c>
      <c r="AJ54">
        <f t="shared" si="4"/>
        <v>5.833333333333333</v>
      </c>
      <c r="AU54">
        <f t="shared" si="14"/>
        <v>1.4285714285714285E-2</v>
      </c>
      <c r="BF54">
        <f t="shared" si="5"/>
        <v>-0.29100619138474915</v>
      </c>
      <c r="BQ54">
        <f t="shared" si="6"/>
        <v>1224</v>
      </c>
      <c r="CB54">
        <f t="shared" si="7"/>
        <v>-6.0277777777777777</v>
      </c>
      <c r="CM54">
        <f t="shared" si="8"/>
        <v>175</v>
      </c>
      <c r="CX54">
        <f t="shared" si="9"/>
        <v>-0.27941549819892586</v>
      </c>
      <c r="DI54">
        <f t="shared" si="10"/>
        <v>0.99999999999999989</v>
      </c>
      <c r="DS54">
        <f t="shared" si="11"/>
        <v>2.4917798526449118</v>
      </c>
      <c r="ED54">
        <f t="shared" si="13"/>
        <v>1.791759469228055</v>
      </c>
    </row>
    <row r="55" spans="2:134" x14ac:dyDescent="0.3">
      <c r="B55">
        <v>6.5</v>
      </c>
      <c r="D55">
        <f t="shared" si="2"/>
        <v>46.75</v>
      </c>
      <c r="O55">
        <f t="shared" si="12"/>
        <v>-6.9497811487186341E-3</v>
      </c>
      <c r="Y55">
        <f t="shared" si="3"/>
        <v>-0.30057803468208094</v>
      </c>
      <c r="AJ55">
        <f t="shared" si="4"/>
        <v>6.3461538461538458</v>
      </c>
      <c r="AU55">
        <f t="shared" si="14"/>
        <v>1.2121212121212121E-2</v>
      </c>
      <c r="BF55">
        <f t="shared" si="5"/>
        <v>0.22027720034589682</v>
      </c>
      <c r="BQ55">
        <f t="shared" si="6"/>
        <v>1700.5625</v>
      </c>
      <c r="CB55">
        <f t="shared" si="7"/>
        <v>-6.5236686390532546</v>
      </c>
      <c r="CM55">
        <f t="shared" si="8"/>
        <v>226.875</v>
      </c>
      <c r="CX55">
        <f t="shared" si="9"/>
        <v>0.21511998808781552</v>
      </c>
      <c r="DI55">
        <f t="shared" si="10"/>
        <v>0.99999999999999989</v>
      </c>
      <c r="DS55">
        <f t="shared" si="11"/>
        <v>2.5708146780956969</v>
      </c>
      <c r="ED55">
        <f t="shared" si="13"/>
        <v>1.8718021769015913</v>
      </c>
    </row>
    <row r="56" spans="2:134" x14ac:dyDescent="0.3">
      <c r="B56">
        <v>7</v>
      </c>
      <c r="D56">
        <f t="shared" si="2"/>
        <v>54</v>
      </c>
      <c r="O56">
        <f t="shared" si="12"/>
        <v>-5.5999999999999999E-3</v>
      </c>
      <c r="Y56">
        <f t="shared" si="3"/>
        <v>-0.28000000000000003</v>
      </c>
      <c r="AJ56">
        <f t="shared" si="4"/>
        <v>6.8571428571428568</v>
      </c>
      <c r="AU56">
        <f t="shared" si="14"/>
        <v>1.0416666666666666E-2</v>
      </c>
      <c r="BF56">
        <f t="shared" si="5"/>
        <v>0.87144798272431878</v>
      </c>
      <c r="BQ56">
        <f t="shared" si="6"/>
        <v>2303</v>
      </c>
      <c r="CB56">
        <f t="shared" si="7"/>
        <v>-7.0204081632653059</v>
      </c>
      <c r="CM56">
        <f t="shared" si="8"/>
        <v>288</v>
      </c>
      <c r="CX56">
        <f t="shared" si="9"/>
        <v>0.65698659871878906</v>
      </c>
      <c r="DI56">
        <f t="shared" si="10"/>
        <v>0.99999999999999989</v>
      </c>
      <c r="DS56">
        <f t="shared" si="11"/>
        <v>2.644120761058629</v>
      </c>
      <c r="ED56">
        <f t="shared" si="13"/>
        <v>1.9459101490553132</v>
      </c>
    </row>
    <row r="57" spans="2:134" x14ac:dyDescent="0.3">
      <c r="B57">
        <v>7.5</v>
      </c>
      <c r="D57">
        <f t="shared" si="2"/>
        <v>61.75</v>
      </c>
      <c r="O57">
        <f t="shared" si="12"/>
        <v>-4.5765717663660112E-3</v>
      </c>
      <c r="Y57">
        <f t="shared" si="3"/>
        <v>-0.26200873362445415</v>
      </c>
      <c r="AJ57">
        <f t="shared" si="4"/>
        <v>7.3666666666666663</v>
      </c>
      <c r="AU57">
        <f t="shared" si="14"/>
        <v>9.0497737556561094E-3</v>
      </c>
      <c r="BF57">
        <f t="shared" si="5"/>
        <v>2.706013866772691</v>
      </c>
      <c r="BQ57">
        <f t="shared" si="6"/>
        <v>3051.5625</v>
      </c>
      <c r="CB57">
        <f t="shared" si="7"/>
        <v>-7.5177777777777779</v>
      </c>
      <c r="CM57">
        <f t="shared" si="8"/>
        <v>359.125</v>
      </c>
      <c r="CX57">
        <f t="shared" si="9"/>
        <v>0.9379999767747389</v>
      </c>
      <c r="DI57">
        <f t="shared" si="10"/>
        <v>1</v>
      </c>
      <c r="DS57">
        <f t="shared" si="11"/>
        <v>2.7124653051843439</v>
      </c>
      <c r="ED57">
        <f t="shared" si="13"/>
        <v>2.0149030205422647</v>
      </c>
    </row>
    <row r="58" spans="2:134" x14ac:dyDescent="0.3">
      <c r="B58">
        <v>8</v>
      </c>
      <c r="D58">
        <f t="shared" si="2"/>
        <v>70</v>
      </c>
      <c r="O58">
        <f t="shared" si="12"/>
        <v>-3.78698224852071E-3</v>
      </c>
      <c r="Y58">
        <f t="shared" si="3"/>
        <v>-0.24615384615384617</v>
      </c>
      <c r="AJ58">
        <f t="shared" si="4"/>
        <v>7.875</v>
      </c>
      <c r="AU58">
        <f t="shared" si="14"/>
        <v>7.9365079365079361E-3</v>
      </c>
      <c r="BF58">
        <f t="shared" si="5"/>
        <v>-6.799711455220379</v>
      </c>
      <c r="BQ58">
        <f t="shared" si="6"/>
        <v>3968</v>
      </c>
      <c r="CB58">
        <f t="shared" si="7"/>
        <v>-8.015625</v>
      </c>
      <c r="CM58">
        <f t="shared" si="8"/>
        <v>441</v>
      </c>
      <c r="CX58">
        <f t="shared" si="9"/>
        <v>0.98935824662338179</v>
      </c>
      <c r="DI58">
        <f t="shared" si="10"/>
        <v>1</v>
      </c>
      <c r="DS58">
        <f t="shared" si="11"/>
        <v>2.7764722807237177</v>
      </c>
      <c r="ED58">
        <f t="shared" si="13"/>
        <v>2.0794415416798357</v>
      </c>
    </row>
    <row r="59" spans="2:134" x14ac:dyDescent="0.3">
      <c r="B59">
        <v>8.5</v>
      </c>
      <c r="D59">
        <f t="shared" si="2"/>
        <v>78.75</v>
      </c>
      <c r="O59">
        <f t="shared" si="12"/>
        <v>-3.1683537373760904E-3</v>
      </c>
      <c r="Y59">
        <f t="shared" si="3"/>
        <v>-0.23208191126279865</v>
      </c>
      <c r="AJ59">
        <f t="shared" si="4"/>
        <v>8.382352941176471</v>
      </c>
      <c r="AU59">
        <f t="shared" si="14"/>
        <v>7.0175438596491229E-3</v>
      </c>
      <c r="BF59">
        <f t="shared" si="5"/>
        <v>-1.326364327785607</v>
      </c>
      <c r="BQ59">
        <f t="shared" si="6"/>
        <v>5075.5625</v>
      </c>
      <c r="CB59">
        <f t="shared" si="7"/>
        <v>-8.5138408304498263</v>
      </c>
      <c r="CM59">
        <f t="shared" si="8"/>
        <v>534.375</v>
      </c>
      <c r="CX59">
        <f t="shared" si="9"/>
        <v>0.79848711262349026</v>
      </c>
      <c r="DI59">
        <f t="shared" si="10"/>
        <v>1</v>
      </c>
      <c r="DS59">
        <f t="shared" si="11"/>
        <v>2.8366557289689256</v>
      </c>
      <c r="ED59">
        <f t="shared" si="13"/>
        <v>2.1400661634962708</v>
      </c>
    </row>
    <row r="60" spans="2:134" x14ac:dyDescent="0.3">
      <c r="B60">
        <v>9</v>
      </c>
      <c r="D60">
        <f t="shared" si="2"/>
        <v>88</v>
      </c>
      <c r="O60">
        <f t="shared" si="12"/>
        <v>-2.676977989292088E-3</v>
      </c>
      <c r="Y60">
        <f t="shared" si="3"/>
        <v>-0.21951219512195122</v>
      </c>
      <c r="AJ60">
        <f t="shared" si="4"/>
        <v>8.8888888888888893</v>
      </c>
      <c r="AU60">
        <f t="shared" si="14"/>
        <v>6.2500000000000003E-3</v>
      </c>
      <c r="BF60">
        <f t="shared" si="5"/>
        <v>-0.45231565944180985</v>
      </c>
      <c r="BQ60">
        <f t="shared" si="6"/>
        <v>6399</v>
      </c>
      <c r="CB60">
        <f t="shared" si="7"/>
        <v>-9.0123456790123448</v>
      </c>
      <c r="CM60">
        <f t="shared" si="8"/>
        <v>640</v>
      </c>
      <c r="CX60">
        <f t="shared" si="9"/>
        <v>0.41211848524175659</v>
      </c>
      <c r="DI60">
        <f t="shared" si="10"/>
        <v>0.99999999999999989</v>
      </c>
      <c r="DS60">
        <f t="shared" si="11"/>
        <v>2.8934439858858716</v>
      </c>
      <c r="ED60">
        <f t="shared" si="13"/>
        <v>2.1972245773362196</v>
      </c>
    </row>
    <row r="61" spans="2:134" x14ac:dyDescent="0.3">
      <c r="B61">
        <v>9.5</v>
      </c>
      <c r="D61">
        <f t="shared" si="2"/>
        <v>97.75</v>
      </c>
      <c r="O61">
        <f t="shared" si="12"/>
        <v>-2.281854006380184E-3</v>
      </c>
      <c r="Y61">
        <f t="shared" si="3"/>
        <v>-0.20821917808219179</v>
      </c>
      <c r="AJ61">
        <f t="shared" si="4"/>
        <v>9.3947368421052637</v>
      </c>
      <c r="AU61">
        <f t="shared" si="14"/>
        <v>5.6022408963585435E-3</v>
      </c>
      <c r="BF61">
        <f t="shared" si="5"/>
        <v>7.5364238757394064E-2</v>
      </c>
      <c r="BQ61">
        <f t="shared" si="6"/>
        <v>7964.5625</v>
      </c>
      <c r="CB61">
        <f t="shared" si="7"/>
        <v>-9.5110803324099731</v>
      </c>
      <c r="CM61">
        <f t="shared" si="8"/>
        <v>758.625</v>
      </c>
      <c r="CX61">
        <f t="shared" si="9"/>
        <v>-7.5151120461809301E-2</v>
      </c>
      <c r="DI61">
        <f t="shared" si="10"/>
        <v>1</v>
      </c>
      <c r="DS61">
        <f t="shared" si="11"/>
        <v>2.9471976225700329</v>
      </c>
      <c r="ED61">
        <f t="shared" si="13"/>
        <v>2.2512917986064953</v>
      </c>
    </row>
    <row r="62" spans="2:134" x14ac:dyDescent="0.3">
      <c r="B62">
        <v>10</v>
      </c>
      <c r="D62">
        <f t="shared" si="2"/>
        <v>108</v>
      </c>
      <c r="O62">
        <f t="shared" si="12"/>
        <v>-1.9605920988138418E-3</v>
      </c>
      <c r="Y62">
        <f t="shared" si="3"/>
        <v>-0.19801980198019803</v>
      </c>
      <c r="AJ62">
        <f t="shared" si="4"/>
        <v>9.9</v>
      </c>
      <c r="AU62">
        <f t="shared" si="14"/>
        <v>5.0505050505050509E-3</v>
      </c>
      <c r="BF62">
        <f t="shared" si="5"/>
        <v>0.64836082745908663</v>
      </c>
      <c r="BQ62">
        <f t="shared" si="6"/>
        <v>9800</v>
      </c>
      <c r="CB62">
        <f t="shared" si="7"/>
        <v>-10.01</v>
      </c>
      <c r="CM62">
        <f t="shared" si="8"/>
        <v>891</v>
      </c>
      <c r="CX62">
        <f t="shared" si="9"/>
        <v>-0.54402111088936977</v>
      </c>
      <c r="DI62">
        <f t="shared" si="10"/>
        <v>1</v>
      </c>
      <c r="DS62">
        <f t="shared" si="11"/>
        <v>2.9982229502979698</v>
      </c>
      <c r="ED62">
        <f t="shared" si="13"/>
        <v>2.3025850929940459</v>
      </c>
    </row>
    <row r="63" spans="2:134" x14ac:dyDescent="0.3">
      <c r="B63">
        <v>10.5</v>
      </c>
      <c r="D63">
        <f t="shared" si="2"/>
        <v>118.75</v>
      </c>
      <c r="O63">
        <f t="shared" si="12"/>
        <v>-1.6967554601691707E-3</v>
      </c>
      <c r="Y63">
        <f t="shared" si="3"/>
        <v>-0.18876404494382024</v>
      </c>
      <c r="AJ63">
        <f t="shared" si="4"/>
        <v>10.404761904761905</v>
      </c>
      <c r="AU63">
        <f t="shared" si="14"/>
        <v>4.5766590389016018E-3</v>
      </c>
      <c r="BF63">
        <f t="shared" si="5"/>
        <v>1.8498999934219273</v>
      </c>
      <c r="BQ63">
        <f t="shared" si="6"/>
        <v>11934.5625</v>
      </c>
      <c r="CB63">
        <f t="shared" si="7"/>
        <v>-10.50907029478458</v>
      </c>
      <c r="CM63">
        <f t="shared" si="8"/>
        <v>1037.875</v>
      </c>
      <c r="CX63">
        <f t="shared" si="9"/>
        <v>-0.87969575997167004</v>
      </c>
      <c r="DI63">
        <f t="shared" si="10"/>
        <v>0.99999999999999989</v>
      </c>
      <c r="DS63">
        <f t="shared" si="11"/>
        <v>3.0467823372194109</v>
      </c>
      <c r="ED63">
        <f t="shared" si="13"/>
        <v>2.3513752571634776</v>
      </c>
    </row>
    <row r="64" spans="2:134" x14ac:dyDescent="0.3">
      <c r="B64">
        <v>11</v>
      </c>
      <c r="D64">
        <f t="shared" si="2"/>
        <v>130</v>
      </c>
      <c r="O64">
        <f t="shared" si="12"/>
        <v>-1.4780972856758936E-3</v>
      </c>
      <c r="Y64">
        <f t="shared" si="3"/>
        <v>-0.18032786885245902</v>
      </c>
      <c r="AJ64">
        <f t="shared" si="4"/>
        <v>10.909090909090908</v>
      </c>
      <c r="AU64">
        <f t="shared" si="14"/>
        <v>4.1666666666666666E-3</v>
      </c>
      <c r="BF64" s="5">
        <f t="shared" si="5"/>
        <v>-225.95084645419516</v>
      </c>
      <c r="BQ64">
        <f t="shared" si="6"/>
        <v>14399</v>
      </c>
      <c r="CB64">
        <f t="shared" si="7"/>
        <v>-11.008264462809917</v>
      </c>
      <c r="CM64">
        <f t="shared" si="8"/>
        <v>1200</v>
      </c>
      <c r="CX64">
        <f t="shared" si="9"/>
        <v>-0.99999020655070348</v>
      </c>
      <c r="DI64">
        <f t="shared" si="10"/>
        <v>1</v>
      </c>
      <c r="DS64">
        <f t="shared" si="11"/>
        <v>3.0931021950508271</v>
      </c>
      <c r="ED64">
        <f t="shared" si="13"/>
        <v>2.3978952727983707</v>
      </c>
    </row>
    <row r="65" spans="2:134" x14ac:dyDescent="0.3">
      <c r="B65">
        <v>11.5</v>
      </c>
      <c r="D65">
        <f t="shared" si="2"/>
        <v>141.75</v>
      </c>
      <c r="O65">
        <f t="shared" si="12"/>
        <v>-1.2953687048776969E-3</v>
      </c>
      <c r="Y65">
        <f t="shared" si="3"/>
        <v>-0.17260787992495311</v>
      </c>
      <c r="AJ65">
        <f t="shared" si="4"/>
        <v>11.413043478260869</v>
      </c>
      <c r="AU65">
        <f t="shared" si="14"/>
        <v>3.8095238095238095E-3</v>
      </c>
      <c r="BF65">
        <f t="shared" si="5"/>
        <v>-1.8113874503268248</v>
      </c>
      <c r="BQ65">
        <f t="shared" si="6"/>
        <v>17225.5625</v>
      </c>
      <c r="CB65">
        <f t="shared" si="7"/>
        <v>-11.507561436672967</v>
      </c>
      <c r="CM65">
        <f t="shared" si="8"/>
        <v>1378.125</v>
      </c>
      <c r="CX65">
        <f t="shared" si="9"/>
        <v>-0.87545217468842851</v>
      </c>
      <c r="DI65">
        <f t="shared" si="10"/>
        <v>1</v>
      </c>
      <c r="DS65">
        <f t="shared" si="11"/>
        <v>3.1373792373166474</v>
      </c>
      <c r="ED65">
        <f t="shared" si="13"/>
        <v>2.4423470353692043</v>
      </c>
    </row>
    <row r="66" spans="2:134" x14ac:dyDescent="0.3">
      <c r="B66">
        <v>12</v>
      </c>
      <c r="D66">
        <f t="shared" si="2"/>
        <v>154</v>
      </c>
      <c r="O66">
        <f t="shared" ref="O66:O82" si="15">(-2*B66)/(B66^2+1)^2</f>
        <v>-1.1414982164090369E-3</v>
      </c>
      <c r="Y66">
        <f t="shared" si="3"/>
        <v>-0.16551724137931034</v>
      </c>
      <c r="AJ66">
        <f t="shared" si="4"/>
        <v>11.916666666666666</v>
      </c>
      <c r="AU66">
        <f t="shared" si="14"/>
        <v>3.4965034965034965E-3</v>
      </c>
      <c r="BF66">
        <f t="shared" si="5"/>
        <v>-0.63585992866158081</v>
      </c>
      <c r="BQ66">
        <f t="shared" si="6"/>
        <v>20448</v>
      </c>
      <c r="CB66">
        <f t="shared" si="7"/>
        <v>-12.006944444444445</v>
      </c>
      <c r="CM66">
        <f t="shared" si="8"/>
        <v>1573</v>
      </c>
      <c r="CX66">
        <f t="shared" si="9"/>
        <v>-0.53657291800043494</v>
      </c>
      <c r="DI66">
        <f t="shared" si="10"/>
        <v>1</v>
      </c>
      <c r="DS66">
        <f t="shared" si="11"/>
        <v>3.1797854376998789</v>
      </c>
      <c r="ED66">
        <f t="shared" si="13"/>
        <v>2.4849066497880004</v>
      </c>
    </row>
    <row r="67" spans="2:134" x14ac:dyDescent="0.3">
      <c r="B67">
        <v>12.5</v>
      </c>
      <c r="D67">
        <f t="shared" ref="D67:D82" si="16">B67^2+B67-2</f>
        <v>166.75</v>
      </c>
      <c r="O67">
        <f t="shared" si="15"/>
        <v>-1.0110175639026289E-3</v>
      </c>
      <c r="Y67">
        <f t="shared" ref="Y67:Y82" si="17">(-2*B67)/(B67^2+1)</f>
        <v>-0.1589825119236884</v>
      </c>
      <c r="AJ67">
        <f t="shared" ref="AJ67:AJ82" si="18">B67-(1/B67)</f>
        <v>12.42</v>
      </c>
      <c r="AU67">
        <f t="shared" si="14"/>
        <v>3.2206119162640902E-3</v>
      </c>
      <c r="BF67">
        <f t="shared" ref="BF67:BF82" si="19">TAN(B67)</f>
        <v>-6.6468241863274199E-2</v>
      </c>
      <c r="BQ67">
        <f t="shared" ref="BQ67:BQ82" si="20">(B67^4)-2*(B67^2)</f>
        <v>24101.5625</v>
      </c>
      <c r="CB67">
        <f t="shared" ref="CB67:CB82" si="21">-(1/(B67^2)+B67)</f>
        <v>-12.506399999999999</v>
      </c>
      <c r="CM67">
        <f t="shared" ref="CM67:CM82" si="22">(B67^3)-(B67^2)-B67+1</f>
        <v>1785.375</v>
      </c>
      <c r="CX67">
        <f t="shared" ref="CX67:CX82" si="23">SIN(B67)</f>
        <v>-6.6321897351200684E-2</v>
      </c>
      <c r="DI67">
        <f t="shared" ref="DI67:DI82" si="24">SIN(B67)^2+COS(B67)^2</f>
        <v>0.99999999999999989</v>
      </c>
      <c r="DS67">
        <f t="shared" ref="DS67:DS82" si="25">ASINH(B67)</f>
        <v>3.2204719984644532</v>
      </c>
      <c r="ED67">
        <f t="shared" ref="ED67:ED82" si="26">LN(B67)</f>
        <v>2.5257286443082556</v>
      </c>
    </row>
    <row r="68" spans="2:134" x14ac:dyDescent="0.3">
      <c r="B68">
        <v>13</v>
      </c>
      <c r="D68">
        <f t="shared" si="16"/>
        <v>180</v>
      </c>
      <c r="O68">
        <f t="shared" si="15"/>
        <v>-8.9965397923875436E-4</v>
      </c>
      <c r="Y68">
        <f t="shared" si="17"/>
        <v>-0.15294117647058825</v>
      </c>
      <c r="AJ68">
        <f t="shared" si="18"/>
        <v>12.923076923076923</v>
      </c>
      <c r="AU68">
        <f t="shared" si="14"/>
        <v>2.976190476190476E-3</v>
      </c>
      <c r="BF68">
        <f t="shared" si="19"/>
        <v>0.46302113293648961</v>
      </c>
      <c r="BQ68">
        <f t="shared" si="20"/>
        <v>28223</v>
      </c>
      <c r="CB68">
        <f t="shared" si="21"/>
        <v>-13.005917159763314</v>
      </c>
      <c r="CM68">
        <f t="shared" si="22"/>
        <v>2016</v>
      </c>
      <c r="CX68">
        <f t="shared" si="23"/>
        <v>0.42016703682664092</v>
      </c>
      <c r="DI68">
        <f t="shared" si="24"/>
        <v>1</v>
      </c>
      <c r="DS68">
        <f t="shared" si="25"/>
        <v>3.2595725562629214</v>
      </c>
      <c r="ED68">
        <f t="shared" si="26"/>
        <v>2.5649493574615367</v>
      </c>
    </row>
    <row r="69" spans="2:134" x14ac:dyDescent="0.3">
      <c r="B69">
        <v>13.5</v>
      </c>
      <c r="D69">
        <f t="shared" si="16"/>
        <v>193.75</v>
      </c>
      <c r="O69">
        <f t="shared" si="15"/>
        <v>-8.0403656132919151E-4</v>
      </c>
      <c r="Y69">
        <f t="shared" si="17"/>
        <v>-0.14733969986357434</v>
      </c>
      <c r="AJ69">
        <f t="shared" si="18"/>
        <v>13.425925925925926</v>
      </c>
      <c r="AU69">
        <f t="shared" si="14"/>
        <v>2.7586206896551722E-3</v>
      </c>
      <c r="BF69">
        <f t="shared" si="19"/>
        <v>1.3510783472870105</v>
      </c>
      <c r="BQ69">
        <f t="shared" si="20"/>
        <v>32850.5625</v>
      </c>
      <c r="CB69">
        <f t="shared" si="21"/>
        <v>-13.505486968449931</v>
      </c>
      <c r="CM69">
        <f t="shared" si="22"/>
        <v>2265.625</v>
      </c>
      <c r="CX69">
        <f t="shared" si="23"/>
        <v>0.80378442655162097</v>
      </c>
      <c r="DI69">
        <f t="shared" si="24"/>
        <v>1</v>
      </c>
      <c r="DS69">
        <f t="shared" si="25"/>
        <v>3.297205794175234</v>
      </c>
      <c r="ED69">
        <f t="shared" si="26"/>
        <v>2.6026896854443837</v>
      </c>
    </row>
    <row r="70" spans="2:134" x14ac:dyDescent="0.3">
      <c r="B70">
        <v>14</v>
      </c>
      <c r="D70">
        <f t="shared" si="16"/>
        <v>208</v>
      </c>
      <c r="O70">
        <f t="shared" si="15"/>
        <v>-7.2148213043366231E-4</v>
      </c>
      <c r="Y70">
        <f t="shared" si="17"/>
        <v>-0.14213197969543148</v>
      </c>
      <c r="AJ70">
        <f t="shared" si="18"/>
        <v>13.928571428571429</v>
      </c>
      <c r="AU70">
        <f t="shared" si="14"/>
        <v>2.5641025641025641E-3</v>
      </c>
      <c r="BF70">
        <f t="shared" si="19"/>
        <v>7.2446066160948055</v>
      </c>
      <c r="BQ70">
        <f t="shared" si="20"/>
        <v>38024</v>
      </c>
      <c r="CB70">
        <f t="shared" si="21"/>
        <v>-14.005102040816327</v>
      </c>
      <c r="CM70">
        <f t="shared" si="22"/>
        <v>2535</v>
      </c>
      <c r="CX70">
        <f t="shared" si="23"/>
        <v>0.99060735569487035</v>
      </c>
      <c r="DI70">
        <f t="shared" si="24"/>
        <v>1</v>
      </c>
      <c r="DS70">
        <f t="shared" si="25"/>
        <v>3.3334775868839923</v>
      </c>
      <c r="ED70">
        <f t="shared" si="26"/>
        <v>2.6390573296152584</v>
      </c>
    </row>
    <row r="71" spans="2:134" x14ac:dyDescent="0.3">
      <c r="B71">
        <v>14.5</v>
      </c>
      <c r="D71">
        <f t="shared" si="16"/>
        <v>222.75</v>
      </c>
      <c r="O71">
        <f t="shared" si="15"/>
        <v>-6.4983719057455972E-4</v>
      </c>
      <c r="Y71">
        <f t="shared" si="17"/>
        <v>-0.13727810650887573</v>
      </c>
      <c r="AJ71">
        <f t="shared" si="18"/>
        <v>14.431034482758621</v>
      </c>
      <c r="AU71">
        <f t="shared" si="14"/>
        <v>2.3894862604540022E-3</v>
      </c>
      <c r="BF71">
        <f t="shared" si="19"/>
        <v>-2.634069132503833</v>
      </c>
      <c r="BQ71">
        <f t="shared" si="20"/>
        <v>43784.5625</v>
      </c>
      <c r="CB71">
        <f t="shared" si="21"/>
        <v>-14.504756242568371</v>
      </c>
      <c r="CM71">
        <f t="shared" si="22"/>
        <v>2824.875</v>
      </c>
      <c r="CX71">
        <f t="shared" si="23"/>
        <v>0.93489505552468299</v>
      </c>
      <c r="DI71">
        <f t="shared" si="24"/>
        <v>0.99999999999999989</v>
      </c>
      <c r="DS71">
        <f t="shared" si="25"/>
        <v>3.368482775417224</v>
      </c>
      <c r="ED71">
        <f t="shared" si="26"/>
        <v>2.6741486494265287</v>
      </c>
    </row>
    <row r="72" spans="2:134" x14ac:dyDescent="0.3">
      <c r="B72">
        <v>15</v>
      </c>
      <c r="D72">
        <f t="shared" si="16"/>
        <v>238</v>
      </c>
      <c r="O72">
        <f t="shared" si="15"/>
        <v>-5.8736001253034697E-4</v>
      </c>
      <c r="Y72">
        <f t="shared" si="17"/>
        <v>-0.13274336283185842</v>
      </c>
      <c r="AJ72">
        <f t="shared" si="18"/>
        <v>14.933333333333334</v>
      </c>
      <c r="AU72">
        <f t="shared" si="14"/>
        <v>2.232142857142857E-3</v>
      </c>
      <c r="BF72">
        <f t="shared" si="19"/>
        <v>-0.85599340090851872</v>
      </c>
      <c r="BQ72">
        <f t="shared" si="20"/>
        <v>50175</v>
      </c>
      <c r="CB72">
        <f t="shared" si="21"/>
        <v>-15.004444444444445</v>
      </c>
      <c r="CM72">
        <f t="shared" si="22"/>
        <v>3136</v>
      </c>
      <c r="CX72">
        <f t="shared" si="23"/>
        <v>0.65028784015711683</v>
      </c>
      <c r="DI72">
        <f t="shared" si="24"/>
        <v>1</v>
      </c>
      <c r="DS72">
        <f t="shared" si="25"/>
        <v>3.4023066454805946</v>
      </c>
      <c r="ED72">
        <f t="shared" si="26"/>
        <v>2.7080502011022101</v>
      </c>
    </row>
    <row r="73" spans="2:134" x14ac:dyDescent="0.3">
      <c r="B73">
        <v>15.5</v>
      </c>
      <c r="D73">
        <f t="shared" si="16"/>
        <v>253.75</v>
      </c>
      <c r="O73">
        <f t="shared" si="15"/>
        <v>-5.3263174850331553E-4</v>
      </c>
      <c r="Y73">
        <f t="shared" si="17"/>
        <v>-0.12849740932642487</v>
      </c>
      <c r="AJ73">
        <f t="shared" si="18"/>
        <v>15.435483870967742</v>
      </c>
      <c r="AU73">
        <f t="shared" si="14"/>
        <v>2.0898641588296763E-3</v>
      </c>
      <c r="BF73">
        <f t="shared" si="19"/>
        <v>-0.21101410520125533</v>
      </c>
      <c r="BQ73">
        <f t="shared" si="20"/>
        <v>57239.5625</v>
      </c>
      <c r="CB73">
        <f t="shared" si="21"/>
        <v>-15.504162330905308</v>
      </c>
      <c r="CM73">
        <f t="shared" si="22"/>
        <v>3469.125</v>
      </c>
      <c r="CX73">
        <f t="shared" si="23"/>
        <v>0.2064674819377966</v>
      </c>
      <c r="DI73">
        <f t="shared" si="24"/>
        <v>1</v>
      </c>
      <c r="DS73">
        <f t="shared" si="25"/>
        <v>3.4350261667384818</v>
      </c>
      <c r="ED73">
        <f t="shared" si="26"/>
        <v>2.7408400239252009</v>
      </c>
    </row>
    <row r="74" spans="2:134" x14ac:dyDescent="0.3">
      <c r="B74">
        <v>16</v>
      </c>
      <c r="D74">
        <f t="shared" si="16"/>
        <v>270</v>
      </c>
      <c r="O74">
        <f t="shared" si="15"/>
        <v>-4.8448878862662569E-4</v>
      </c>
      <c r="Y74">
        <f t="shared" si="17"/>
        <v>-0.1245136186770428</v>
      </c>
      <c r="AJ74">
        <f t="shared" si="18"/>
        <v>15.9375</v>
      </c>
      <c r="AU74">
        <f t="shared" si="14"/>
        <v>1.9607843137254902E-3</v>
      </c>
      <c r="BF74">
        <f t="shared" si="19"/>
        <v>0.30063224202390337</v>
      </c>
      <c r="BQ74">
        <f t="shared" si="20"/>
        <v>65024</v>
      </c>
      <c r="CB74">
        <f t="shared" si="21"/>
        <v>-16.00390625</v>
      </c>
      <c r="CM74">
        <f t="shared" si="22"/>
        <v>3825</v>
      </c>
      <c r="CX74">
        <f t="shared" si="23"/>
        <v>-0.2879033166650653</v>
      </c>
      <c r="DI74">
        <f t="shared" si="24"/>
        <v>1</v>
      </c>
      <c r="DS74">
        <f t="shared" si="25"/>
        <v>3.4667110378847248</v>
      </c>
      <c r="ED74">
        <f t="shared" si="26"/>
        <v>2.7725887222397811</v>
      </c>
    </row>
    <row r="75" spans="2:134" x14ac:dyDescent="0.3">
      <c r="B75">
        <v>16.5</v>
      </c>
      <c r="D75">
        <f t="shared" si="16"/>
        <v>286.75</v>
      </c>
      <c r="O75">
        <f t="shared" si="15"/>
        <v>-4.4197082155511785E-4</v>
      </c>
      <c r="Y75">
        <f t="shared" si="17"/>
        <v>-0.12076852698993595</v>
      </c>
      <c r="AJ75">
        <f t="shared" si="18"/>
        <v>16.439393939393938</v>
      </c>
      <c r="AU75">
        <f t="shared" si="14"/>
        <v>1.8433179723502304E-3</v>
      </c>
      <c r="BF75">
        <f t="shared" si="19"/>
        <v>1.0133660651993452</v>
      </c>
      <c r="BQ75">
        <f t="shared" si="20"/>
        <v>73575.5625</v>
      </c>
      <c r="CB75">
        <f t="shared" si="21"/>
        <v>-16.503673094582187</v>
      </c>
      <c r="CM75">
        <f t="shared" si="22"/>
        <v>4204.375</v>
      </c>
      <c r="CX75">
        <f t="shared" si="23"/>
        <v>-0.71178534236912305</v>
      </c>
      <c r="DI75">
        <f t="shared" si="24"/>
        <v>1</v>
      </c>
      <c r="DS75">
        <f t="shared" si="25"/>
        <v>3.4974245728471316</v>
      </c>
      <c r="ED75">
        <f t="shared" si="26"/>
        <v>2.8033603809065348</v>
      </c>
    </row>
    <row r="76" spans="2:134" x14ac:dyDescent="0.3">
      <c r="B76">
        <v>17</v>
      </c>
      <c r="D76">
        <f t="shared" si="16"/>
        <v>304</v>
      </c>
      <c r="O76">
        <f t="shared" si="15"/>
        <v>-4.0428061831153389E-4</v>
      </c>
      <c r="Y76">
        <f t="shared" si="17"/>
        <v>-0.11724137931034483</v>
      </c>
      <c r="AJ76">
        <f t="shared" si="18"/>
        <v>16.941176470588236</v>
      </c>
      <c r="AU76">
        <f t="shared" si="14"/>
        <v>1.736111111111111E-3</v>
      </c>
      <c r="BF76">
        <f t="shared" si="19"/>
        <v>3.4939156454748401</v>
      </c>
      <c r="BQ76">
        <f t="shared" si="20"/>
        <v>82943</v>
      </c>
      <c r="CB76">
        <f t="shared" si="21"/>
        <v>-17.003460207612456</v>
      </c>
      <c r="CM76">
        <f t="shared" si="22"/>
        <v>4608</v>
      </c>
      <c r="CX76">
        <f t="shared" si="23"/>
        <v>-0.96139749187955681</v>
      </c>
      <c r="DI76">
        <f t="shared" si="24"/>
        <v>0.99999999999999989</v>
      </c>
      <c r="DS76">
        <f t="shared" si="25"/>
        <v>3.5272244561999657</v>
      </c>
      <c r="ED76">
        <f t="shared" si="26"/>
        <v>2.8332133440562162</v>
      </c>
    </row>
    <row r="77" spans="2:134" x14ac:dyDescent="0.3">
      <c r="B77">
        <v>17.5</v>
      </c>
      <c r="D77">
        <f t="shared" si="16"/>
        <v>321.75</v>
      </c>
      <c r="O77">
        <f t="shared" si="15"/>
        <v>-3.7075264773665437E-4</v>
      </c>
      <c r="Y77">
        <f t="shared" si="17"/>
        <v>-0.11391375101708706</v>
      </c>
      <c r="AJ77">
        <f t="shared" si="18"/>
        <v>17.442857142857143</v>
      </c>
      <c r="AU77">
        <f t="shared" si="14"/>
        <v>1.6380016380016381E-3</v>
      </c>
      <c r="BF77">
        <f t="shared" si="19"/>
        <v>-4.4459814483655071</v>
      </c>
      <c r="BQ77">
        <f t="shared" si="20"/>
        <v>93176.5625</v>
      </c>
      <c r="CB77">
        <f t="shared" si="21"/>
        <v>-17.503265306122447</v>
      </c>
      <c r="CM77">
        <f t="shared" si="22"/>
        <v>5036.625</v>
      </c>
      <c r="CX77">
        <f t="shared" si="23"/>
        <v>-0.97562600546815759</v>
      </c>
      <c r="DI77">
        <f t="shared" si="24"/>
        <v>1</v>
      </c>
      <c r="DS77">
        <f t="shared" si="25"/>
        <v>3.556163390245946</v>
      </c>
      <c r="ED77">
        <f t="shared" si="26"/>
        <v>2.8622008809294686</v>
      </c>
    </row>
    <row r="78" spans="2:134" x14ac:dyDescent="0.3">
      <c r="B78">
        <v>18</v>
      </c>
      <c r="D78">
        <f t="shared" si="16"/>
        <v>340</v>
      </c>
      <c r="O78">
        <f t="shared" si="15"/>
        <v>-3.4082840236686389E-4</v>
      </c>
      <c r="Y78">
        <f t="shared" si="17"/>
        <v>-0.11076923076923077</v>
      </c>
      <c r="AJ78">
        <f t="shared" si="18"/>
        <v>17.944444444444443</v>
      </c>
      <c r="AU78">
        <f t="shared" si="14"/>
        <v>1.5479876160990713E-3</v>
      </c>
      <c r="BF78">
        <f t="shared" si="19"/>
        <v>-1.1373137123376869</v>
      </c>
      <c r="BQ78">
        <f t="shared" si="20"/>
        <v>104328</v>
      </c>
      <c r="CB78">
        <f t="shared" si="21"/>
        <v>-18.003086419753085</v>
      </c>
      <c r="CM78">
        <f t="shared" si="22"/>
        <v>5491</v>
      </c>
      <c r="CX78">
        <f t="shared" si="23"/>
        <v>-0.75098724677167605</v>
      </c>
      <c r="DI78">
        <f t="shared" si="24"/>
        <v>1</v>
      </c>
      <c r="DS78">
        <f t="shared" si="25"/>
        <v>3.5842896518613281</v>
      </c>
      <c r="ED78">
        <f t="shared" si="26"/>
        <v>2.8903717578961645</v>
      </c>
    </row>
    <row r="79" spans="2:134" x14ac:dyDescent="0.3">
      <c r="B79">
        <v>18.5</v>
      </c>
      <c r="D79">
        <f t="shared" si="16"/>
        <v>358.75</v>
      </c>
      <c r="O79">
        <f t="shared" si="15"/>
        <v>-3.1403686432069104E-4</v>
      </c>
      <c r="Y79">
        <f t="shared" si="17"/>
        <v>-0.10779315367807721</v>
      </c>
      <c r="AJ79">
        <f t="shared" si="18"/>
        <v>18.445945945945947</v>
      </c>
      <c r="AU79">
        <f t="shared" si="14"/>
        <v>1.4652014652014652E-3</v>
      </c>
      <c r="BF79">
        <f t="shared" si="19"/>
        <v>-0.36452532630963969</v>
      </c>
      <c r="BQ79">
        <f t="shared" si="20"/>
        <v>116450.5625</v>
      </c>
      <c r="CB79">
        <f t="shared" si="21"/>
        <v>-18.502921840759679</v>
      </c>
      <c r="CM79">
        <f t="shared" si="22"/>
        <v>5971.875</v>
      </c>
      <c r="CX79">
        <f t="shared" si="23"/>
        <v>-0.34248061846961253</v>
      </c>
      <c r="DI79">
        <f t="shared" si="24"/>
        <v>1</v>
      </c>
      <c r="DS79">
        <f t="shared" si="25"/>
        <v>3.6116475737727018</v>
      </c>
      <c r="ED79">
        <f t="shared" si="26"/>
        <v>2.917770732084279</v>
      </c>
    </row>
    <row r="80" spans="2:134" x14ac:dyDescent="0.3">
      <c r="B80">
        <v>19</v>
      </c>
      <c r="D80">
        <f t="shared" si="16"/>
        <v>378</v>
      </c>
      <c r="O80">
        <f t="shared" si="15"/>
        <v>-2.8997893837184456E-4</v>
      </c>
      <c r="Y80">
        <f t="shared" si="17"/>
        <v>-0.10497237569060773</v>
      </c>
      <c r="AJ80">
        <f t="shared" si="18"/>
        <v>18.94736842105263</v>
      </c>
      <c r="AU80">
        <f t="shared" si="14"/>
        <v>1.3888888888888889E-3</v>
      </c>
      <c r="BF80">
        <f t="shared" si="19"/>
        <v>0.15158947061240008</v>
      </c>
      <c r="BQ80">
        <f t="shared" si="20"/>
        <v>129599</v>
      </c>
      <c r="CB80">
        <f t="shared" si="21"/>
        <v>-19.002770083102494</v>
      </c>
      <c r="CM80">
        <f t="shared" si="22"/>
        <v>6480</v>
      </c>
      <c r="CX80">
        <f t="shared" si="23"/>
        <v>0.14987720966295234</v>
      </c>
      <c r="DI80">
        <f t="shared" si="24"/>
        <v>0.99999999999999989</v>
      </c>
      <c r="DS80">
        <f t="shared" si="25"/>
        <v>3.6382779622295387</v>
      </c>
      <c r="ED80">
        <f t="shared" si="26"/>
        <v>2.9444389791664403</v>
      </c>
    </row>
    <row r="81" spans="2:134" x14ac:dyDescent="0.3">
      <c r="B81">
        <v>19.5</v>
      </c>
      <c r="D81">
        <f t="shared" si="16"/>
        <v>397.75</v>
      </c>
      <c r="O81">
        <f t="shared" si="15"/>
        <v>-2.6831496909432949E-4</v>
      </c>
      <c r="Y81">
        <f t="shared" si="17"/>
        <v>-0.10229508196721311</v>
      </c>
      <c r="AJ81">
        <f t="shared" si="18"/>
        <v>19.448717948717949</v>
      </c>
      <c r="AU81">
        <f t="shared" si="14"/>
        <v>1.3183915622940012E-3</v>
      </c>
      <c r="BF81">
        <f t="shared" si="19"/>
        <v>0.76090535198297671</v>
      </c>
      <c r="BQ81">
        <f t="shared" si="20"/>
        <v>143829.5625</v>
      </c>
      <c r="CB81">
        <f t="shared" si="21"/>
        <v>-19.502629848783695</v>
      </c>
      <c r="CM81">
        <f t="shared" si="22"/>
        <v>7016.125</v>
      </c>
      <c r="CX81">
        <f t="shared" si="23"/>
        <v>0.60553986971960105</v>
      </c>
      <c r="DI81">
        <f t="shared" si="24"/>
        <v>1</v>
      </c>
      <c r="DS81">
        <f t="shared" si="25"/>
        <v>3.6642184608864374</v>
      </c>
      <c r="ED81">
        <f t="shared" si="26"/>
        <v>2.9704144655697009</v>
      </c>
    </row>
    <row r="82" spans="2:134" x14ac:dyDescent="0.3">
      <c r="B82">
        <v>20</v>
      </c>
      <c r="D82" s="4">
        <f t="shared" si="16"/>
        <v>418</v>
      </c>
      <c r="O82">
        <f t="shared" si="15"/>
        <v>-2.4875467192368207E-4</v>
      </c>
      <c r="Y82">
        <f t="shared" si="17"/>
        <v>-9.9750623441396513E-2</v>
      </c>
      <c r="AJ82" s="4">
        <f t="shared" si="18"/>
        <v>19.95</v>
      </c>
      <c r="AU82">
        <f t="shared" si="14"/>
        <v>1.2531328320802004E-3</v>
      </c>
      <c r="BF82">
        <f t="shared" si="19"/>
        <v>2.2371609442247422</v>
      </c>
      <c r="BQ82" s="4">
        <f t="shared" si="20"/>
        <v>159200</v>
      </c>
      <c r="CB82" s="4">
        <f t="shared" si="21"/>
        <v>-20.002500000000001</v>
      </c>
      <c r="CM82" s="5">
        <f t="shared" si="22"/>
        <v>7581</v>
      </c>
      <c r="CX82">
        <f t="shared" si="23"/>
        <v>0.91294525072762767</v>
      </c>
      <c r="DI82">
        <f t="shared" si="24"/>
        <v>1</v>
      </c>
      <c r="DS82">
        <f t="shared" si="25"/>
        <v>3.6895038689889059</v>
      </c>
      <c r="ED82">
        <f t="shared" si="26"/>
        <v>2.9957322735539909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84"/>
  <sheetViews>
    <sheetView showGridLines="0" topLeftCell="AL37" workbookViewId="0">
      <selection activeCell="BB54" sqref="BB54"/>
    </sheetView>
  </sheetViews>
  <sheetFormatPr defaultRowHeight="14.4" x14ac:dyDescent="0.3"/>
  <cols>
    <col min="1" max="1" width="9.109375" style="2"/>
  </cols>
  <sheetData>
    <row r="1" spans="1:51" x14ac:dyDescent="0.3">
      <c r="A1" s="18" t="s">
        <v>0</v>
      </c>
      <c r="C1" s="18" t="s">
        <v>53</v>
      </c>
      <c r="N1" s="19" t="s">
        <v>52</v>
      </c>
      <c r="O1" s="19" t="s">
        <v>51</v>
      </c>
      <c r="P1" s="18" t="s">
        <v>56</v>
      </c>
      <c r="Q1" s="18" t="s">
        <v>54</v>
      </c>
      <c r="R1" s="18" t="s">
        <v>55</v>
      </c>
      <c r="W1" s="18" t="s">
        <v>52</v>
      </c>
      <c r="X1" s="18" t="s">
        <v>51</v>
      </c>
      <c r="Y1" s="18" t="s">
        <v>56</v>
      </c>
      <c r="Z1" s="18" t="s">
        <v>57</v>
      </c>
      <c r="AA1" s="18" t="s">
        <v>55</v>
      </c>
      <c r="AG1" s="18" t="s">
        <v>52</v>
      </c>
      <c r="AH1" s="18" t="s">
        <v>51</v>
      </c>
      <c r="AI1" s="18" t="s">
        <v>56</v>
      </c>
      <c r="AJ1" s="18" t="s">
        <v>57</v>
      </c>
      <c r="AK1" s="18" t="s">
        <v>55</v>
      </c>
      <c r="AU1" s="18" t="s">
        <v>52</v>
      </c>
      <c r="AV1" s="18" t="s">
        <v>51</v>
      </c>
      <c r="AW1" s="18" t="s">
        <v>56</v>
      </c>
      <c r="AX1" s="18" t="s">
        <v>57</v>
      </c>
      <c r="AY1" s="18" t="s">
        <v>55</v>
      </c>
    </row>
    <row r="2" spans="1:51" x14ac:dyDescent="0.3">
      <c r="A2" s="16">
        <v>-20</v>
      </c>
      <c r="C2" s="16">
        <f t="shared" ref="C2:C42" si="0">(A2)^2-5*A2+4</f>
        <v>504</v>
      </c>
      <c r="N2" s="17">
        <v>-15</v>
      </c>
      <c r="O2" s="17">
        <f>N3-N2</f>
        <v>1</v>
      </c>
      <c r="P2" s="16">
        <f>(N2)^2-5*N2+4</f>
        <v>304</v>
      </c>
      <c r="Q2" s="16"/>
      <c r="R2" s="16"/>
      <c r="W2" s="16">
        <v>-15</v>
      </c>
      <c r="X2" s="16"/>
      <c r="Y2" s="16">
        <f>(W2)^2-5*W2+4</f>
        <v>304</v>
      </c>
      <c r="Z2" s="16"/>
      <c r="AA2" s="16"/>
      <c r="AG2" s="16">
        <v>-20</v>
      </c>
      <c r="AH2" s="16"/>
      <c r="AI2" s="16">
        <f>((4*(AG2^4))/(AG2^3)-2)^3</f>
        <v>-551368</v>
      </c>
      <c r="AJ2" s="16"/>
      <c r="AK2" s="16"/>
      <c r="AU2" s="16">
        <v>1</v>
      </c>
      <c r="AV2" s="16"/>
      <c r="AW2" s="16">
        <f>1/((EXP(2*AU2))-1)^0.5</f>
        <v>0.39562310694607516</v>
      </c>
      <c r="AX2" s="16"/>
      <c r="AY2" s="16"/>
    </row>
    <row r="3" spans="1:51" x14ac:dyDescent="0.3">
      <c r="A3" s="16">
        <v>-19</v>
      </c>
      <c r="C3" s="16">
        <f t="shared" si="0"/>
        <v>460</v>
      </c>
      <c r="N3" s="17">
        <f>N2+1</f>
        <v>-14</v>
      </c>
      <c r="O3" s="17">
        <f t="shared" ref="O3:O31" si="1">N4-N3</f>
        <v>1</v>
      </c>
      <c r="P3" s="16">
        <f t="shared" ref="P3:P32" si="2">(N3)^2-5*N3+4</f>
        <v>270</v>
      </c>
      <c r="Q3" s="16">
        <f>(P2+P3)/2</f>
        <v>287</v>
      </c>
      <c r="R3" s="16">
        <f>Q3*O3</f>
        <v>287</v>
      </c>
      <c r="W3" s="16">
        <v>-14.5</v>
      </c>
      <c r="X3" s="16">
        <f>W3-W2</f>
        <v>0.5</v>
      </c>
      <c r="Y3" s="16">
        <f t="shared" ref="Y3:Y62" si="3">(W3)^2-5*W3+4</f>
        <v>286.75</v>
      </c>
      <c r="Z3" s="16">
        <f>(Y2+Y3)/2</f>
        <v>295.375</v>
      </c>
      <c r="AA3" s="16">
        <f>Z3*X3</f>
        <v>147.6875</v>
      </c>
      <c r="AG3" s="16">
        <v>-19.5</v>
      </c>
      <c r="AH3" s="16">
        <f>AG3-AG2</f>
        <v>0.5</v>
      </c>
      <c r="AI3" s="16">
        <f t="shared" ref="AI3:AI66" si="4">((4*(AG3^4))/(AG3^3)-2)^3</f>
        <v>-512000</v>
      </c>
      <c r="AJ3" s="16">
        <f>(AI3+AI2)/2</f>
        <v>-531684</v>
      </c>
      <c r="AK3" s="16">
        <f>(AJ3)*AH3</f>
        <v>-265842</v>
      </c>
      <c r="AU3" s="16">
        <v>2</v>
      </c>
      <c r="AV3" s="16">
        <f>AU3-AU2</f>
        <v>1</v>
      </c>
      <c r="AW3" s="16">
        <f t="shared" ref="AW3:AW51" si="5">1/((EXP(2*AU3))-1)^0.5</f>
        <v>0.13659194838559865</v>
      </c>
      <c r="AX3" s="16">
        <f>(AW3+AW2)/2</f>
        <v>0.2661075276658369</v>
      </c>
      <c r="AY3" s="16">
        <f>AX3*AV3</f>
        <v>0.2661075276658369</v>
      </c>
    </row>
    <row r="4" spans="1:51" x14ac:dyDescent="0.3">
      <c r="A4" s="16">
        <v>-18</v>
      </c>
      <c r="C4" s="16">
        <f t="shared" si="0"/>
        <v>418</v>
      </c>
      <c r="N4" s="17">
        <f t="shared" ref="N4:N32" si="6">N3+1</f>
        <v>-13</v>
      </c>
      <c r="O4" s="17">
        <f t="shared" si="1"/>
        <v>1</v>
      </c>
      <c r="P4" s="16">
        <f t="shared" si="2"/>
        <v>238</v>
      </c>
      <c r="Q4" s="16">
        <f t="shared" ref="Q4:Q32" si="7">(P3+P4)/2</f>
        <v>254</v>
      </c>
      <c r="R4" s="16">
        <f t="shared" ref="R4:R30" si="8">Q4*O4</f>
        <v>254</v>
      </c>
      <c r="W4" s="16">
        <v>-14</v>
      </c>
      <c r="X4" s="16">
        <f t="shared" ref="X4:X62" si="9">W4-W3</f>
        <v>0.5</v>
      </c>
      <c r="Y4" s="16">
        <f t="shared" si="3"/>
        <v>270</v>
      </c>
      <c r="Z4" s="16">
        <f t="shared" ref="Z4:Z62" si="10">(Y3+Y4)/2</f>
        <v>278.375</v>
      </c>
      <c r="AA4" s="16">
        <f t="shared" ref="AA4:AA62" si="11">Z4*X4</f>
        <v>139.1875</v>
      </c>
      <c r="AG4" s="16">
        <v>-19</v>
      </c>
      <c r="AH4" s="16">
        <f t="shared" ref="AH4:AH67" si="12">AG4-AG3</f>
        <v>0.5</v>
      </c>
      <c r="AI4" s="16">
        <f t="shared" si="4"/>
        <v>-474552</v>
      </c>
      <c r="AJ4" s="16">
        <f t="shared" ref="AJ4:AJ67" si="13">(AI4+AI3)/2</f>
        <v>-493276</v>
      </c>
      <c r="AK4" s="16">
        <f t="shared" ref="AK4:AK67" si="14">(AJ4)*AH4</f>
        <v>-246638</v>
      </c>
      <c r="AU4" s="16">
        <v>3</v>
      </c>
      <c r="AV4" s="16">
        <f t="shared" ref="AV4:AV51" si="15">AU4-AU3</f>
        <v>1</v>
      </c>
      <c r="AW4" s="16">
        <f t="shared" si="5"/>
        <v>4.9848888220747567E-2</v>
      </c>
      <c r="AX4" s="16">
        <f t="shared" ref="AX4:AX51" si="16">(AW4+AW3)/2</f>
        <v>9.3220418303173111E-2</v>
      </c>
      <c r="AY4" s="16">
        <f t="shared" ref="AY4:AY51" si="17">AX4*AV4</f>
        <v>9.3220418303173111E-2</v>
      </c>
    </row>
    <row r="5" spans="1:51" x14ac:dyDescent="0.3">
      <c r="A5" s="16">
        <v>-17</v>
      </c>
      <c r="C5" s="16">
        <f t="shared" si="0"/>
        <v>378</v>
      </c>
      <c r="N5" s="17">
        <f t="shared" si="6"/>
        <v>-12</v>
      </c>
      <c r="O5" s="17">
        <f t="shared" si="1"/>
        <v>1</v>
      </c>
      <c r="P5" s="16">
        <f t="shared" si="2"/>
        <v>208</v>
      </c>
      <c r="Q5" s="16">
        <f t="shared" si="7"/>
        <v>223</v>
      </c>
      <c r="R5" s="16">
        <f t="shared" si="8"/>
        <v>223</v>
      </c>
      <c r="W5" s="16">
        <v>-13.5</v>
      </c>
      <c r="X5" s="16">
        <f t="shared" si="9"/>
        <v>0.5</v>
      </c>
      <c r="Y5" s="16">
        <f t="shared" si="3"/>
        <v>253.75</v>
      </c>
      <c r="Z5" s="16">
        <f t="shared" si="10"/>
        <v>261.875</v>
      </c>
      <c r="AA5" s="16">
        <f t="shared" si="11"/>
        <v>130.9375</v>
      </c>
      <c r="AG5" s="16">
        <v>-18.5</v>
      </c>
      <c r="AH5" s="16">
        <f t="shared" si="12"/>
        <v>0.5</v>
      </c>
      <c r="AI5" s="16">
        <f t="shared" si="4"/>
        <v>-438976</v>
      </c>
      <c r="AJ5" s="16">
        <f t="shared" si="13"/>
        <v>-456764</v>
      </c>
      <c r="AK5" s="16">
        <f t="shared" si="14"/>
        <v>-228382</v>
      </c>
      <c r="AU5" s="16">
        <v>4</v>
      </c>
      <c r="AV5" s="16">
        <f t="shared" si="15"/>
        <v>1</v>
      </c>
      <c r="AW5" s="16">
        <f t="shared" si="5"/>
        <v>1.831871176805959E-2</v>
      </c>
      <c r="AX5" s="16">
        <f t="shared" si="16"/>
        <v>3.4083799994403578E-2</v>
      </c>
      <c r="AY5" s="16">
        <f t="shared" si="17"/>
        <v>3.4083799994403578E-2</v>
      </c>
    </row>
    <row r="6" spans="1:51" x14ac:dyDescent="0.3">
      <c r="A6" s="16">
        <v>-16</v>
      </c>
      <c r="C6" s="16">
        <f t="shared" si="0"/>
        <v>340</v>
      </c>
      <c r="N6" s="17">
        <f t="shared" si="6"/>
        <v>-11</v>
      </c>
      <c r="O6" s="17">
        <f t="shared" si="1"/>
        <v>1</v>
      </c>
      <c r="P6" s="16">
        <f t="shared" si="2"/>
        <v>180</v>
      </c>
      <c r="Q6" s="16">
        <f t="shared" si="7"/>
        <v>194</v>
      </c>
      <c r="R6" s="16">
        <f t="shared" si="8"/>
        <v>194</v>
      </c>
      <c r="W6" s="16">
        <v>-13</v>
      </c>
      <c r="X6" s="16">
        <f t="shared" si="9"/>
        <v>0.5</v>
      </c>
      <c r="Y6" s="16">
        <f t="shared" si="3"/>
        <v>238</v>
      </c>
      <c r="Z6" s="16">
        <f t="shared" si="10"/>
        <v>245.875</v>
      </c>
      <c r="AA6" s="16">
        <f t="shared" si="11"/>
        <v>122.9375</v>
      </c>
      <c r="AG6" s="16">
        <v>-18</v>
      </c>
      <c r="AH6" s="16">
        <f t="shared" si="12"/>
        <v>0.5</v>
      </c>
      <c r="AI6" s="16">
        <f t="shared" si="4"/>
        <v>-405224</v>
      </c>
      <c r="AJ6" s="16">
        <f t="shared" si="13"/>
        <v>-422100</v>
      </c>
      <c r="AK6" s="16">
        <f t="shared" si="14"/>
        <v>-211050</v>
      </c>
      <c r="AU6" s="16">
        <v>5</v>
      </c>
      <c r="AV6" s="16">
        <f t="shared" si="15"/>
        <v>1</v>
      </c>
      <c r="AW6" s="16">
        <f t="shared" si="5"/>
        <v>6.7380999554538931E-3</v>
      </c>
      <c r="AX6" s="16">
        <f t="shared" si="16"/>
        <v>1.2528405861756742E-2</v>
      </c>
      <c r="AY6" s="16">
        <f t="shared" si="17"/>
        <v>1.2528405861756742E-2</v>
      </c>
    </row>
    <row r="7" spans="1:51" x14ac:dyDescent="0.3">
      <c r="A7" s="16">
        <v>-15</v>
      </c>
      <c r="C7" s="16">
        <f t="shared" si="0"/>
        <v>304</v>
      </c>
      <c r="N7" s="17">
        <f t="shared" si="6"/>
        <v>-10</v>
      </c>
      <c r="O7" s="17">
        <f t="shared" si="1"/>
        <v>1</v>
      </c>
      <c r="P7" s="16">
        <f t="shared" si="2"/>
        <v>154</v>
      </c>
      <c r="Q7" s="16">
        <f t="shared" si="7"/>
        <v>167</v>
      </c>
      <c r="R7" s="16">
        <f t="shared" si="8"/>
        <v>167</v>
      </c>
      <c r="W7" s="16">
        <v>-12.5</v>
      </c>
      <c r="X7" s="16">
        <f t="shared" si="9"/>
        <v>0.5</v>
      </c>
      <c r="Y7" s="16">
        <f t="shared" si="3"/>
        <v>222.75</v>
      </c>
      <c r="Z7" s="16">
        <f t="shared" si="10"/>
        <v>230.375</v>
      </c>
      <c r="AA7" s="16">
        <f t="shared" si="11"/>
        <v>115.1875</v>
      </c>
      <c r="AG7" s="16">
        <v>-17.5</v>
      </c>
      <c r="AH7" s="16">
        <f t="shared" si="12"/>
        <v>0.5</v>
      </c>
      <c r="AI7" s="16">
        <f>((4*(AG7^4))/(AG7^3)-2)^3</f>
        <v>-373248</v>
      </c>
      <c r="AJ7" s="16">
        <f t="shared" si="13"/>
        <v>-389236</v>
      </c>
      <c r="AK7" s="16">
        <f t="shared" si="14"/>
        <v>-194618</v>
      </c>
      <c r="AU7" s="16">
        <v>6</v>
      </c>
      <c r="AV7" s="16">
        <f t="shared" si="15"/>
        <v>1</v>
      </c>
      <c r="AW7" s="16">
        <f t="shared" si="5"/>
        <v>2.478759791691322E-3</v>
      </c>
      <c r="AX7" s="16">
        <f t="shared" si="16"/>
        <v>4.6084298735726073E-3</v>
      </c>
      <c r="AY7" s="16">
        <f t="shared" si="17"/>
        <v>4.6084298735726073E-3</v>
      </c>
    </row>
    <row r="8" spans="1:51" x14ac:dyDescent="0.3">
      <c r="A8" s="16">
        <v>-14</v>
      </c>
      <c r="C8" s="16">
        <f t="shared" si="0"/>
        <v>270</v>
      </c>
      <c r="N8" s="17">
        <f t="shared" si="6"/>
        <v>-9</v>
      </c>
      <c r="O8" s="17">
        <f t="shared" si="1"/>
        <v>1</v>
      </c>
      <c r="P8" s="16">
        <f t="shared" si="2"/>
        <v>130</v>
      </c>
      <c r="Q8" s="16">
        <f t="shared" si="7"/>
        <v>142</v>
      </c>
      <c r="R8" s="16">
        <f t="shared" si="8"/>
        <v>142</v>
      </c>
      <c r="W8" s="16">
        <v>-12</v>
      </c>
      <c r="X8" s="16">
        <f t="shared" si="9"/>
        <v>0.5</v>
      </c>
      <c r="Y8" s="16">
        <f t="shared" si="3"/>
        <v>208</v>
      </c>
      <c r="Z8" s="16">
        <f t="shared" si="10"/>
        <v>215.375</v>
      </c>
      <c r="AA8" s="16">
        <f t="shared" si="11"/>
        <v>107.6875</v>
      </c>
      <c r="AG8" s="16">
        <v>-17</v>
      </c>
      <c r="AH8" s="16">
        <f t="shared" si="12"/>
        <v>0.5</v>
      </c>
      <c r="AI8" s="16">
        <f t="shared" si="4"/>
        <v>-343000</v>
      </c>
      <c r="AJ8" s="16">
        <f t="shared" si="13"/>
        <v>-358124</v>
      </c>
      <c r="AK8" s="16">
        <f t="shared" si="14"/>
        <v>-179062</v>
      </c>
      <c r="AU8" s="16">
        <v>7</v>
      </c>
      <c r="AV8" s="16">
        <f t="shared" si="15"/>
        <v>1</v>
      </c>
      <c r="AW8" s="16">
        <f t="shared" si="5"/>
        <v>9.11882344682774E-4</v>
      </c>
      <c r="AX8" s="16">
        <f t="shared" si="16"/>
        <v>1.6953210681870481E-3</v>
      </c>
      <c r="AY8" s="16">
        <f t="shared" si="17"/>
        <v>1.6953210681870481E-3</v>
      </c>
    </row>
    <row r="9" spans="1:51" x14ac:dyDescent="0.3">
      <c r="A9" s="16">
        <v>-13</v>
      </c>
      <c r="C9" s="16">
        <f t="shared" si="0"/>
        <v>238</v>
      </c>
      <c r="N9" s="17">
        <f t="shared" si="6"/>
        <v>-8</v>
      </c>
      <c r="O9" s="17">
        <f t="shared" si="1"/>
        <v>1</v>
      </c>
      <c r="P9" s="16">
        <f t="shared" si="2"/>
        <v>108</v>
      </c>
      <c r="Q9" s="16">
        <f t="shared" si="7"/>
        <v>119</v>
      </c>
      <c r="R9" s="16">
        <f t="shared" si="8"/>
        <v>119</v>
      </c>
      <c r="W9" s="16">
        <v>-11.5</v>
      </c>
      <c r="X9" s="16">
        <f t="shared" si="9"/>
        <v>0.5</v>
      </c>
      <c r="Y9" s="16">
        <f t="shared" si="3"/>
        <v>193.75</v>
      </c>
      <c r="Z9" s="16">
        <f t="shared" si="10"/>
        <v>200.875</v>
      </c>
      <c r="AA9" s="16">
        <f t="shared" si="11"/>
        <v>100.4375</v>
      </c>
      <c r="AG9" s="16">
        <v>-16.5</v>
      </c>
      <c r="AH9" s="16">
        <f t="shared" si="12"/>
        <v>0.5</v>
      </c>
      <c r="AI9" s="16">
        <f t="shared" si="4"/>
        <v>-314432</v>
      </c>
      <c r="AJ9" s="16">
        <f t="shared" si="13"/>
        <v>-328716</v>
      </c>
      <c r="AK9" s="16">
        <f t="shared" si="14"/>
        <v>-164358</v>
      </c>
      <c r="AU9" s="16">
        <v>8</v>
      </c>
      <c r="AV9" s="16">
        <f t="shared" si="15"/>
        <v>1</v>
      </c>
      <c r="AW9" s="16">
        <f t="shared" si="5"/>
        <v>3.3546264677818621E-4</v>
      </c>
      <c r="AX9" s="16">
        <f t="shared" si="16"/>
        <v>6.2367249573048013E-4</v>
      </c>
      <c r="AY9" s="16">
        <f t="shared" si="17"/>
        <v>6.2367249573048013E-4</v>
      </c>
    </row>
    <row r="10" spans="1:51" x14ac:dyDescent="0.3">
      <c r="A10" s="16">
        <v>-12</v>
      </c>
      <c r="C10" s="16">
        <f t="shared" si="0"/>
        <v>208</v>
      </c>
      <c r="N10" s="17">
        <f t="shared" si="6"/>
        <v>-7</v>
      </c>
      <c r="O10" s="17">
        <f t="shared" si="1"/>
        <v>1</v>
      </c>
      <c r="P10" s="16">
        <f t="shared" si="2"/>
        <v>88</v>
      </c>
      <c r="Q10" s="16">
        <f t="shared" si="7"/>
        <v>98</v>
      </c>
      <c r="R10" s="16">
        <f>Q10*O10</f>
        <v>98</v>
      </c>
      <c r="W10" s="16">
        <v>-11</v>
      </c>
      <c r="X10" s="16">
        <f t="shared" si="9"/>
        <v>0.5</v>
      </c>
      <c r="Y10" s="16">
        <f t="shared" si="3"/>
        <v>180</v>
      </c>
      <c r="Z10" s="16">
        <f t="shared" si="10"/>
        <v>186.875</v>
      </c>
      <c r="AA10" s="16">
        <f t="shared" si="11"/>
        <v>93.4375</v>
      </c>
      <c r="AG10" s="16">
        <v>-16</v>
      </c>
      <c r="AH10" s="16">
        <f t="shared" si="12"/>
        <v>0.5</v>
      </c>
      <c r="AI10" s="16">
        <f t="shared" si="4"/>
        <v>-287496</v>
      </c>
      <c r="AJ10" s="16">
        <f t="shared" si="13"/>
        <v>-300964</v>
      </c>
      <c r="AK10" s="16">
        <f t="shared" si="14"/>
        <v>-150482</v>
      </c>
      <c r="AU10" s="16">
        <v>9</v>
      </c>
      <c r="AV10" s="16">
        <f t="shared" si="15"/>
        <v>1</v>
      </c>
      <c r="AW10" s="16">
        <f t="shared" si="5"/>
        <v>1.2340980502644397E-4</v>
      </c>
      <c r="AX10" s="16">
        <f t="shared" si="16"/>
        <v>2.294362259023151E-4</v>
      </c>
      <c r="AY10" s="16">
        <f t="shared" si="17"/>
        <v>2.294362259023151E-4</v>
      </c>
    </row>
    <row r="11" spans="1:51" x14ac:dyDescent="0.3">
      <c r="A11" s="16">
        <v>-11</v>
      </c>
      <c r="C11" s="16">
        <f t="shared" si="0"/>
        <v>180</v>
      </c>
      <c r="N11" s="17">
        <f t="shared" si="6"/>
        <v>-6</v>
      </c>
      <c r="O11" s="17">
        <f t="shared" si="1"/>
        <v>1</v>
      </c>
      <c r="P11" s="16">
        <f t="shared" si="2"/>
        <v>70</v>
      </c>
      <c r="Q11" s="16">
        <f t="shared" si="7"/>
        <v>79</v>
      </c>
      <c r="R11" s="16">
        <f t="shared" si="8"/>
        <v>79</v>
      </c>
      <c r="W11" s="16">
        <v>-10.5</v>
      </c>
      <c r="X11" s="16">
        <f t="shared" si="9"/>
        <v>0.5</v>
      </c>
      <c r="Y11" s="16">
        <f t="shared" si="3"/>
        <v>166.75</v>
      </c>
      <c r="Z11" s="16">
        <f t="shared" si="10"/>
        <v>173.375</v>
      </c>
      <c r="AA11" s="16">
        <f t="shared" si="11"/>
        <v>86.6875</v>
      </c>
      <c r="AG11" s="16">
        <v>-15.5</v>
      </c>
      <c r="AH11" s="16">
        <f t="shared" si="12"/>
        <v>0.5</v>
      </c>
      <c r="AI11" s="16">
        <f t="shared" si="4"/>
        <v>-262144</v>
      </c>
      <c r="AJ11" s="16">
        <f t="shared" si="13"/>
        <v>-274820</v>
      </c>
      <c r="AK11" s="16">
        <f t="shared" si="14"/>
        <v>-137410</v>
      </c>
      <c r="AU11" s="16">
        <v>10</v>
      </c>
      <c r="AV11" s="16">
        <f t="shared" si="15"/>
        <v>1</v>
      </c>
      <c r="AW11" s="16">
        <f t="shared" si="5"/>
        <v>4.5399929809272962E-5</v>
      </c>
      <c r="AX11" s="16">
        <f t="shared" si="16"/>
        <v>8.4404867417858462E-5</v>
      </c>
      <c r="AY11" s="16">
        <f t="shared" si="17"/>
        <v>8.4404867417858462E-5</v>
      </c>
    </row>
    <row r="12" spans="1:51" x14ac:dyDescent="0.3">
      <c r="A12" s="16">
        <v>-10</v>
      </c>
      <c r="C12" s="16">
        <f t="shared" si="0"/>
        <v>154</v>
      </c>
      <c r="N12" s="17">
        <f t="shared" si="6"/>
        <v>-5</v>
      </c>
      <c r="O12" s="17">
        <f t="shared" si="1"/>
        <v>1</v>
      </c>
      <c r="P12" s="16">
        <f t="shared" si="2"/>
        <v>54</v>
      </c>
      <c r="Q12" s="16">
        <f t="shared" si="7"/>
        <v>62</v>
      </c>
      <c r="R12" s="16">
        <f t="shared" si="8"/>
        <v>62</v>
      </c>
      <c r="W12" s="16">
        <v>-10</v>
      </c>
      <c r="X12" s="16">
        <f t="shared" si="9"/>
        <v>0.5</v>
      </c>
      <c r="Y12" s="16">
        <f t="shared" si="3"/>
        <v>154</v>
      </c>
      <c r="Z12" s="16">
        <f t="shared" si="10"/>
        <v>160.375</v>
      </c>
      <c r="AA12" s="16">
        <f t="shared" si="11"/>
        <v>80.1875</v>
      </c>
      <c r="AG12" s="16">
        <v>-15</v>
      </c>
      <c r="AH12" s="16">
        <f t="shared" si="12"/>
        <v>0.5</v>
      </c>
      <c r="AI12" s="16">
        <f t="shared" si="4"/>
        <v>-238328</v>
      </c>
      <c r="AJ12" s="16">
        <f t="shared" si="13"/>
        <v>-250236</v>
      </c>
      <c r="AK12" s="16">
        <f t="shared" si="14"/>
        <v>-125118</v>
      </c>
      <c r="AU12" s="16">
        <v>11</v>
      </c>
      <c r="AV12" s="16">
        <f t="shared" si="15"/>
        <v>1</v>
      </c>
      <c r="AW12" s="16">
        <f t="shared" si="5"/>
        <v>1.6701700792575102E-5</v>
      </c>
      <c r="AX12" s="16">
        <f t="shared" si="16"/>
        <v>3.1050815300924032E-5</v>
      </c>
      <c r="AY12" s="16">
        <f t="shared" si="17"/>
        <v>3.1050815300924032E-5</v>
      </c>
    </row>
    <row r="13" spans="1:51" x14ac:dyDescent="0.3">
      <c r="A13" s="16">
        <v>-9</v>
      </c>
      <c r="C13" s="16">
        <f t="shared" si="0"/>
        <v>130</v>
      </c>
      <c r="N13" s="17">
        <f t="shared" si="6"/>
        <v>-4</v>
      </c>
      <c r="O13" s="17">
        <f t="shared" si="1"/>
        <v>1</v>
      </c>
      <c r="P13" s="16">
        <f t="shared" si="2"/>
        <v>40</v>
      </c>
      <c r="Q13" s="16">
        <f t="shared" si="7"/>
        <v>47</v>
      </c>
      <c r="R13" s="16">
        <f t="shared" si="8"/>
        <v>47</v>
      </c>
      <c r="W13" s="16">
        <v>-9.5</v>
      </c>
      <c r="X13" s="16">
        <f t="shared" si="9"/>
        <v>0.5</v>
      </c>
      <c r="Y13" s="16">
        <f t="shared" si="3"/>
        <v>141.75</v>
      </c>
      <c r="Z13" s="16">
        <f t="shared" si="10"/>
        <v>147.875</v>
      </c>
      <c r="AA13" s="16">
        <f t="shared" si="11"/>
        <v>73.9375</v>
      </c>
      <c r="AG13" s="16">
        <v>-14.5</v>
      </c>
      <c r="AH13" s="16">
        <f t="shared" si="12"/>
        <v>0.5</v>
      </c>
      <c r="AI13" s="16">
        <f t="shared" si="4"/>
        <v>-216000</v>
      </c>
      <c r="AJ13" s="16">
        <f t="shared" si="13"/>
        <v>-227164</v>
      </c>
      <c r="AK13" s="16">
        <f t="shared" si="14"/>
        <v>-113582</v>
      </c>
      <c r="AU13" s="16">
        <v>12</v>
      </c>
      <c r="AV13" s="16">
        <f t="shared" si="15"/>
        <v>1</v>
      </c>
      <c r="AW13" s="16">
        <f t="shared" si="5"/>
        <v>6.1442123534441864E-6</v>
      </c>
      <c r="AX13" s="16">
        <f t="shared" si="16"/>
        <v>1.1422956573009644E-5</v>
      </c>
      <c r="AY13" s="16">
        <f t="shared" si="17"/>
        <v>1.1422956573009644E-5</v>
      </c>
    </row>
    <row r="14" spans="1:51" x14ac:dyDescent="0.3">
      <c r="A14" s="16">
        <v>-8</v>
      </c>
      <c r="C14" s="16">
        <f t="shared" si="0"/>
        <v>108</v>
      </c>
      <c r="N14" s="17">
        <f t="shared" si="6"/>
        <v>-3</v>
      </c>
      <c r="O14" s="17">
        <f t="shared" si="1"/>
        <v>1</v>
      </c>
      <c r="P14" s="16">
        <f t="shared" si="2"/>
        <v>28</v>
      </c>
      <c r="Q14" s="16">
        <f t="shared" si="7"/>
        <v>34</v>
      </c>
      <c r="R14" s="16">
        <f t="shared" si="8"/>
        <v>34</v>
      </c>
      <c r="W14" s="16">
        <v>-9</v>
      </c>
      <c r="X14" s="16">
        <f t="shared" si="9"/>
        <v>0.5</v>
      </c>
      <c r="Y14" s="16">
        <f t="shared" si="3"/>
        <v>130</v>
      </c>
      <c r="Z14" s="16">
        <f t="shared" si="10"/>
        <v>135.875</v>
      </c>
      <c r="AA14" s="16">
        <f t="shared" si="11"/>
        <v>67.9375</v>
      </c>
      <c r="AG14" s="16">
        <v>-14</v>
      </c>
      <c r="AH14" s="16">
        <f t="shared" si="12"/>
        <v>0.5</v>
      </c>
      <c r="AI14" s="16">
        <f t="shared" si="4"/>
        <v>-195112</v>
      </c>
      <c r="AJ14" s="16">
        <f t="shared" si="13"/>
        <v>-205556</v>
      </c>
      <c r="AK14" s="16">
        <f t="shared" si="14"/>
        <v>-102778</v>
      </c>
      <c r="AU14" s="16">
        <v>13</v>
      </c>
      <c r="AV14" s="16">
        <f t="shared" si="15"/>
        <v>1</v>
      </c>
      <c r="AW14" s="16">
        <f t="shared" si="5"/>
        <v>2.2603294069868285E-6</v>
      </c>
      <c r="AX14" s="16">
        <f t="shared" si="16"/>
        <v>4.202270880215507E-6</v>
      </c>
      <c r="AY14" s="16">
        <f t="shared" si="17"/>
        <v>4.202270880215507E-6</v>
      </c>
    </row>
    <row r="15" spans="1:51" x14ac:dyDescent="0.3">
      <c r="A15" s="16">
        <v>-7</v>
      </c>
      <c r="C15" s="16">
        <f t="shared" si="0"/>
        <v>88</v>
      </c>
      <c r="N15" s="17">
        <f t="shared" si="6"/>
        <v>-2</v>
      </c>
      <c r="O15" s="17">
        <f t="shared" si="1"/>
        <v>1</v>
      </c>
      <c r="P15" s="16">
        <f t="shared" si="2"/>
        <v>18</v>
      </c>
      <c r="Q15" s="16">
        <f t="shared" si="7"/>
        <v>23</v>
      </c>
      <c r="R15" s="16">
        <f t="shared" si="8"/>
        <v>23</v>
      </c>
      <c r="W15" s="16">
        <v>-8.5</v>
      </c>
      <c r="X15" s="16">
        <f t="shared" si="9"/>
        <v>0.5</v>
      </c>
      <c r="Y15" s="16">
        <f t="shared" si="3"/>
        <v>118.75</v>
      </c>
      <c r="Z15" s="16">
        <f t="shared" si="10"/>
        <v>124.375</v>
      </c>
      <c r="AA15" s="16">
        <f t="shared" si="11"/>
        <v>62.1875</v>
      </c>
      <c r="AG15" s="16">
        <v>-13.5</v>
      </c>
      <c r="AH15" s="16">
        <f t="shared" si="12"/>
        <v>0.5</v>
      </c>
      <c r="AI15" s="16">
        <f t="shared" si="4"/>
        <v>-175616</v>
      </c>
      <c r="AJ15" s="16">
        <f t="shared" si="13"/>
        <v>-185364</v>
      </c>
      <c r="AK15" s="16">
        <f t="shared" si="14"/>
        <v>-92682</v>
      </c>
      <c r="AU15" s="16">
        <v>14</v>
      </c>
      <c r="AV15" s="16">
        <f t="shared" si="15"/>
        <v>1</v>
      </c>
      <c r="AW15" s="16">
        <f t="shared" si="5"/>
        <v>8.3152871910385544E-7</v>
      </c>
      <c r="AX15" s="16">
        <f t="shared" si="16"/>
        <v>1.5459290630453421E-6</v>
      </c>
      <c r="AY15" s="16">
        <f t="shared" si="17"/>
        <v>1.5459290630453421E-6</v>
      </c>
    </row>
    <row r="16" spans="1:51" x14ac:dyDescent="0.3">
      <c r="A16" s="16">
        <v>-6</v>
      </c>
      <c r="C16" s="16">
        <f t="shared" si="0"/>
        <v>70</v>
      </c>
      <c r="N16" s="17">
        <f t="shared" si="6"/>
        <v>-1</v>
      </c>
      <c r="O16" s="17">
        <f t="shared" si="1"/>
        <v>1</v>
      </c>
      <c r="P16" s="16">
        <f t="shared" si="2"/>
        <v>10</v>
      </c>
      <c r="Q16" s="16">
        <f t="shared" si="7"/>
        <v>14</v>
      </c>
      <c r="R16" s="16">
        <f t="shared" si="8"/>
        <v>14</v>
      </c>
      <c r="W16" s="16">
        <v>-8</v>
      </c>
      <c r="X16" s="16">
        <f t="shared" si="9"/>
        <v>0.5</v>
      </c>
      <c r="Y16" s="16">
        <f t="shared" si="3"/>
        <v>108</v>
      </c>
      <c r="Z16" s="16">
        <f t="shared" si="10"/>
        <v>113.375</v>
      </c>
      <c r="AA16" s="16">
        <f t="shared" si="11"/>
        <v>56.6875</v>
      </c>
      <c r="AG16" s="16">
        <v>-13</v>
      </c>
      <c r="AH16" s="16">
        <f t="shared" si="12"/>
        <v>0.5</v>
      </c>
      <c r="AI16" s="16">
        <f t="shared" si="4"/>
        <v>-157464</v>
      </c>
      <c r="AJ16" s="16">
        <f t="shared" si="13"/>
        <v>-166540</v>
      </c>
      <c r="AK16" s="16">
        <f t="shared" si="14"/>
        <v>-83270</v>
      </c>
      <c r="AU16" s="16">
        <v>15</v>
      </c>
      <c r="AV16" s="16">
        <f t="shared" si="15"/>
        <v>1</v>
      </c>
      <c r="AW16" s="16">
        <f t="shared" si="5"/>
        <v>3.0590232050184008E-7</v>
      </c>
      <c r="AX16" s="16">
        <f t="shared" si="16"/>
        <v>5.6871551980284771E-7</v>
      </c>
      <c r="AY16" s="16">
        <f t="shared" si="17"/>
        <v>5.6871551980284771E-7</v>
      </c>
    </row>
    <row r="17" spans="1:51" x14ac:dyDescent="0.3">
      <c r="A17" s="16">
        <v>-5</v>
      </c>
      <c r="C17" s="16">
        <f t="shared" si="0"/>
        <v>54</v>
      </c>
      <c r="N17" s="17">
        <f t="shared" si="6"/>
        <v>0</v>
      </c>
      <c r="O17" s="17">
        <f t="shared" si="1"/>
        <v>1</v>
      </c>
      <c r="P17" s="16">
        <f t="shared" si="2"/>
        <v>4</v>
      </c>
      <c r="Q17" s="16">
        <f t="shared" si="7"/>
        <v>7</v>
      </c>
      <c r="R17" s="16">
        <f t="shared" si="8"/>
        <v>7</v>
      </c>
      <c r="W17" s="16">
        <v>-7.5</v>
      </c>
      <c r="X17" s="16">
        <f t="shared" si="9"/>
        <v>0.5</v>
      </c>
      <c r="Y17" s="16">
        <f t="shared" si="3"/>
        <v>97.75</v>
      </c>
      <c r="Z17" s="16">
        <f t="shared" si="10"/>
        <v>102.875</v>
      </c>
      <c r="AA17" s="16">
        <f t="shared" si="11"/>
        <v>51.4375</v>
      </c>
      <c r="AG17" s="16">
        <v>-12.5</v>
      </c>
      <c r="AH17" s="16">
        <f t="shared" si="12"/>
        <v>0.5</v>
      </c>
      <c r="AI17" s="16">
        <f t="shared" si="4"/>
        <v>-140608</v>
      </c>
      <c r="AJ17" s="16">
        <f t="shared" si="13"/>
        <v>-149036</v>
      </c>
      <c r="AK17" s="16">
        <f t="shared" si="14"/>
        <v>-74518</v>
      </c>
      <c r="AU17" s="16">
        <v>16</v>
      </c>
      <c r="AV17" s="16">
        <f t="shared" si="15"/>
        <v>1</v>
      </c>
      <c r="AW17" s="16">
        <f t="shared" si="5"/>
        <v>1.1253517471925983E-7</v>
      </c>
      <c r="AX17" s="16">
        <f t="shared" si="16"/>
        <v>2.0921874761054995E-7</v>
      </c>
      <c r="AY17" s="16">
        <f t="shared" si="17"/>
        <v>2.0921874761054995E-7</v>
      </c>
    </row>
    <row r="18" spans="1:51" x14ac:dyDescent="0.3">
      <c r="A18" s="16">
        <v>-4</v>
      </c>
      <c r="C18" s="16">
        <f t="shared" si="0"/>
        <v>40</v>
      </c>
      <c r="N18" s="17">
        <f t="shared" si="6"/>
        <v>1</v>
      </c>
      <c r="O18" s="17">
        <f t="shared" si="1"/>
        <v>1</v>
      </c>
      <c r="P18" s="16">
        <f t="shared" si="2"/>
        <v>0</v>
      </c>
      <c r="Q18" s="16">
        <f t="shared" si="7"/>
        <v>2</v>
      </c>
      <c r="R18" s="16">
        <f t="shared" si="8"/>
        <v>2</v>
      </c>
      <c r="W18" s="16">
        <v>-7</v>
      </c>
      <c r="X18" s="16">
        <f t="shared" si="9"/>
        <v>0.5</v>
      </c>
      <c r="Y18" s="16">
        <f t="shared" si="3"/>
        <v>88</v>
      </c>
      <c r="Z18" s="16">
        <f t="shared" si="10"/>
        <v>92.875</v>
      </c>
      <c r="AA18" s="16">
        <f t="shared" si="11"/>
        <v>46.4375</v>
      </c>
      <c r="AG18" s="16">
        <v>-12</v>
      </c>
      <c r="AH18" s="16">
        <f t="shared" si="12"/>
        <v>0.5</v>
      </c>
      <c r="AI18" s="16">
        <f t="shared" si="4"/>
        <v>-125000</v>
      </c>
      <c r="AJ18" s="16">
        <f t="shared" si="13"/>
        <v>-132804</v>
      </c>
      <c r="AK18" s="16">
        <f t="shared" si="14"/>
        <v>-66402</v>
      </c>
      <c r="AU18" s="16">
        <v>17</v>
      </c>
      <c r="AV18" s="16">
        <f t="shared" si="15"/>
        <v>1</v>
      </c>
      <c r="AW18" s="16">
        <f t="shared" si="5"/>
        <v>4.1399377187851701E-8</v>
      </c>
      <c r="AX18" s="16">
        <f t="shared" si="16"/>
        <v>7.6967275953555766E-8</v>
      </c>
      <c r="AY18" s="16">
        <f t="shared" si="17"/>
        <v>7.6967275953555766E-8</v>
      </c>
    </row>
    <row r="19" spans="1:51" x14ac:dyDescent="0.3">
      <c r="A19" s="16">
        <v>-3</v>
      </c>
      <c r="C19" s="16">
        <f t="shared" si="0"/>
        <v>28</v>
      </c>
      <c r="N19" s="17">
        <f t="shared" si="6"/>
        <v>2</v>
      </c>
      <c r="O19" s="17">
        <f t="shared" si="1"/>
        <v>1</v>
      </c>
      <c r="P19" s="16">
        <f t="shared" si="2"/>
        <v>-2</v>
      </c>
      <c r="Q19" s="16">
        <f t="shared" si="7"/>
        <v>-1</v>
      </c>
      <c r="R19" s="16">
        <f t="shared" si="8"/>
        <v>-1</v>
      </c>
      <c r="W19" s="16">
        <v>-6.5</v>
      </c>
      <c r="X19" s="16">
        <f t="shared" si="9"/>
        <v>0.5</v>
      </c>
      <c r="Y19" s="16">
        <f t="shared" si="3"/>
        <v>78.75</v>
      </c>
      <c r="Z19" s="16">
        <f t="shared" si="10"/>
        <v>83.375</v>
      </c>
      <c r="AA19" s="16">
        <f t="shared" si="11"/>
        <v>41.6875</v>
      </c>
      <c r="AG19" s="16">
        <v>-11.5</v>
      </c>
      <c r="AH19" s="16">
        <f t="shared" si="12"/>
        <v>0.5</v>
      </c>
      <c r="AI19" s="16">
        <f t="shared" si="4"/>
        <v>-110592</v>
      </c>
      <c r="AJ19" s="16">
        <f t="shared" si="13"/>
        <v>-117796</v>
      </c>
      <c r="AK19" s="16">
        <f t="shared" si="14"/>
        <v>-58898</v>
      </c>
      <c r="AU19" s="16">
        <v>18</v>
      </c>
      <c r="AV19" s="16">
        <f t="shared" si="15"/>
        <v>1</v>
      </c>
      <c r="AW19" s="16">
        <f t="shared" si="5"/>
        <v>1.5229979744712629E-8</v>
      </c>
      <c r="AX19" s="16">
        <f t="shared" si="16"/>
        <v>2.8314678466282164E-8</v>
      </c>
      <c r="AY19" s="16">
        <f t="shared" si="17"/>
        <v>2.8314678466282164E-8</v>
      </c>
    </row>
    <row r="20" spans="1:51" x14ac:dyDescent="0.3">
      <c r="A20" s="16">
        <v>-2</v>
      </c>
      <c r="C20" s="16">
        <f t="shared" si="0"/>
        <v>18</v>
      </c>
      <c r="N20" s="17">
        <f t="shared" si="6"/>
        <v>3</v>
      </c>
      <c r="O20" s="17">
        <f t="shared" si="1"/>
        <v>1</v>
      </c>
      <c r="P20" s="16">
        <f t="shared" si="2"/>
        <v>-2</v>
      </c>
      <c r="Q20" s="16">
        <f t="shared" si="7"/>
        <v>-2</v>
      </c>
      <c r="R20" s="16">
        <f t="shared" si="8"/>
        <v>-2</v>
      </c>
      <c r="W20" s="16">
        <v>-6</v>
      </c>
      <c r="X20" s="16">
        <f t="shared" si="9"/>
        <v>0.5</v>
      </c>
      <c r="Y20" s="16">
        <f t="shared" si="3"/>
        <v>70</v>
      </c>
      <c r="Z20" s="16">
        <f t="shared" si="10"/>
        <v>74.375</v>
      </c>
      <c r="AA20" s="16">
        <f t="shared" si="11"/>
        <v>37.1875</v>
      </c>
      <c r="AG20" s="16">
        <v>-11</v>
      </c>
      <c r="AH20" s="16">
        <f t="shared" si="12"/>
        <v>0.5</v>
      </c>
      <c r="AI20" s="16">
        <f t="shared" si="4"/>
        <v>-97336</v>
      </c>
      <c r="AJ20" s="16">
        <f t="shared" si="13"/>
        <v>-103964</v>
      </c>
      <c r="AK20" s="16">
        <f t="shared" si="14"/>
        <v>-51982</v>
      </c>
      <c r="AU20" s="16">
        <v>19</v>
      </c>
      <c r="AV20" s="16">
        <f t="shared" si="15"/>
        <v>1</v>
      </c>
      <c r="AW20" s="16">
        <f t="shared" si="5"/>
        <v>5.6027964375372678E-9</v>
      </c>
      <c r="AX20" s="16">
        <f t="shared" si="16"/>
        <v>1.0416388091124949E-8</v>
      </c>
      <c r="AY20" s="16">
        <f t="shared" si="17"/>
        <v>1.0416388091124949E-8</v>
      </c>
    </row>
    <row r="21" spans="1:51" x14ac:dyDescent="0.3">
      <c r="A21" s="16">
        <v>-1</v>
      </c>
      <c r="C21" s="16">
        <f t="shared" si="0"/>
        <v>10</v>
      </c>
      <c r="N21" s="17">
        <f t="shared" si="6"/>
        <v>4</v>
      </c>
      <c r="O21" s="17">
        <f t="shared" si="1"/>
        <v>1</v>
      </c>
      <c r="P21" s="16">
        <f t="shared" si="2"/>
        <v>0</v>
      </c>
      <c r="Q21" s="16">
        <f t="shared" si="7"/>
        <v>-1</v>
      </c>
      <c r="R21" s="16">
        <f t="shared" si="8"/>
        <v>-1</v>
      </c>
      <c r="W21" s="16">
        <v>-5.5</v>
      </c>
      <c r="X21" s="16">
        <f t="shared" si="9"/>
        <v>0.5</v>
      </c>
      <c r="Y21" s="16">
        <f t="shared" si="3"/>
        <v>61.75</v>
      </c>
      <c r="Z21" s="16">
        <f t="shared" si="10"/>
        <v>65.875</v>
      </c>
      <c r="AA21" s="16">
        <f t="shared" si="11"/>
        <v>32.9375</v>
      </c>
      <c r="AG21" s="16">
        <v>-10.5</v>
      </c>
      <c r="AH21" s="16">
        <f t="shared" si="12"/>
        <v>0.5</v>
      </c>
      <c r="AI21" s="16">
        <f t="shared" si="4"/>
        <v>-85184</v>
      </c>
      <c r="AJ21" s="16">
        <f t="shared" si="13"/>
        <v>-91260</v>
      </c>
      <c r="AK21" s="16">
        <f t="shared" si="14"/>
        <v>-45630</v>
      </c>
      <c r="AU21" s="16">
        <v>20</v>
      </c>
      <c r="AV21" s="16">
        <f t="shared" si="15"/>
        <v>1</v>
      </c>
      <c r="AW21" s="16">
        <f t="shared" si="5"/>
        <v>2.0611536224385579E-9</v>
      </c>
      <c r="AX21" s="16">
        <f t="shared" si="16"/>
        <v>3.8319750299879131E-9</v>
      </c>
      <c r="AY21" s="16">
        <f t="shared" si="17"/>
        <v>3.8319750299879131E-9</v>
      </c>
    </row>
    <row r="22" spans="1:51" x14ac:dyDescent="0.3">
      <c r="A22" s="16">
        <v>0</v>
      </c>
      <c r="C22" s="16">
        <f t="shared" si="0"/>
        <v>4</v>
      </c>
      <c r="N22" s="17">
        <f t="shared" si="6"/>
        <v>5</v>
      </c>
      <c r="O22" s="17">
        <f t="shared" si="1"/>
        <v>1</v>
      </c>
      <c r="P22" s="16">
        <f t="shared" si="2"/>
        <v>4</v>
      </c>
      <c r="Q22" s="16">
        <f t="shared" si="7"/>
        <v>2</v>
      </c>
      <c r="R22" s="16">
        <f t="shared" si="8"/>
        <v>2</v>
      </c>
      <c r="W22" s="16">
        <v>-5</v>
      </c>
      <c r="X22" s="16">
        <f t="shared" si="9"/>
        <v>0.5</v>
      </c>
      <c r="Y22" s="16">
        <f t="shared" si="3"/>
        <v>54</v>
      </c>
      <c r="Z22" s="16">
        <f t="shared" si="10"/>
        <v>57.875</v>
      </c>
      <c r="AA22" s="16">
        <f t="shared" si="11"/>
        <v>28.9375</v>
      </c>
      <c r="AG22" s="16">
        <v>-10</v>
      </c>
      <c r="AH22" s="16">
        <f t="shared" si="12"/>
        <v>0.5</v>
      </c>
      <c r="AI22" s="16">
        <f t="shared" si="4"/>
        <v>-74088</v>
      </c>
      <c r="AJ22" s="16">
        <f t="shared" si="13"/>
        <v>-79636</v>
      </c>
      <c r="AK22" s="16">
        <f t="shared" si="14"/>
        <v>-39818</v>
      </c>
      <c r="AU22" s="16">
        <v>21</v>
      </c>
      <c r="AV22" s="16">
        <f t="shared" si="15"/>
        <v>1</v>
      </c>
      <c r="AW22" s="16">
        <f t="shared" si="5"/>
        <v>7.5825604279119076E-10</v>
      </c>
      <c r="AX22" s="16">
        <f t="shared" si="16"/>
        <v>1.4097048326148743E-9</v>
      </c>
      <c r="AY22" s="16">
        <f t="shared" si="17"/>
        <v>1.4097048326148743E-9</v>
      </c>
    </row>
    <row r="23" spans="1:51" x14ac:dyDescent="0.3">
      <c r="A23" s="16">
        <v>1</v>
      </c>
      <c r="C23" s="16">
        <f t="shared" si="0"/>
        <v>0</v>
      </c>
      <c r="N23" s="17">
        <f t="shared" si="6"/>
        <v>6</v>
      </c>
      <c r="O23" s="17">
        <f t="shared" si="1"/>
        <v>1</v>
      </c>
      <c r="P23" s="16">
        <f t="shared" si="2"/>
        <v>10</v>
      </c>
      <c r="Q23" s="16">
        <f t="shared" si="7"/>
        <v>7</v>
      </c>
      <c r="R23" s="16">
        <f t="shared" si="8"/>
        <v>7</v>
      </c>
      <c r="W23" s="16">
        <v>-4.5</v>
      </c>
      <c r="X23" s="16">
        <f t="shared" si="9"/>
        <v>0.5</v>
      </c>
      <c r="Y23" s="16">
        <f t="shared" si="3"/>
        <v>46.75</v>
      </c>
      <c r="Z23" s="16">
        <f t="shared" si="10"/>
        <v>50.375</v>
      </c>
      <c r="AA23" s="16">
        <f t="shared" si="11"/>
        <v>25.1875</v>
      </c>
      <c r="AG23" s="16">
        <v>-9.5</v>
      </c>
      <c r="AH23" s="16">
        <f t="shared" si="12"/>
        <v>0.5</v>
      </c>
      <c r="AI23" s="16">
        <f t="shared" si="4"/>
        <v>-64000</v>
      </c>
      <c r="AJ23" s="16">
        <f t="shared" si="13"/>
        <v>-69044</v>
      </c>
      <c r="AK23" s="16">
        <f t="shared" si="14"/>
        <v>-34522</v>
      </c>
      <c r="AU23" s="16">
        <v>22</v>
      </c>
      <c r="AV23" s="16">
        <f t="shared" si="15"/>
        <v>1</v>
      </c>
      <c r="AW23" s="16">
        <f t="shared" si="5"/>
        <v>2.7894680928689246E-10</v>
      </c>
      <c r="AX23" s="16">
        <f t="shared" si="16"/>
        <v>5.1860142603904161E-10</v>
      </c>
      <c r="AY23" s="16">
        <f t="shared" si="17"/>
        <v>5.1860142603904161E-10</v>
      </c>
    </row>
    <row r="24" spans="1:51" x14ac:dyDescent="0.3">
      <c r="A24" s="16">
        <v>2</v>
      </c>
      <c r="C24" s="16">
        <f t="shared" si="0"/>
        <v>-2</v>
      </c>
      <c r="N24" s="17">
        <f t="shared" si="6"/>
        <v>7</v>
      </c>
      <c r="O24" s="17">
        <f t="shared" si="1"/>
        <v>1</v>
      </c>
      <c r="P24" s="16">
        <f t="shared" si="2"/>
        <v>18</v>
      </c>
      <c r="Q24" s="16">
        <f t="shared" si="7"/>
        <v>14</v>
      </c>
      <c r="R24" s="16">
        <f t="shared" si="8"/>
        <v>14</v>
      </c>
      <c r="W24" s="16">
        <v>-4</v>
      </c>
      <c r="X24" s="16">
        <f t="shared" si="9"/>
        <v>0.5</v>
      </c>
      <c r="Y24" s="16">
        <f t="shared" si="3"/>
        <v>40</v>
      </c>
      <c r="Z24" s="16">
        <f t="shared" si="10"/>
        <v>43.375</v>
      </c>
      <c r="AA24" s="16">
        <f t="shared" si="11"/>
        <v>21.6875</v>
      </c>
      <c r="AG24" s="16">
        <v>-9</v>
      </c>
      <c r="AH24" s="16">
        <f t="shared" si="12"/>
        <v>0.5</v>
      </c>
      <c r="AI24" s="16">
        <f t="shared" si="4"/>
        <v>-54872</v>
      </c>
      <c r="AJ24" s="16">
        <f t="shared" si="13"/>
        <v>-59436</v>
      </c>
      <c r="AK24" s="16">
        <f t="shared" si="14"/>
        <v>-29718</v>
      </c>
      <c r="AU24" s="16">
        <v>23</v>
      </c>
      <c r="AV24" s="16">
        <f t="shared" si="15"/>
        <v>1</v>
      </c>
      <c r="AW24" s="16">
        <f t="shared" si="5"/>
        <v>1.0261879631701891E-10</v>
      </c>
      <c r="AX24" s="16">
        <f t="shared" si="16"/>
        <v>1.9078280280195568E-10</v>
      </c>
      <c r="AY24" s="16">
        <f t="shared" si="17"/>
        <v>1.9078280280195568E-10</v>
      </c>
    </row>
    <row r="25" spans="1:51" x14ac:dyDescent="0.3">
      <c r="A25" s="16">
        <v>3</v>
      </c>
      <c r="C25" s="16">
        <f t="shared" si="0"/>
        <v>-2</v>
      </c>
      <c r="N25" s="17">
        <f t="shared" si="6"/>
        <v>8</v>
      </c>
      <c r="O25" s="17">
        <f t="shared" si="1"/>
        <v>1</v>
      </c>
      <c r="P25" s="16">
        <f t="shared" si="2"/>
        <v>28</v>
      </c>
      <c r="Q25" s="16">
        <f t="shared" si="7"/>
        <v>23</v>
      </c>
      <c r="R25" s="16">
        <f t="shared" si="8"/>
        <v>23</v>
      </c>
      <c r="W25" s="16">
        <v>-3.5</v>
      </c>
      <c r="X25" s="16">
        <f t="shared" si="9"/>
        <v>0.5</v>
      </c>
      <c r="Y25" s="16">
        <f t="shared" si="3"/>
        <v>33.75</v>
      </c>
      <c r="Z25" s="16">
        <f t="shared" si="10"/>
        <v>36.875</v>
      </c>
      <c r="AA25" s="16">
        <f t="shared" si="11"/>
        <v>18.4375</v>
      </c>
      <c r="AG25" s="16">
        <v>-8.5</v>
      </c>
      <c r="AH25" s="16">
        <f t="shared" si="12"/>
        <v>0.5</v>
      </c>
      <c r="AI25" s="16">
        <f t="shared" si="4"/>
        <v>-46656</v>
      </c>
      <c r="AJ25" s="16">
        <f t="shared" si="13"/>
        <v>-50764</v>
      </c>
      <c r="AK25" s="16">
        <f t="shared" si="14"/>
        <v>-25382</v>
      </c>
      <c r="AU25" s="16">
        <v>24</v>
      </c>
      <c r="AV25" s="16">
        <f t="shared" si="15"/>
        <v>1</v>
      </c>
      <c r="AW25" s="16">
        <f t="shared" si="5"/>
        <v>3.7751345442790977E-11</v>
      </c>
      <c r="AX25" s="16">
        <f t="shared" si="16"/>
        <v>7.0185070879904952E-11</v>
      </c>
      <c r="AY25" s="16">
        <f t="shared" si="17"/>
        <v>7.0185070879904952E-11</v>
      </c>
    </row>
    <row r="26" spans="1:51" x14ac:dyDescent="0.3">
      <c r="A26" s="16">
        <v>4</v>
      </c>
      <c r="C26" s="16">
        <f t="shared" si="0"/>
        <v>0</v>
      </c>
      <c r="N26" s="17">
        <f t="shared" si="6"/>
        <v>9</v>
      </c>
      <c r="O26" s="17">
        <f t="shared" si="1"/>
        <v>1</v>
      </c>
      <c r="P26" s="16">
        <f t="shared" si="2"/>
        <v>40</v>
      </c>
      <c r="Q26" s="16">
        <f t="shared" si="7"/>
        <v>34</v>
      </c>
      <c r="R26" s="16">
        <f t="shared" si="8"/>
        <v>34</v>
      </c>
      <c r="W26" s="16">
        <v>-3</v>
      </c>
      <c r="X26" s="16">
        <f t="shared" si="9"/>
        <v>0.5</v>
      </c>
      <c r="Y26" s="16">
        <f t="shared" si="3"/>
        <v>28</v>
      </c>
      <c r="Z26" s="16">
        <f t="shared" si="10"/>
        <v>30.875</v>
      </c>
      <c r="AA26" s="16">
        <f t="shared" si="11"/>
        <v>15.4375</v>
      </c>
      <c r="AG26" s="16">
        <v>-8</v>
      </c>
      <c r="AH26" s="16">
        <f t="shared" si="12"/>
        <v>0.5</v>
      </c>
      <c r="AI26" s="16">
        <f t="shared" si="4"/>
        <v>-39304</v>
      </c>
      <c r="AJ26" s="16">
        <f t="shared" si="13"/>
        <v>-42980</v>
      </c>
      <c r="AK26" s="16">
        <f t="shared" si="14"/>
        <v>-21490</v>
      </c>
      <c r="AU26" s="16">
        <v>25</v>
      </c>
      <c r="AV26" s="16">
        <f t="shared" si="15"/>
        <v>1</v>
      </c>
      <c r="AW26" s="16">
        <f t="shared" si="5"/>
        <v>1.3887943864964023E-11</v>
      </c>
      <c r="AX26" s="16">
        <f t="shared" si="16"/>
        <v>2.5819644653877501E-11</v>
      </c>
      <c r="AY26" s="16">
        <f t="shared" si="17"/>
        <v>2.5819644653877501E-11</v>
      </c>
    </row>
    <row r="27" spans="1:51" x14ac:dyDescent="0.3">
      <c r="A27" s="16">
        <v>5</v>
      </c>
      <c r="C27" s="16">
        <f t="shared" si="0"/>
        <v>4</v>
      </c>
      <c r="N27" s="17">
        <f t="shared" si="6"/>
        <v>10</v>
      </c>
      <c r="O27" s="17">
        <f t="shared" si="1"/>
        <v>1</v>
      </c>
      <c r="P27" s="16">
        <f t="shared" si="2"/>
        <v>54</v>
      </c>
      <c r="Q27" s="16">
        <f t="shared" si="7"/>
        <v>47</v>
      </c>
      <c r="R27" s="16">
        <f t="shared" si="8"/>
        <v>47</v>
      </c>
      <c r="W27" s="16">
        <v>-2.5</v>
      </c>
      <c r="X27" s="16">
        <f t="shared" si="9"/>
        <v>0.5</v>
      </c>
      <c r="Y27" s="16">
        <f t="shared" si="3"/>
        <v>22.75</v>
      </c>
      <c r="Z27" s="16">
        <f t="shared" si="10"/>
        <v>25.375</v>
      </c>
      <c r="AA27" s="16">
        <f t="shared" si="11"/>
        <v>12.6875</v>
      </c>
      <c r="AG27" s="16">
        <v>-7.5</v>
      </c>
      <c r="AH27" s="16">
        <f t="shared" si="12"/>
        <v>0.5</v>
      </c>
      <c r="AI27" s="16">
        <f t="shared" si="4"/>
        <v>-32768</v>
      </c>
      <c r="AJ27" s="16">
        <f t="shared" si="13"/>
        <v>-36036</v>
      </c>
      <c r="AK27" s="16">
        <f t="shared" si="14"/>
        <v>-18018</v>
      </c>
      <c r="AU27" s="16">
        <v>26</v>
      </c>
      <c r="AV27" s="16">
        <f t="shared" si="15"/>
        <v>1</v>
      </c>
      <c r="AW27" s="16">
        <f t="shared" si="5"/>
        <v>5.1090890280633243E-12</v>
      </c>
      <c r="AX27" s="16">
        <f t="shared" si="16"/>
        <v>9.4985164465136738E-12</v>
      </c>
      <c r="AY27" s="16">
        <f t="shared" si="17"/>
        <v>9.4985164465136738E-12</v>
      </c>
    </row>
    <row r="28" spans="1:51" x14ac:dyDescent="0.3">
      <c r="A28" s="16">
        <v>6</v>
      </c>
      <c r="C28" s="16">
        <f t="shared" si="0"/>
        <v>10</v>
      </c>
      <c r="N28" s="17">
        <f t="shared" si="6"/>
        <v>11</v>
      </c>
      <c r="O28" s="17">
        <f t="shared" si="1"/>
        <v>1</v>
      </c>
      <c r="P28" s="16">
        <f t="shared" si="2"/>
        <v>70</v>
      </c>
      <c r="Q28" s="16">
        <f t="shared" si="7"/>
        <v>62</v>
      </c>
      <c r="R28" s="16">
        <f t="shared" si="8"/>
        <v>62</v>
      </c>
      <c r="W28" s="16">
        <v>-2</v>
      </c>
      <c r="X28" s="16">
        <f t="shared" si="9"/>
        <v>0.5</v>
      </c>
      <c r="Y28" s="16">
        <f t="shared" si="3"/>
        <v>18</v>
      </c>
      <c r="Z28" s="16">
        <f t="shared" si="10"/>
        <v>20.375</v>
      </c>
      <c r="AA28" s="16">
        <f t="shared" si="11"/>
        <v>10.1875</v>
      </c>
      <c r="AG28" s="16">
        <v>-7</v>
      </c>
      <c r="AH28" s="16">
        <f t="shared" si="12"/>
        <v>0.5</v>
      </c>
      <c r="AI28" s="16">
        <f t="shared" si="4"/>
        <v>-27000</v>
      </c>
      <c r="AJ28" s="16">
        <f t="shared" si="13"/>
        <v>-29884</v>
      </c>
      <c r="AK28" s="16">
        <f t="shared" si="14"/>
        <v>-14942</v>
      </c>
      <c r="AU28" s="16">
        <v>27</v>
      </c>
      <c r="AV28" s="16">
        <f t="shared" si="15"/>
        <v>1</v>
      </c>
      <c r="AW28" s="16">
        <f t="shared" si="5"/>
        <v>1.8795288165390832E-12</v>
      </c>
      <c r="AX28" s="16">
        <f t="shared" si="16"/>
        <v>3.4943089223012038E-12</v>
      </c>
      <c r="AY28" s="16">
        <f t="shared" si="17"/>
        <v>3.4943089223012038E-12</v>
      </c>
    </row>
    <row r="29" spans="1:51" x14ac:dyDescent="0.3">
      <c r="A29" s="16">
        <v>7</v>
      </c>
      <c r="C29" s="16">
        <f t="shared" si="0"/>
        <v>18</v>
      </c>
      <c r="N29" s="17">
        <f t="shared" si="6"/>
        <v>12</v>
      </c>
      <c r="O29" s="17">
        <f t="shared" si="1"/>
        <v>1</v>
      </c>
      <c r="P29" s="16">
        <f t="shared" si="2"/>
        <v>88</v>
      </c>
      <c r="Q29" s="16">
        <f t="shared" si="7"/>
        <v>79</v>
      </c>
      <c r="R29" s="16">
        <f t="shared" si="8"/>
        <v>79</v>
      </c>
      <c r="W29" s="16">
        <v>-1.5</v>
      </c>
      <c r="X29" s="16">
        <f t="shared" si="9"/>
        <v>0.5</v>
      </c>
      <c r="Y29" s="16">
        <f t="shared" si="3"/>
        <v>13.75</v>
      </c>
      <c r="Z29" s="16">
        <f t="shared" si="10"/>
        <v>15.875</v>
      </c>
      <c r="AA29" s="16">
        <f t="shared" si="11"/>
        <v>7.9375</v>
      </c>
      <c r="AG29" s="16">
        <v>-6.5</v>
      </c>
      <c r="AH29" s="16">
        <f t="shared" si="12"/>
        <v>0.5</v>
      </c>
      <c r="AI29" s="16">
        <f t="shared" si="4"/>
        <v>-21952</v>
      </c>
      <c r="AJ29" s="16">
        <f t="shared" si="13"/>
        <v>-24476</v>
      </c>
      <c r="AK29" s="16">
        <f t="shared" si="14"/>
        <v>-12238</v>
      </c>
      <c r="AU29" s="16">
        <v>28</v>
      </c>
      <c r="AV29" s="16">
        <f t="shared" si="15"/>
        <v>1</v>
      </c>
      <c r="AW29" s="16">
        <f t="shared" si="5"/>
        <v>6.914400106940203E-13</v>
      </c>
      <c r="AX29" s="16">
        <f t="shared" si="16"/>
        <v>1.2854844136165517E-12</v>
      </c>
      <c r="AY29" s="16">
        <f t="shared" si="17"/>
        <v>1.2854844136165517E-12</v>
      </c>
    </row>
    <row r="30" spans="1:51" x14ac:dyDescent="0.3">
      <c r="A30" s="16">
        <v>8</v>
      </c>
      <c r="C30" s="16">
        <f t="shared" si="0"/>
        <v>28</v>
      </c>
      <c r="N30" s="17">
        <f t="shared" si="6"/>
        <v>13</v>
      </c>
      <c r="O30" s="17">
        <f t="shared" si="1"/>
        <v>1</v>
      </c>
      <c r="P30" s="16">
        <f t="shared" si="2"/>
        <v>108</v>
      </c>
      <c r="Q30" s="16">
        <f t="shared" si="7"/>
        <v>98</v>
      </c>
      <c r="R30" s="16">
        <f t="shared" si="8"/>
        <v>98</v>
      </c>
      <c r="W30" s="16">
        <v>-1</v>
      </c>
      <c r="X30" s="16">
        <f t="shared" si="9"/>
        <v>0.5</v>
      </c>
      <c r="Y30" s="16">
        <f t="shared" si="3"/>
        <v>10</v>
      </c>
      <c r="Z30" s="16">
        <f t="shared" si="10"/>
        <v>11.875</v>
      </c>
      <c r="AA30" s="16">
        <f t="shared" si="11"/>
        <v>5.9375</v>
      </c>
      <c r="AG30" s="16">
        <v>-6</v>
      </c>
      <c r="AH30" s="16">
        <f t="shared" si="12"/>
        <v>0.5</v>
      </c>
      <c r="AI30" s="16">
        <f t="shared" si="4"/>
        <v>-17576</v>
      </c>
      <c r="AJ30" s="16">
        <f t="shared" si="13"/>
        <v>-19764</v>
      </c>
      <c r="AK30" s="16">
        <f t="shared" si="14"/>
        <v>-9882</v>
      </c>
      <c r="AU30" s="16">
        <v>29</v>
      </c>
      <c r="AV30" s="16">
        <f t="shared" si="15"/>
        <v>1</v>
      </c>
      <c r="AW30" s="16">
        <f t="shared" si="5"/>
        <v>2.5436656473769228E-13</v>
      </c>
      <c r="AX30" s="16">
        <f t="shared" si="16"/>
        <v>4.7290328771585629E-13</v>
      </c>
      <c r="AY30" s="16">
        <f t="shared" si="17"/>
        <v>4.7290328771585629E-13</v>
      </c>
    </row>
    <row r="31" spans="1:51" x14ac:dyDescent="0.3">
      <c r="A31" s="16">
        <v>9</v>
      </c>
      <c r="C31" s="16">
        <f t="shared" si="0"/>
        <v>40</v>
      </c>
      <c r="N31" s="17">
        <f t="shared" si="6"/>
        <v>14</v>
      </c>
      <c r="O31" s="17">
        <f t="shared" si="1"/>
        <v>1</v>
      </c>
      <c r="P31" s="16">
        <f t="shared" si="2"/>
        <v>130</v>
      </c>
      <c r="Q31" s="16">
        <f t="shared" si="7"/>
        <v>119</v>
      </c>
      <c r="R31" s="16">
        <f>Q31*O31</f>
        <v>119</v>
      </c>
      <c r="W31" s="16">
        <v>-0.5</v>
      </c>
      <c r="X31" s="16">
        <f t="shared" si="9"/>
        <v>0.5</v>
      </c>
      <c r="Y31" s="16">
        <f t="shared" si="3"/>
        <v>6.75</v>
      </c>
      <c r="Z31" s="16">
        <f t="shared" si="10"/>
        <v>8.375</v>
      </c>
      <c r="AA31" s="16">
        <f t="shared" si="11"/>
        <v>4.1875</v>
      </c>
      <c r="AG31" s="16">
        <v>-5.5</v>
      </c>
      <c r="AH31" s="16">
        <f t="shared" si="12"/>
        <v>0.5</v>
      </c>
      <c r="AI31" s="16">
        <f t="shared" si="4"/>
        <v>-13824</v>
      </c>
      <c r="AJ31" s="16">
        <f t="shared" si="13"/>
        <v>-15700</v>
      </c>
      <c r="AK31" s="16">
        <f t="shared" si="14"/>
        <v>-7850</v>
      </c>
      <c r="AU31" s="16">
        <v>30</v>
      </c>
      <c r="AV31" s="16">
        <f t="shared" si="15"/>
        <v>1</v>
      </c>
      <c r="AW31" s="16">
        <f t="shared" si="5"/>
        <v>9.3576229688401736E-14</v>
      </c>
      <c r="AX31" s="16">
        <f t="shared" si="16"/>
        <v>1.7397139721304701E-13</v>
      </c>
      <c r="AY31" s="16">
        <f t="shared" si="17"/>
        <v>1.7397139721304701E-13</v>
      </c>
    </row>
    <row r="32" spans="1:51" x14ac:dyDescent="0.3">
      <c r="A32" s="16">
        <v>10</v>
      </c>
      <c r="C32" s="16">
        <f t="shared" si="0"/>
        <v>54</v>
      </c>
      <c r="N32" s="17">
        <f t="shared" si="6"/>
        <v>15</v>
      </c>
      <c r="O32" s="17">
        <v>1</v>
      </c>
      <c r="P32" s="16">
        <f t="shared" si="2"/>
        <v>154</v>
      </c>
      <c r="Q32" s="16">
        <f t="shared" si="7"/>
        <v>142</v>
      </c>
      <c r="R32" s="16">
        <f>Q32*O32</f>
        <v>142</v>
      </c>
      <c r="W32" s="16">
        <v>0</v>
      </c>
      <c r="X32" s="16">
        <f t="shared" si="9"/>
        <v>0.5</v>
      </c>
      <c r="Y32" s="16">
        <f t="shared" si="3"/>
        <v>4</v>
      </c>
      <c r="Z32" s="16">
        <f t="shared" si="10"/>
        <v>5.375</v>
      </c>
      <c r="AA32" s="16">
        <f t="shared" si="11"/>
        <v>2.6875</v>
      </c>
      <c r="AG32" s="16">
        <v>-5</v>
      </c>
      <c r="AH32" s="16">
        <f t="shared" si="12"/>
        <v>0.5</v>
      </c>
      <c r="AI32" s="16">
        <f t="shared" si="4"/>
        <v>-10648</v>
      </c>
      <c r="AJ32" s="16">
        <f t="shared" si="13"/>
        <v>-12236</v>
      </c>
      <c r="AK32" s="16">
        <f t="shared" si="14"/>
        <v>-6118</v>
      </c>
      <c r="AU32" s="16">
        <v>31</v>
      </c>
      <c r="AV32" s="16">
        <f t="shared" si="15"/>
        <v>1</v>
      </c>
      <c r="AW32" s="16">
        <f t="shared" si="5"/>
        <v>3.4424771084699761E-14</v>
      </c>
      <c r="AX32" s="16">
        <f t="shared" si="16"/>
        <v>6.4000500386550745E-14</v>
      </c>
      <c r="AY32" s="16">
        <f t="shared" si="17"/>
        <v>6.4000500386550745E-14</v>
      </c>
    </row>
    <row r="33" spans="1:51" x14ac:dyDescent="0.3">
      <c r="A33" s="16">
        <v>11</v>
      </c>
      <c r="C33" s="16">
        <f t="shared" si="0"/>
        <v>70</v>
      </c>
      <c r="N33" s="2"/>
      <c r="W33" s="16">
        <v>0.5</v>
      </c>
      <c r="X33" s="16">
        <f t="shared" si="9"/>
        <v>0.5</v>
      </c>
      <c r="Y33" s="16">
        <f t="shared" si="3"/>
        <v>1.75</v>
      </c>
      <c r="Z33" s="16">
        <f t="shared" si="10"/>
        <v>2.875</v>
      </c>
      <c r="AA33" s="16">
        <f t="shared" si="11"/>
        <v>1.4375</v>
      </c>
      <c r="AG33" s="16">
        <v>-4.5</v>
      </c>
      <c r="AH33" s="16">
        <f t="shared" si="12"/>
        <v>0.5</v>
      </c>
      <c r="AI33" s="16">
        <f t="shared" si="4"/>
        <v>-8000</v>
      </c>
      <c r="AJ33" s="16">
        <f t="shared" si="13"/>
        <v>-9324</v>
      </c>
      <c r="AK33" s="16">
        <f t="shared" si="14"/>
        <v>-4662</v>
      </c>
      <c r="AU33" s="16">
        <v>32</v>
      </c>
      <c r="AV33" s="16">
        <f t="shared" si="15"/>
        <v>1</v>
      </c>
      <c r="AW33" s="16">
        <f t="shared" si="5"/>
        <v>1.2664165549094177E-14</v>
      </c>
      <c r="AX33" s="16">
        <f t="shared" si="16"/>
        <v>2.3544468316896968E-14</v>
      </c>
      <c r="AY33" s="16">
        <f t="shared" si="17"/>
        <v>2.3544468316896968E-14</v>
      </c>
    </row>
    <row r="34" spans="1:51" x14ac:dyDescent="0.3">
      <c r="A34" s="16">
        <v>12</v>
      </c>
      <c r="C34" s="16">
        <f t="shared" si="0"/>
        <v>88</v>
      </c>
      <c r="N34" s="2"/>
      <c r="R34" s="20">
        <f>SUM(R3:R32)</f>
        <v>2375</v>
      </c>
      <c r="W34" s="16">
        <v>1</v>
      </c>
      <c r="X34" s="16">
        <f t="shared" si="9"/>
        <v>0.5</v>
      </c>
      <c r="Y34" s="16">
        <f t="shared" si="3"/>
        <v>0</v>
      </c>
      <c r="Z34" s="16">
        <f t="shared" si="10"/>
        <v>0.875</v>
      </c>
      <c r="AA34" s="16">
        <f t="shared" si="11"/>
        <v>0.4375</v>
      </c>
      <c r="AG34" s="16">
        <v>-4</v>
      </c>
      <c r="AH34" s="16">
        <f t="shared" si="12"/>
        <v>0.5</v>
      </c>
      <c r="AI34" s="16">
        <f t="shared" si="4"/>
        <v>-5832</v>
      </c>
      <c r="AJ34" s="16">
        <f t="shared" si="13"/>
        <v>-6916</v>
      </c>
      <c r="AK34" s="16">
        <f t="shared" si="14"/>
        <v>-3458</v>
      </c>
      <c r="AU34" s="16">
        <v>33</v>
      </c>
      <c r="AV34" s="16">
        <f t="shared" si="15"/>
        <v>1</v>
      </c>
      <c r="AW34" s="16">
        <f t="shared" si="5"/>
        <v>4.6588861451033977E-15</v>
      </c>
      <c r="AX34" s="16">
        <f t="shared" si="16"/>
        <v>8.6615258470987866E-15</v>
      </c>
      <c r="AY34" s="16">
        <f t="shared" si="17"/>
        <v>8.6615258470987866E-15</v>
      </c>
    </row>
    <row r="35" spans="1:51" x14ac:dyDescent="0.3">
      <c r="A35" s="16">
        <v>13</v>
      </c>
      <c r="C35" s="16">
        <f t="shared" si="0"/>
        <v>108</v>
      </c>
      <c r="N35" s="2"/>
      <c r="W35" s="16">
        <v>1.5</v>
      </c>
      <c r="X35" s="16">
        <f t="shared" si="9"/>
        <v>0.5</v>
      </c>
      <c r="Y35" s="16">
        <f t="shared" si="3"/>
        <v>-1.25</v>
      </c>
      <c r="Z35" s="16">
        <f t="shared" si="10"/>
        <v>-0.625</v>
      </c>
      <c r="AA35" s="16">
        <f t="shared" si="11"/>
        <v>-0.3125</v>
      </c>
      <c r="AG35" s="16">
        <v>-3.5</v>
      </c>
      <c r="AH35" s="16">
        <f t="shared" si="12"/>
        <v>0.5</v>
      </c>
      <c r="AI35" s="16">
        <f t="shared" si="4"/>
        <v>-4096</v>
      </c>
      <c r="AJ35" s="16">
        <f t="shared" si="13"/>
        <v>-4964</v>
      </c>
      <c r="AK35" s="16">
        <f t="shared" si="14"/>
        <v>-2482</v>
      </c>
      <c r="AU35" s="16">
        <v>34</v>
      </c>
      <c r="AV35" s="16">
        <f t="shared" si="15"/>
        <v>1</v>
      </c>
      <c r="AW35" s="16">
        <f t="shared" si="5"/>
        <v>1.713908431542013E-15</v>
      </c>
      <c r="AX35" s="16">
        <f t="shared" si="16"/>
        <v>3.1863972883227054E-15</v>
      </c>
      <c r="AY35" s="16">
        <f t="shared" si="17"/>
        <v>3.1863972883227054E-15</v>
      </c>
    </row>
    <row r="36" spans="1:51" x14ac:dyDescent="0.3">
      <c r="A36" s="16">
        <v>14</v>
      </c>
      <c r="C36" s="16">
        <f t="shared" si="0"/>
        <v>130</v>
      </c>
      <c r="N36" s="2"/>
      <c r="W36" s="16">
        <v>2</v>
      </c>
      <c r="X36" s="16">
        <f t="shared" si="9"/>
        <v>0.5</v>
      </c>
      <c r="Y36" s="16">
        <f t="shared" si="3"/>
        <v>-2</v>
      </c>
      <c r="Z36" s="16">
        <f t="shared" si="10"/>
        <v>-1.625</v>
      </c>
      <c r="AA36" s="16">
        <f t="shared" si="11"/>
        <v>-0.8125</v>
      </c>
      <c r="AG36" s="16">
        <v>-3</v>
      </c>
      <c r="AH36" s="16">
        <f t="shared" si="12"/>
        <v>0.5</v>
      </c>
      <c r="AI36" s="16">
        <f t="shared" si="4"/>
        <v>-2744</v>
      </c>
      <c r="AJ36" s="16">
        <f t="shared" si="13"/>
        <v>-3420</v>
      </c>
      <c r="AK36" s="16">
        <f t="shared" si="14"/>
        <v>-1710</v>
      </c>
      <c r="AU36" s="16">
        <v>35</v>
      </c>
      <c r="AV36" s="16">
        <f t="shared" si="15"/>
        <v>1</v>
      </c>
      <c r="AW36" s="16">
        <f t="shared" si="5"/>
        <v>6.3051167601469892E-16</v>
      </c>
      <c r="AX36" s="16">
        <f t="shared" si="16"/>
        <v>1.172210053778356E-15</v>
      </c>
      <c r="AY36" s="16">
        <f t="shared" si="17"/>
        <v>1.172210053778356E-15</v>
      </c>
    </row>
    <row r="37" spans="1:51" x14ac:dyDescent="0.3">
      <c r="A37" s="16">
        <v>15</v>
      </c>
      <c r="C37" s="16">
        <f t="shared" si="0"/>
        <v>154</v>
      </c>
      <c r="N37" s="2"/>
      <c r="W37" s="16">
        <v>2.5</v>
      </c>
      <c r="X37" s="16">
        <f t="shared" si="9"/>
        <v>0.5</v>
      </c>
      <c r="Y37" s="16">
        <f t="shared" si="3"/>
        <v>-2.25</v>
      </c>
      <c r="Z37" s="16">
        <f t="shared" si="10"/>
        <v>-2.125</v>
      </c>
      <c r="AA37" s="16">
        <f t="shared" si="11"/>
        <v>-1.0625</v>
      </c>
      <c r="AG37" s="16">
        <v>-2.5</v>
      </c>
      <c r="AH37" s="16">
        <f t="shared" si="12"/>
        <v>0.5</v>
      </c>
      <c r="AI37" s="16">
        <f t="shared" si="4"/>
        <v>-1728</v>
      </c>
      <c r="AJ37" s="16">
        <f t="shared" si="13"/>
        <v>-2236</v>
      </c>
      <c r="AK37" s="16">
        <f t="shared" si="14"/>
        <v>-1118</v>
      </c>
      <c r="AU37" s="16">
        <v>36</v>
      </c>
      <c r="AV37" s="16">
        <f t="shared" si="15"/>
        <v>1</v>
      </c>
      <c r="AW37" s="16">
        <f t="shared" si="5"/>
        <v>2.3195228302435696E-16</v>
      </c>
      <c r="AX37" s="16">
        <f t="shared" si="16"/>
        <v>4.3123197951952794E-16</v>
      </c>
      <c r="AY37" s="16">
        <f t="shared" si="17"/>
        <v>4.3123197951952794E-16</v>
      </c>
    </row>
    <row r="38" spans="1:51" x14ac:dyDescent="0.3">
      <c r="A38" s="16">
        <v>16</v>
      </c>
      <c r="C38" s="16">
        <f t="shared" si="0"/>
        <v>180</v>
      </c>
      <c r="N38" s="2"/>
      <c r="W38" s="16">
        <v>3</v>
      </c>
      <c r="X38" s="16">
        <f t="shared" si="9"/>
        <v>0.5</v>
      </c>
      <c r="Y38" s="16">
        <f t="shared" si="3"/>
        <v>-2</v>
      </c>
      <c r="Z38" s="16">
        <f t="shared" si="10"/>
        <v>-2.125</v>
      </c>
      <c r="AA38" s="16">
        <f t="shared" si="11"/>
        <v>-1.0625</v>
      </c>
      <c r="AG38" s="16">
        <v>-2</v>
      </c>
      <c r="AH38" s="16">
        <f t="shared" si="12"/>
        <v>0.5</v>
      </c>
      <c r="AI38" s="16">
        <f t="shared" si="4"/>
        <v>-1000</v>
      </c>
      <c r="AJ38" s="16">
        <f t="shared" si="13"/>
        <v>-1364</v>
      </c>
      <c r="AK38" s="16">
        <f t="shared" si="14"/>
        <v>-682</v>
      </c>
      <c r="AU38" s="16">
        <v>37</v>
      </c>
      <c r="AV38" s="16">
        <f t="shared" si="15"/>
        <v>1</v>
      </c>
      <c r="AW38" s="16">
        <f t="shared" si="5"/>
        <v>8.533047625744067E-17</v>
      </c>
      <c r="AX38" s="16">
        <f t="shared" si="16"/>
        <v>1.5864137964089883E-16</v>
      </c>
      <c r="AY38" s="16">
        <f t="shared" si="17"/>
        <v>1.5864137964089883E-16</v>
      </c>
    </row>
    <row r="39" spans="1:51" x14ac:dyDescent="0.3">
      <c r="A39" s="16">
        <v>17</v>
      </c>
      <c r="C39" s="16">
        <f t="shared" si="0"/>
        <v>208</v>
      </c>
      <c r="N39" s="2"/>
      <c r="W39" s="16">
        <v>3.5</v>
      </c>
      <c r="X39" s="16">
        <f t="shared" si="9"/>
        <v>0.5</v>
      </c>
      <c r="Y39" s="16">
        <f t="shared" si="3"/>
        <v>-1.25</v>
      </c>
      <c r="Z39" s="16">
        <f t="shared" si="10"/>
        <v>-1.625</v>
      </c>
      <c r="AA39" s="16">
        <f t="shared" si="11"/>
        <v>-0.8125</v>
      </c>
      <c r="AG39" s="16">
        <v>-1.5</v>
      </c>
      <c r="AH39" s="16">
        <f t="shared" si="12"/>
        <v>0.5</v>
      </c>
      <c r="AI39" s="16">
        <f t="shared" si="4"/>
        <v>-512</v>
      </c>
      <c r="AJ39" s="16">
        <f t="shared" si="13"/>
        <v>-756</v>
      </c>
      <c r="AK39" s="16">
        <f t="shared" si="14"/>
        <v>-378</v>
      </c>
      <c r="AU39" s="16">
        <v>38</v>
      </c>
      <c r="AV39" s="16">
        <f t="shared" si="15"/>
        <v>1</v>
      </c>
      <c r="AW39" s="16">
        <f t="shared" si="5"/>
        <v>3.1391327920480296E-17</v>
      </c>
      <c r="AX39" s="16">
        <f t="shared" si="16"/>
        <v>5.8360902088960486E-17</v>
      </c>
      <c r="AY39" s="16">
        <f t="shared" si="17"/>
        <v>5.8360902088960486E-17</v>
      </c>
    </row>
    <row r="40" spans="1:51" x14ac:dyDescent="0.3">
      <c r="A40" s="16">
        <v>18</v>
      </c>
      <c r="C40" s="16">
        <f t="shared" si="0"/>
        <v>238</v>
      </c>
      <c r="N40" s="2"/>
      <c r="W40" s="16">
        <v>4</v>
      </c>
      <c r="X40" s="16">
        <f t="shared" si="9"/>
        <v>0.5</v>
      </c>
      <c r="Y40" s="16">
        <f t="shared" si="3"/>
        <v>0</v>
      </c>
      <c r="Z40" s="16">
        <f t="shared" si="10"/>
        <v>-0.625</v>
      </c>
      <c r="AA40" s="16">
        <f t="shared" si="11"/>
        <v>-0.3125</v>
      </c>
      <c r="AG40" s="16">
        <v>-1</v>
      </c>
      <c r="AH40" s="16">
        <f t="shared" si="12"/>
        <v>0.5</v>
      </c>
      <c r="AI40" s="16">
        <f t="shared" si="4"/>
        <v>-216</v>
      </c>
      <c r="AJ40" s="16">
        <f t="shared" si="13"/>
        <v>-364</v>
      </c>
      <c r="AK40" s="16">
        <f t="shared" si="14"/>
        <v>-182</v>
      </c>
      <c r="AU40" s="16">
        <v>39</v>
      </c>
      <c r="AV40" s="16">
        <f t="shared" si="15"/>
        <v>1</v>
      </c>
      <c r="AW40" s="16">
        <f t="shared" si="5"/>
        <v>1.1548224173015786E-17</v>
      </c>
      <c r="AX40" s="16">
        <f t="shared" si="16"/>
        <v>2.1469776046748041E-17</v>
      </c>
      <c r="AY40" s="16">
        <f t="shared" si="17"/>
        <v>2.1469776046748041E-17</v>
      </c>
    </row>
    <row r="41" spans="1:51" x14ac:dyDescent="0.3">
      <c r="A41" s="16">
        <v>19</v>
      </c>
      <c r="C41" s="16">
        <f t="shared" si="0"/>
        <v>270</v>
      </c>
      <c r="N41" s="2"/>
      <c r="W41" s="16">
        <v>4.5</v>
      </c>
      <c r="X41" s="16">
        <f t="shared" si="9"/>
        <v>0.5</v>
      </c>
      <c r="Y41" s="16">
        <f t="shared" si="3"/>
        <v>1.75</v>
      </c>
      <c r="Z41" s="16">
        <f t="shared" si="10"/>
        <v>0.875</v>
      </c>
      <c r="AA41" s="16">
        <f t="shared" si="11"/>
        <v>0.4375</v>
      </c>
      <c r="AG41" s="16">
        <v>-0.5</v>
      </c>
      <c r="AH41" s="16">
        <f t="shared" si="12"/>
        <v>0.5</v>
      </c>
      <c r="AI41" s="16">
        <f t="shared" si="4"/>
        <v>-64</v>
      </c>
      <c r="AJ41" s="16">
        <f t="shared" si="13"/>
        <v>-140</v>
      </c>
      <c r="AK41" s="16">
        <f t="shared" si="14"/>
        <v>-70</v>
      </c>
      <c r="AU41" s="16">
        <v>40</v>
      </c>
      <c r="AV41" s="16">
        <f t="shared" si="15"/>
        <v>1</v>
      </c>
      <c r="AW41" s="16">
        <f t="shared" si="5"/>
        <v>4.2483542552915896E-18</v>
      </c>
      <c r="AX41" s="16">
        <f t="shared" si="16"/>
        <v>7.8982892141536875E-18</v>
      </c>
      <c r="AY41" s="16">
        <f t="shared" si="17"/>
        <v>7.8982892141536875E-18</v>
      </c>
    </row>
    <row r="42" spans="1:51" x14ac:dyDescent="0.3">
      <c r="A42" s="16">
        <v>20</v>
      </c>
      <c r="C42" s="16">
        <f t="shared" si="0"/>
        <v>304</v>
      </c>
      <c r="N42" s="2"/>
      <c r="W42" s="16">
        <v>5</v>
      </c>
      <c r="X42" s="16">
        <f t="shared" si="9"/>
        <v>0.5</v>
      </c>
      <c r="Y42" s="16">
        <f t="shared" si="3"/>
        <v>4</v>
      </c>
      <c r="Z42" s="16">
        <f t="shared" si="10"/>
        <v>2.875</v>
      </c>
      <c r="AA42" s="16">
        <f t="shared" si="11"/>
        <v>1.4375</v>
      </c>
      <c r="AG42" s="16">
        <v>0</v>
      </c>
      <c r="AH42" s="16">
        <f t="shared" si="12"/>
        <v>0.5</v>
      </c>
      <c r="AI42" s="16">
        <v>0</v>
      </c>
      <c r="AJ42" s="16">
        <f>(AI42+AI41)/2</f>
        <v>-32</v>
      </c>
      <c r="AK42" s="16">
        <f t="shared" si="14"/>
        <v>-16</v>
      </c>
      <c r="AU42" s="16">
        <v>41</v>
      </c>
      <c r="AV42" s="16">
        <f t="shared" si="15"/>
        <v>1</v>
      </c>
      <c r="AW42" s="16">
        <f t="shared" si="5"/>
        <v>1.5628821893349888E-18</v>
      </c>
      <c r="AX42" s="16">
        <f t="shared" si="16"/>
        <v>2.9056182223132892E-18</v>
      </c>
      <c r="AY42" s="16">
        <f t="shared" si="17"/>
        <v>2.9056182223132892E-18</v>
      </c>
    </row>
    <row r="43" spans="1:51" x14ac:dyDescent="0.3">
      <c r="N43" s="2"/>
      <c r="W43" s="16">
        <v>5.5</v>
      </c>
      <c r="X43" s="16">
        <f t="shared" si="9"/>
        <v>0.5</v>
      </c>
      <c r="Y43" s="16">
        <f t="shared" si="3"/>
        <v>6.75</v>
      </c>
      <c r="Z43" s="16">
        <f t="shared" si="10"/>
        <v>5.375</v>
      </c>
      <c r="AA43" s="16">
        <f t="shared" si="11"/>
        <v>2.6875</v>
      </c>
      <c r="AG43" s="16">
        <v>0.5</v>
      </c>
      <c r="AH43" s="16">
        <f t="shared" si="12"/>
        <v>0.5</v>
      </c>
      <c r="AI43" s="16">
        <f t="shared" si="4"/>
        <v>0</v>
      </c>
      <c r="AJ43" s="16">
        <f t="shared" si="13"/>
        <v>0</v>
      </c>
      <c r="AK43" s="16">
        <f t="shared" si="14"/>
        <v>0</v>
      </c>
      <c r="AU43" s="16">
        <v>42</v>
      </c>
      <c r="AV43" s="16">
        <f t="shared" si="15"/>
        <v>1</v>
      </c>
      <c r="AW43" s="16">
        <f t="shared" si="5"/>
        <v>5.7495222642935599E-19</v>
      </c>
      <c r="AX43" s="16">
        <f t="shared" si="16"/>
        <v>1.0689172078821724E-18</v>
      </c>
      <c r="AY43" s="16">
        <f t="shared" si="17"/>
        <v>1.0689172078821724E-18</v>
      </c>
    </row>
    <row r="44" spans="1:51" x14ac:dyDescent="0.3">
      <c r="N44" s="2"/>
      <c r="W44" s="16">
        <v>6</v>
      </c>
      <c r="X44" s="16">
        <f t="shared" si="9"/>
        <v>0.5</v>
      </c>
      <c r="Y44" s="16">
        <f t="shared" si="3"/>
        <v>10</v>
      </c>
      <c r="Z44" s="16">
        <f t="shared" si="10"/>
        <v>8.375</v>
      </c>
      <c r="AA44" s="16">
        <f t="shared" si="11"/>
        <v>4.1875</v>
      </c>
      <c r="AG44" s="16">
        <v>1</v>
      </c>
      <c r="AH44" s="16">
        <f t="shared" si="12"/>
        <v>0.5</v>
      </c>
      <c r="AI44" s="16">
        <f t="shared" si="4"/>
        <v>8</v>
      </c>
      <c r="AJ44" s="16">
        <f t="shared" si="13"/>
        <v>4</v>
      </c>
      <c r="AK44" s="16">
        <f t="shared" si="14"/>
        <v>2</v>
      </c>
      <c r="AU44" s="16">
        <v>43</v>
      </c>
      <c r="AV44" s="16">
        <f t="shared" si="15"/>
        <v>1</v>
      </c>
      <c r="AW44" s="16">
        <f t="shared" si="5"/>
        <v>2.1151310375910807E-19</v>
      </c>
      <c r="AX44" s="16">
        <f t="shared" si="16"/>
        <v>3.9323266509423204E-19</v>
      </c>
      <c r="AY44" s="16">
        <f t="shared" si="17"/>
        <v>3.9323266509423204E-19</v>
      </c>
    </row>
    <row r="45" spans="1:51" x14ac:dyDescent="0.3">
      <c r="N45" s="2"/>
      <c r="W45" s="16">
        <v>6.5</v>
      </c>
      <c r="X45" s="16">
        <f t="shared" si="9"/>
        <v>0.5</v>
      </c>
      <c r="Y45" s="16">
        <f t="shared" si="3"/>
        <v>13.75</v>
      </c>
      <c r="Z45" s="16">
        <f t="shared" si="10"/>
        <v>11.875</v>
      </c>
      <c r="AA45" s="16">
        <f t="shared" si="11"/>
        <v>5.9375</v>
      </c>
      <c r="AG45" s="16">
        <v>1.5</v>
      </c>
      <c r="AH45" s="16">
        <f t="shared" si="12"/>
        <v>0.5</v>
      </c>
      <c r="AI45" s="16">
        <f t="shared" si="4"/>
        <v>64</v>
      </c>
      <c r="AJ45" s="16">
        <f t="shared" si="13"/>
        <v>36</v>
      </c>
      <c r="AK45" s="16">
        <f t="shared" si="14"/>
        <v>18</v>
      </c>
      <c r="AU45" s="16">
        <v>44</v>
      </c>
      <c r="AV45" s="16">
        <f t="shared" si="15"/>
        <v>1</v>
      </c>
      <c r="AW45" s="16">
        <f t="shared" si="5"/>
        <v>7.7811322411337966E-20</v>
      </c>
      <c r="AX45" s="16">
        <f t="shared" si="16"/>
        <v>1.4466221308522301E-19</v>
      </c>
      <c r="AY45" s="16">
        <f t="shared" si="17"/>
        <v>1.4466221308522301E-19</v>
      </c>
    </row>
    <row r="46" spans="1:51" x14ac:dyDescent="0.3">
      <c r="N46" s="2"/>
      <c r="W46" s="16">
        <v>7</v>
      </c>
      <c r="X46" s="16">
        <f t="shared" si="9"/>
        <v>0.5</v>
      </c>
      <c r="Y46" s="16">
        <f t="shared" si="3"/>
        <v>18</v>
      </c>
      <c r="Z46" s="16">
        <f t="shared" si="10"/>
        <v>15.875</v>
      </c>
      <c r="AA46" s="16">
        <f t="shared" si="11"/>
        <v>7.9375</v>
      </c>
      <c r="AG46" s="16">
        <v>2</v>
      </c>
      <c r="AH46" s="16">
        <f t="shared" si="12"/>
        <v>0.5</v>
      </c>
      <c r="AI46" s="16">
        <f t="shared" si="4"/>
        <v>216</v>
      </c>
      <c r="AJ46" s="16">
        <f t="shared" si="13"/>
        <v>140</v>
      </c>
      <c r="AK46" s="16">
        <f t="shared" si="14"/>
        <v>70</v>
      </c>
      <c r="AU46" s="16">
        <v>45</v>
      </c>
      <c r="AV46" s="16">
        <f t="shared" si="15"/>
        <v>1</v>
      </c>
      <c r="AW46" s="16">
        <f t="shared" si="5"/>
        <v>2.8625185805493937E-20</v>
      </c>
      <c r="AX46" s="16">
        <f t="shared" si="16"/>
        <v>5.3218254108415948E-20</v>
      </c>
      <c r="AY46" s="16">
        <f t="shared" si="17"/>
        <v>5.3218254108415948E-20</v>
      </c>
    </row>
    <row r="47" spans="1:51" x14ac:dyDescent="0.3">
      <c r="N47" s="2"/>
      <c r="W47" s="16">
        <v>7.5</v>
      </c>
      <c r="X47" s="16">
        <f t="shared" si="9"/>
        <v>0.5</v>
      </c>
      <c r="Y47" s="16">
        <f t="shared" si="3"/>
        <v>22.75</v>
      </c>
      <c r="Z47" s="16">
        <f t="shared" si="10"/>
        <v>20.375</v>
      </c>
      <c r="AA47" s="16">
        <f t="shared" si="11"/>
        <v>10.1875</v>
      </c>
      <c r="AG47" s="16">
        <v>2.5</v>
      </c>
      <c r="AH47" s="16">
        <f t="shared" si="12"/>
        <v>0.5</v>
      </c>
      <c r="AI47" s="16">
        <f t="shared" si="4"/>
        <v>512</v>
      </c>
      <c r="AJ47" s="16">
        <f t="shared" si="13"/>
        <v>364</v>
      </c>
      <c r="AK47" s="16">
        <f t="shared" si="14"/>
        <v>182</v>
      </c>
      <c r="AU47" s="16">
        <v>46</v>
      </c>
      <c r="AV47" s="16">
        <f t="shared" si="15"/>
        <v>1</v>
      </c>
      <c r="AW47" s="16">
        <f t="shared" si="5"/>
        <v>1.0530617357553813E-20</v>
      </c>
      <c r="AX47" s="16">
        <f t="shared" si="16"/>
        <v>1.9577901581523876E-20</v>
      </c>
      <c r="AY47" s="16">
        <f t="shared" si="17"/>
        <v>1.9577901581523876E-20</v>
      </c>
    </row>
    <row r="48" spans="1:51" x14ac:dyDescent="0.3">
      <c r="N48" s="2"/>
      <c r="W48" s="16">
        <v>8</v>
      </c>
      <c r="X48" s="16">
        <f t="shared" si="9"/>
        <v>0.5</v>
      </c>
      <c r="Y48" s="16">
        <f t="shared" si="3"/>
        <v>28</v>
      </c>
      <c r="Z48" s="16">
        <f t="shared" si="10"/>
        <v>25.375</v>
      </c>
      <c r="AA48" s="16">
        <f t="shared" si="11"/>
        <v>12.6875</v>
      </c>
      <c r="AG48" s="16">
        <v>3</v>
      </c>
      <c r="AH48" s="16">
        <f t="shared" si="12"/>
        <v>0.5</v>
      </c>
      <c r="AI48" s="16">
        <f t="shared" si="4"/>
        <v>1000</v>
      </c>
      <c r="AJ48" s="16">
        <f t="shared" si="13"/>
        <v>756</v>
      </c>
      <c r="AK48" s="16">
        <f t="shared" si="14"/>
        <v>378</v>
      </c>
      <c r="AU48" s="16">
        <v>47</v>
      </c>
      <c r="AV48" s="16">
        <f t="shared" si="15"/>
        <v>1</v>
      </c>
      <c r="AW48" s="16">
        <f t="shared" si="5"/>
        <v>3.8739976286871868E-21</v>
      </c>
      <c r="AX48" s="16">
        <f t="shared" si="16"/>
        <v>7.2023074931205E-21</v>
      </c>
      <c r="AY48" s="16">
        <f t="shared" si="17"/>
        <v>7.2023074931205E-21</v>
      </c>
    </row>
    <row r="49" spans="14:51" x14ac:dyDescent="0.3">
      <c r="N49" s="2"/>
      <c r="W49" s="16">
        <v>8.5</v>
      </c>
      <c r="X49" s="16">
        <f t="shared" si="9"/>
        <v>0.5</v>
      </c>
      <c r="Y49" s="16">
        <f t="shared" si="3"/>
        <v>33.75</v>
      </c>
      <c r="Z49" s="16">
        <f t="shared" si="10"/>
        <v>30.875</v>
      </c>
      <c r="AA49" s="16">
        <f t="shared" si="11"/>
        <v>15.4375</v>
      </c>
      <c r="AG49" s="16">
        <v>3.5</v>
      </c>
      <c r="AH49" s="16">
        <f t="shared" si="12"/>
        <v>0.5</v>
      </c>
      <c r="AI49" s="16">
        <f t="shared" si="4"/>
        <v>1728</v>
      </c>
      <c r="AJ49" s="16">
        <f t="shared" si="13"/>
        <v>1364</v>
      </c>
      <c r="AK49" s="16">
        <f t="shared" si="14"/>
        <v>682</v>
      </c>
      <c r="AU49" s="16">
        <v>48</v>
      </c>
      <c r="AV49" s="16">
        <f t="shared" si="15"/>
        <v>1</v>
      </c>
      <c r="AW49" s="16">
        <f t="shared" si="5"/>
        <v>1.4251640827409352E-21</v>
      </c>
      <c r="AX49" s="16">
        <f t="shared" si="16"/>
        <v>2.6495808557140609E-21</v>
      </c>
      <c r="AY49" s="16">
        <f t="shared" si="17"/>
        <v>2.6495808557140609E-21</v>
      </c>
    </row>
    <row r="50" spans="14:51" x14ac:dyDescent="0.3">
      <c r="N50" s="2"/>
      <c r="W50" s="16">
        <v>9</v>
      </c>
      <c r="X50" s="16">
        <f t="shared" si="9"/>
        <v>0.5</v>
      </c>
      <c r="Y50" s="16">
        <f t="shared" si="3"/>
        <v>40</v>
      </c>
      <c r="Z50" s="16">
        <f t="shared" si="10"/>
        <v>36.875</v>
      </c>
      <c r="AA50" s="16">
        <f t="shared" si="11"/>
        <v>18.4375</v>
      </c>
      <c r="AG50" s="16">
        <v>4</v>
      </c>
      <c r="AH50" s="16">
        <f t="shared" si="12"/>
        <v>0.5</v>
      </c>
      <c r="AI50" s="16">
        <f t="shared" si="4"/>
        <v>2744</v>
      </c>
      <c r="AJ50" s="16">
        <f t="shared" si="13"/>
        <v>2236</v>
      </c>
      <c r="AK50" s="16">
        <f t="shared" si="14"/>
        <v>1118</v>
      </c>
      <c r="AU50" s="16">
        <v>49</v>
      </c>
      <c r="AV50" s="16">
        <f t="shared" si="15"/>
        <v>1</v>
      </c>
      <c r="AW50" s="16">
        <f t="shared" si="5"/>
        <v>5.2428856633634639E-22</v>
      </c>
      <c r="AX50" s="16">
        <f t="shared" si="16"/>
        <v>9.7472632453864082E-22</v>
      </c>
      <c r="AY50" s="16">
        <f t="shared" si="17"/>
        <v>9.7472632453864082E-22</v>
      </c>
    </row>
    <row r="51" spans="14:51" x14ac:dyDescent="0.3">
      <c r="N51" s="2"/>
      <c r="W51" s="16">
        <v>9.5</v>
      </c>
      <c r="X51" s="16">
        <f t="shared" si="9"/>
        <v>0.5</v>
      </c>
      <c r="Y51" s="16">
        <f t="shared" si="3"/>
        <v>46.75</v>
      </c>
      <c r="Z51" s="16">
        <f t="shared" si="10"/>
        <v>43.375</v>
      </c>
      <c r="AA51" s="16">
        <f t="shared" si="11"/>
        <v>21.6875</v>
      </c>
      <c r="AG51" s="16">
        <v>4.5</v>
      </c>
      <c r="AH51" s="16">
        <f t="shared" si="12"/>
        <v>0.5</v>
      </c>
      <c r="AI51" s="16">
        <f t="shared" si="4"/>
        <v>4096</v>
      </c>
      <c r="AJ51" s="16">
        <f t="shared" si="13"/>
        <v>3420</v>
      </c>
      <c r="AK51" s="16">
        <f t="shared" si="14"/>
        <v>1710</v>
      </c>
      <c r="AU51" s="16">
        <v>50</v>
      </c>
      <c r="AV51" s="16">
        <f t="shared" si="15"/>
        <v>1</v>
      </c>
      <c r="AW51" s="16">
        <f t="shared" si="5"/>
        <v>1.9287498479639176E-22</v>
      </c>
      <c r="AX51" s="16">
        <f t="shared" si="16"/>
        <v>3.5858177556636905E-22</v>
      </c>
      <c r="AY51" s="16">
        <f t="shared" si="17"/>
        <v>3.5858177556636905E-22</v>
      </c>
    </row>
    <row r="52" spans="14:51" x14ac:dyDescent="0.3">
      <c r="N52" s="2"/>
      <c r="W52" s="16">
        <v>10</v>
      </c>
      <c r="X52" s="16">
        <f t="shared" si="9"/>
        <v>0.5</v>
      </c>
      <c r="Y52" s="16">
        <f t="shared" si="3"/>
        <v>54</v>
      </c>
      <c r="Z52" s="16">
        <f t="shared" si="10"/>
        <v>50.375</v>
      </c>
      <c r="AA52" s="16">
        <f t="shared" si="11"/>
        <v>25.1875</v>
      </c>
      <c r="AG52" s="16">
        <v>5</v>
      </c>
      <c r="AH52" s="16">
        <f t="shared" si="12"/>
        <v>0.5</v>
      </c>
      <c r="AI52" s="16">
        <f t="shared" si="4"/>
        <v>5832</v>
      </c>
      <c r="AJ52" s="16">
        <f t="shared" si="13"/>
        <v>4964</v>
      </c>
      <c r="AK52" s="16">
        <f t="shared" si="14"/>
        <v>2482</v>
      </c>
    </row>
    <row r="53" spans="14:51" x14ac:dyDescent="0.3">
      <c r="N53" s="2"/>
      <c r="W53" s="16">
        <v>10.5</v>
      </c>
      <c r="X53" s="16">
        <f t="shared" si="9"/>
        <v>0.5</v>
      </c>
      <c r="Y53" s="16">
        <f t="shared" si="3"/>
        <v>61.75</v>
      </c>
      <c r="Z53" s="16">
        <f t="shared" si="10"/>
        <v>57.875</v>
      </c>
      <c r="AA53" s="16">
        <f t="shared" si="11"/>
        <v>28.9375</v>
      </c>
      <c r="AG53" s="16">
        <v>5.5</v>
      </c>
      <c r="AH53" s="16">
        <f t="shared" si="12"/>
        <v>0.5</v>
      </c>
      <c r="AI53" s="16">
        <f t="shared" si="4"/>
        <v>8000</v>
      </c>
      <c r="AJ53" s="16">
        <f t="shared" si="13"/>
        <v>6916</v>
      </c>
      <c r="AK53" s="16">
        <f t="shared" si="14"/>
        <v>3458</v>
      </c>
      <c r="AY53" s="16">
        <f>SUM(AY3:AY51)</f>
        <v>0.41323053802250292</v>
      </c>
    </row>
    <row r="54" spans="14:51" x14ac:dyDescent="0.3">
      <c r="N54" s="2"/>
      <c r="W54" s="16">
        <v>11</v>
      </c>
      <c r="X54" s="16">
        <f t="shared" si="9"/>
        <v>0.5</v>
      </c>
      <c r="Y54" s="16">
        <f t="shared" si="3"/>
        <v>70</v>
      </c>
      <c r="Z54" s="16">
        <f t="shared" si="10"/>
        <v>65.875</v>
      </c>
      <c r="AA54" s="16">
        <f t="shared" si="11"/>
        <v>32.9375</v>
      </c>
      <c r="AG54" s="16">
        <v>6</v>
      </c>
      <c r="AH54" s="16">
        <f t="shared" si="12"/>
        <v>0.5</v>
      </c>
      <c r="AI54" s="16">
        <f t="shared" si="4"/>
        <v>10648</v>
      </c>
      <c r="AJ54" s="16">
        <f t="shared" si="13"/>
        <v>9324</v>
      </c>
      <c r="AK54" s="16">
        <f t="shared" si="14"/>
        <v>4662</v>
      </c>
    </row>
    <row r="55" spans="14:51" x14ac:dyDescent="0.3">
      <c r="N55" s="2"/>
      <c r="W55" s="16">
        <v>11.5</v>
      </c>
      <c r="X55" s="16">
        <f t="shared" si="9"/>
        <v>0.5</v>
      </c>
      <c r="Y55" s="16">
        <f t="shared" si="3"/>
        <v>78.75</v>
      </c>
      <c r="Z55" s="16">
        <f t="shared" si="10"/>
        <v>74.375</v>
      </c>
      <c r="AA55" s="16">
        <f t="shared" si="11"/>
        <v>37.1875</v>
      </c>
      <c r="AG55" s="16">
        <v>6.5</v>
      </c>
      <c r="AH55" s="16">
        <f t="shared" si="12"/>
        <v>0.5</v>
      </c>
      <c r="AI55" s="16">
        <f t="shared" si="4"/>
        <v>13824</v>
      </c>
      <c r="AJ55" s="16">
        <f t="shared" si="13"/>
        <v>12236</v>
      </c>
      <c r="AK55" s="16">
        <f t="shared" si="14"/>
        <v>6118</v>
      </c>
    </row>
    <row r="56" spans="14:51" x14ac:dyDescent="0.3">
      <c r="N56" s="2"/>
      <c r="W56" s="16">
        <v>12</v>
      </c>
      <c r="X56" s="16">
        <f t="shared" si="9"/>
        <v>0.5</v>
      </c>
      <c r="Y56" s="16">
        <f t="shared" si="3"/>
        <v>88</v>
      </c>
      <c r="Z56" s="16">
        <f t="shared" si="10"/>
        <v>83.375</v>
      </c>
      <c r="AA56" s="16">
        <f t="shared" si="11"/>
        <v>41.6875</v>
      </c>
      <c r="AG56" s="16">
        <v>7</v>
      </c>
      <c r="AH56" s="16">
        <f t="shared" si="12"/>
        <v>0.5</v>
      </c>
      <c r="AI56" s="16">
        <f t="shared" si="4"/>
        <v>17576</v>
      </c>
      <c r="AJ56" s="16">
        <f t="shared" si="13"/>
        <v>15700</v>
      </c>
      <c r="AK56" s="16">
        <f t="shared" si="14"/>
        <v>7850</v>
      </c>
    </row>
    <row r="57" spans="14:51" x14ac:dyDescent="0.3">
      <c r="N57" s="2"/>
      <c r="W57" s="16">
        <v>12.5</v>
      </c>
      <c r="X57" s="16">
        <f t="shared" si="9"/>
        <v>0.5</v>
      </c>
      <c r="Y57" s="16">
        <f t="shared" si="3"/>
        <v>97.75</v>
      </c>
      <c r="Z57" s="16">
        <f t="shared" si="10"/>
        <v>92.875</v>
      </c>
      <c r="AA57" s="16">
        <f t="shared" si="11"/>
        <v>46.4375</v>
      </c>
      <c r="AG57" s="16">
        <v>7.5</v>
      </c>
      <c r="AH57" s="16">
        <f t="shared" si="12"/>
        <v>0.5</v>
      </c>
      <c r="AI57" s="16">
        <f t="shared" si="4"/>
        <v>21952</v>
      </c>
      <c r="AJ57" s="16">
        <f t="shared" si="13"/>
        <v>19764</v>
      </c>
      <c r="AK57" s="16">
        <f t="shared" si="14"/>
        <v>9882</v>
      </c>
    </row>
    <row r="58" spans="14:51" x14ac:dyDescent="0.3">
      <c r="N58" s="2"/>
      <c r="W58" s="16">
        <v>13</v>
      </c>
      <c r="X58" s="16">
        <f t="shared" si="9"/>
        <v>0.5</v>
      </c>
      <c r="Y58" s="16">
        <f t="shared" si="3"/>
        <v>108</v>
      </c>
      <c r="Z58" s="16">
        <f t="shared" si="10"/>
        <v>102.875</v>
      </c>
      <c r="AA58" s="16">
        <f t="shared" si="11"/>
        <v>51.4375</v>
      </c>
      <c r="AG58" s="16">
        <v>8</v>
      </c>
      <c r="AH58" s="16">
        <f t="shared" si="12"/>
        <v>0.5</v>
      </c>
      <c r="AI58" s="16">
        <f t="shared" si="4"/>
        <v>27000</v>
      </c>
      <c r="AJ58" s="16">
        <f t="shared" si="13"/>
        <v>24476</v>
      </c>
      <c r="AK58" s="16">
        <f t="shared" si="14"/>
        <v>12238</v>
      </c>
    </row>
    <row r="59" spans="14:51" x14ac:dyDescent="0.3">
      <c r="N59" s="2"/>
      <c r="W59" s="16">
        <v>13.5</v>
      </c>
      <c r="X59" s="16">
        <f t="shared" si="9"/>
        <v>0.5</v>
      </c>
      <c r="Y59" s="16">
        <f t="shared" si="3"/>
        <v>118.75</v>
      </c>
      <c r="Z59" s="16">
        <f t="shared" si="10"/>
        <v>113.375</v>
      </c>
      <c r="AA59" s="16">
        <f t="shared" si="11"/>
        <v>56.6875</v>
      </c>
      <c r="AG59" s="16">
        <v>8.5</v>
      </c>
      <c r="AH59" s="16">
        <f t="shared" si="12"/>
        <v>0.5</v>
      </c>
      <c r="AI59" s="16">
        <f t="shared" si="4"/>
        <v>32768</v>
      </c>
      <c r="AJ59" s="16">
        <f t="shared" si="13"/>
        <v>29884</v>
      </c>
      <c r="AK59" s="16">
        <f t="shared" si="14"/>
        <v>14942</v>
      </c>
    </row>
    <row r="60" spans="14:51" x14ac:dyDescent="0.3">
      <c r="N60" s="2"/>
      <c r="W60" s="16">
        <v>14</v>
      </c>
      <c r="X60" s="16">
        <f t="shared" si="9"/>
        <v>0.5</v>
      </c>
      <c r="Y60" s="16">
        <f t="shared" si="3"/>
        <v>130</v>
      </c>
      <c r="Z60" s="16">
        <f t="shared" si="10"/>
        <v>124.375</v>
      </c>
      <c r="AA60" s="16">
        <f t="shared" si="11"/>
        <v>62.1875</v>
      </c>
      <c r="AG60" s="16">
        <v>9</v>
      </c>
      <c r="AH60" s="16">
        <f t="shared" si="12"/>
        <v>0.5</v>
      </c>
      <c r="AI60" s="16">
        <f t="shared" si="4"/>
        <v>39304</v>
      </c>
      <c r="AJ60" s="16">
        <f t="shared" si="13"/>
        <v>36036</v>
      </c>
      <c r="AK60" s="16">
        <f t="shared" si="14"/>
        <v>18018</v>
      </c>
    </row>
    <row r="61" spans="14:51" x14ac:dyDescent="0.3">
      <c r="N61" s="2"/>
      <c r="W61" s="16">
        <v>14.5</v>
      </c>
      <c r="X61" s="16">
        <f t="shared" si="9"/>
        <v>0.5</v>
      </c>
      <c r="Y61" s="16">
        <f t="shared" si="3"/>
        <v>141.75</v>
      </c>
      <c r="Z61" s="16">
        <f t="shared" si="10"/>
        <v>135.875</v>
      </c>
      <c r="AA61" s="16">
        <f t="shared" si="11"/>
        <v>67.9375</v>
      </c>
      <c r="AG61" s="16">
        <v>9.5</v>
      </c>
      <c r="AH61" s="16">
        <f t="shared" si="12"/>
        <v>0.5</v>
      </c>
      <c r="AI61" s="16">
        <f t="shared" si="4"/>
        <v>46656</v>
      </c>
      <c r="AJ61" s="16">
        <f t="shared" si="13"/>
        <v>42980</v>
      </c>
      <c r="AK61" s="16">
        <f t="shared" si="14"/>
        <v>21490</v>
      </c>
    </row>
    <row r="62" spans="14:51" x14ac:dyDescent="0.3">
      <c r="W62" s="16">
        <v>15</v>
      </c>
      <c r="X62" s="16">
        <f t="shared" si="9"/>
        <v>0.5</v>
      </c>
      <c r="Y62" s="16">
        <f t="shared" si="3"/>
        <v>154</v>
      </c>
      <c r="Z62" s="16">
        <f t="shared" si="10"/>
        <v>147.875</v>
      </c>
      <c r="AA62" s="16">
        <f t="shared" si="11"/>
        <v>73.9375</v>
      </c>
      <c r="AG62" s="16">
        <v>10</v>
      </c>
      <c r="AH62" s="16">
        <f t="shared" si="12"/>
        <v>0.5</v>
      </c>
      <c r="AI62" s="16">
        <f t="shared" si="4"/>
        <v>54872</v>
      </c>
      <c r="AJ62" s="16">
        <f t="shared" si="13"/>
        <v>50764</v>
      </c>
      <c r="AK62" s="16">
        <f t="shared" si="14"/>
        <v>25382</v>
      </c>
    </row>
    <row r="63" spans="14:51" x14ac:dyDescent="0.3">
      <c r="AG63" s="16">
        <v>10.5</v>
      </c>
      <c r="AH63" s="16">
        <f t="shared" si="12"/>
        <v>0.5</v>
      </c>
      <c r="AI63" s="16">
        <f t="shared" si="4"/>
        <v>64000</v>
      </c>
      <c r="AJ63" s="16">
        <f t="shared" si="13"/>
        <v>59436</v>
      </c>
      <c r="AK63" s="16">
        <f t="shared" si="14"/>
        <v>29718</v>
      </c>
    </row>
    <row r="64" spans="14:51" x14ac:dyDescent="0.3">
      <c r="AG64" s="16">
        <v>11</v>
      </c>
      <c r="AH64" s="16">
        <f t="shared" si="12"/>
        <v>0.5</v>
      </c>
      <c r="AI64" s="16">
        <f t="shared" si="4"/>
        <v>74088</v>
      </c>
      <c r="AJ64" s="16">
        <f t="shared" si="13"/>
        <v>69044</v>
      </c>
      <c r="AK64" s="16">
        <f t="shared" si="14"/>
        <v>34522</v>
      </c>
    </row>
    <row r="65" spans="27:37" x14ac:dyDescent="0.3">
      <c r="AA65" s="16">
        <f>SUM(AA3:AA62)</f>
        <v>2371.25</v>
      </c>
      <c r="AG65" s="16">
        <v>11.5</v>
      </c>
      <c r="AH65" s="16">
        <f t="shared" si="12"/>
        <v>0.5</v>
      </c>
      <c r="AI65" s="16">
        <f t="shared" si="4"/>
        <v>85184</v>
      </c>
      <c r="AJ65" s="16">
        <f t="shared" si="13"/>
        <v>79636</v>
      </c>
      <c r="AK65" s="16">
        <f t="shared" si="14"/>
        <v>39818</v>
      </c>
    </row>
    <row r="66" spans="27:37" x14ac:dyDescent="0.3">
      <c r="AG66" s="16">
        <v>12</v>
      </c>
      <c r="AH66" s="16">
        <f t="shared" si="12"/>
        <v>0.5</v>
      </c>
      <c r="AI66" s="16">
        <f t="shared" si="4"/>
        <v>97336</v>
      </c>
      <c r="AJ66" s="16">
        <f t="shared" si="13"/>
        <v>91260</v>
      </c>
      <c r="AK66" s="16">
        <f t="shared" si="14"/>
        <v>45630</v>
      </c>
    </row>
    <row r="67" spans="27:37" x14ac:dyDescent="0.3">
      <c r="AG67" s="16">
        <v>12.5</v>
      </c>
      <c r="AH67" s="16">
        <f t="shared" si="12"/>
        <v>0.5</v>
      </c>
      <c r="AI67" s="16">
        <f t="shared" ref="AI67:AI82" si="18">((4*(AG67^4))/(AG67^3)-2)^3</f>
        <v>110592</v>
      </c>
      <c r="AJ67" s="16">
        <f t="shared" si="13"/>
        <v>103964</v>
      </c>
      <c r="AK67" s="16">
        <f t="shared" si="14"/>
        <v>51982</v>
      </c>
    </row>
    <row r="68" spans="27:37" x14ac:dyDescent="0.3">
      <c r="AG68" s="16">
        <v>13</v>
      </c>
      <c r="AH68" s="16">
        <f t="shared" ref="AH68:AH82" si="19">AG68-AG67</f>
        <v>0.5</v>
      </c>
      <c r="AI68" s="16">
        <f t="shared" si="18"/>
        <v>125000</v>
      </c>
      <c r="AJ68" s="16">
        <f t="shared" ref="AJ68:AJ82" si="20">(AI68+AI67)/2</f>
        <v>117796</v>
      </c>
      <c r="AK68" s="16">
        <f t="shared" ref="AK68:AK82" si="21">(AJ68)*AH68</f>
        <v>58898</v>
      </c>
    </row>
    <row r="69" spans="27:37" x14ac:dyDescent="0.3">
      <c r="AG69" s="16">
        <v>13.5</v>
      </c>
      <c r="AH69" s="16">
        <f t="shared" si="19"/>
        <v>0.5</v>
      </c>
      <c r="AI69" s="16">
        <f t="shared" si="18"/>
        <v>140608</v>
      </c>
      <c r="AJ69" s="16">
        <f t="shared" si="20"/>
        <v>132804</v>
      </c>
      <c r="AK69" s="16">
        <f t="shared" si="21"/>
        <v>66402</v>
      </c>
    </row>
    <row r="70" spans="27:37" x14ac:dyDescent="0.3">
      <c r="AG70" s="16">
        <v>14</v>
      </c>
      <c r="AH70" s="16">
        <f t="shared" si="19"/>
        <v>0.5</v>
      </c>
      <c r="AI70" s="16">
        <f t="shared" si="18"/>
        <v>157464</v>
      </c>
      <c r="AJ70" s="16">
        <f t="shared" si="20"/>
        <v>149036</v>
      </c>
      <c r="AK70" s="16">
        <f t="shared" si="21"/>
        <v>74518</v>
      </c>
    </row>
    <row r="71" spans="27:37" x14ac:dyDescent="0.3">
      <c r="AG71" s="16">
        <v>14.5</v>
      </c>
      <c r="AH71" s="16">
        <f t="shared" si="19"/>
        <v>0.5</v>
      </c>
      <c r="AI71" s="16">
        <f t="shared" si="18"/>
        <v>175616</v>
      </c>
      <c r="AJ71" s="16">
        <f t="shared" si="20"/>
        <v>166540</v>
      </c>
      <c r="AK71" s="16">
        <f t="shared" si="21"/>
        <v>83270</v>
      </c>
    </row>
    <row r="72" spans="27:37" x14ac:dyDescent="0.3">
      <c r="AG72" s="16">
        <v>15</v>
      </c>
      <c r="AH72" s="16">
        <f t="shared" si="19"/>
        <v>0.5</v>
      </c>
      <c r="AI72" s="16">
        <f t="shared" si="18"/>
        <v>195112</v>
      </c>
      <c r="AJ72" s="16">
        <f t="shared" si="20"/>
        <v>185364</v>
      </c>
      <c r="AK72" s="16">
        <f t="shared" si="21"/>
        <v>92682</v>
      </c>
    </row>
    <row r="73" spans="27:37" x14ac:dyDescent="0.3">
      <c r="AG73" s="16">
        <v>15.5</v>
      </c>
      <c r="AH73" s="16">
        <f t="shared" si="19"/>
        <v>0.5</v>
      </c>
      <c r="AI73" s="16">
        <f t="shared" si="18"/>
        <v>216000</v>
      </c>
      <c r="AJ73" s="16">
        <f t="shared" si="20"/>
        <v>205556</v>
      </c>
      <c r="AK73" s="16">
        <f t="shared" si="21"/>
        <v>102778</v>
      </c>
    </row>
    <row r="74" spans="27:37" x14ac:dyDescent="0.3">
      <c r="AG74" s="16">
        <v>16</v>
      </c>
      <c r="AH74" s="16">
        <f t="shared" si="19"/>
        <v>0.5</v>
      </c>
      <c r="AI74" s="16">
        <f t="shared" si="18"/>
        <v>238328</v>
      </c>
      <c r="AJ74" s="16">
        <f t="shared" si="20"/>
        <v>227164</v>
      </c>
      <c r="AK74" s="16">
        <f t="shared" si="21"/>
        <v>113582</v>
      </c>
    </row>
    <row r="75" spans="27:37" x14ac:dyDescent="0.3">
      <c r="AG75" s="16">
        <v>16.5</v>
      </c>
      <c r="AH75" s="16">
        <f t="shared" si="19"/>
        <v>0.5</v>
      </c>
      <c r="AI75" s="16">
        <f t="shared" si="18"/>
        <v>262144</v>
      </c>
      <c r="AJ75" s="16">
        <f t="shared" si="20"/>
        <v>250236</v>
      </c>
      <c r="AK75" s="16">
        <f t="shared" si="21"/>
        <v>125118</v>
      </c>
    </row>
    <row r="76" spans="27:37" x14ac:dyDescent="0.3">
      <c r="AG76" s="16">
        <v>17</v>
      </c>
      <c r="AH76" s="16">
        <f t="shared" si="19"/>
        <v>0.5</v>
      </c>
      <c r="AI76" s="16">
        <f t="shared" si="18"/>
        <v>287496</v>
      </c>
      <c r="AJ76" s="16">
        <f t="shared" si="20"/>
        <v>274820</v>
      </c>
      <c r="AK76" s="16">
        <f t="shared" si="21"/>
        <v>137410</v>
      </c>
    </row>
    <row r="77" spans="27:37" x14ac:dyDescent="0.3">
      <c r="AG77" s="16">
        <v>17.5</v>
      </c>
      <c r="AH77" s="16">
        <f t="shared" si="19"/>
        <v>0.5</v>
      </c>
      <c r="AI77" s="16">
        <f t="shared" si="18"/>
        <v>314432</v>
      </c>
      <c r="AJ77" s="16">
        <f t="shared" si="20"/>
        <v>300964</v>
      </c>
      <c r="AK77" s="16">
        <f t="shared" si="21"/>
        <v>150482</v>
      </c>
    </row>
    <row r="78" spans="27:37" x14ac:dyDescent="0.3">
      <c r="AG78" s="16">
        <v>18</v>
      </c>
      <c r="AH78" s="16">
        <f t="shared" si="19"/>
        <v>0.5</v>
      </c>
      <c r="AI78" s="16">
        <f t="shared" si="18"/>
        <v>343000</v>
      </c>
      <c r="AJ78" s="16">
        <f t="shared" si="20"/>
        <v>328716</v>
      </c>
      <c r="AK78" s="16">
        <f t="shared" si="21"/>
        <v>164358</v>
      </c>
    </row>
    <row r="79" spans="27:37" x14ac:dyDescent="0.3">
      <c r="AG79" s="16">
        <v>18.5</v>
      </c>
      <c r="AH79" s="16">
        <f t="shared" si="19"/>
        <v>0.5</v>
      </c>
      <c r="AI79" s="16">
        <f t="shared" si="18"/>
        <v>373248</v>
      </c>
      <c r="AJ79" s="16">
        <f t="shared" si="20"/>
        <v>358124</v>
      </c>
      <c r="AK79" s="16">
        <f t="shared" si="21"/>
        <v>179062</v>
      </c>
    </row>
    <row r="80" spans="27:37" x14ac:dyDescent="0.3">
      <c r="AG80" s="16">
        <v>19</v>
      </c>
      <c r="AH80" s="16">
        <f t="shared" si="19"/>
        <v>0.5</v>
      </c>
      <c r="AI80" s="16">
        <f t="shared" si="18"/>
        <v>405224</v>
      </c>
      <c r="AJ80" s="16">
        <f t="shared" si="20"/>
        <v>389236</v>
      </c>
      <c r="AK80" s="16">
        <f t="shared" si="21"/>
        <v>194618</v>
      </c>
    </row>
    <row r="81" spans="33:37" x14ac:dyDescent="0.3">
      <c r="AG81" s="16">
        <v>19.5</v>
      </c>
      <c r="AH81" s="16">
        <f t="shared" si="19"/>
        <v>0.5</v>
      </c>
      <c r="AI81" s="16">
        <f t="shared" si="18"/>
        <v>438976</v>
      </c>
      <c r="AJ81" s="16">
        <f t="shared" si="20"/>
        <v>422100</v>
      </c>
      <c r="AK81" s="16">
        <f t="shared" si="21"/>
        <v>211050</v>
      </c>
    </row>
    <row r="82" spans="33:37" x14ac:dyDescent="0.3">
      <c r="AG82" s="16">
        <v>20</v>
      </c>
      <c r="AH82" s="16">
        <f t="shared" si="19"/>
        <v>0.5</v>
      </c>
      <c r="AI82" s="16">
        <f t="shared" si="18"/>
        <v>474552</v>
      </c>
      <c r="AJ82" s="16">
        <f t="shared" si="20"/>
        <v>456764</v>
      </c>
      <c r="AK82" s="16">
        <f t="shared" si="21"/>
        <v>228382</v>
      </c>
    </row>
    <row r="84" spans="33:37" x14ac:dyDescent="0.3">
      <c r="AK84" s="16">
        <f>SUM(AK3:AK82)</f>
        <v>-512476</v>
      </c>
    </row>
  </sheetData>
  <pageMargins left="0.511811024" right="0.511811024" top="0.78740157499999996" bottom="0.78740157499999996" header="0.31496062000000002" footer="0.31496062000000002"/>
  <ignoredErrors>
    <ignoredError sqref="AW4" evalError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59"/>
  <sheetViews>
    <sheetView workbookViewId="0">
      <selection activeCell="H59" sqref="H59"/>
    </sheetView>
  </sheetViews>
  <sheetFormatPr defaultRowHeight="14.4" x14ac:dyDescent="0.3"/>
  <cols>
    <col min="3" max="3" width="32.5546875" bestFit="1" customWidth="1"/>
    <col min="4" max="4" width="26.6640625" bestFit="1" customWidth="1"/>
  </cols>
  <sheetData>
    <row r="2" spans="2:15" x14ac:dyDescent="0.3">
      <c r="N2">
        <v>2030</v>
      </c>
      <c r="O2">
        <f>(-0.0003 *((N2)^3)) +( 1.947 *((N2)^2)) - (3866.2*N2)+3000000</f>
        <v>665378.20000000019</v>
      </c>
    </row>
    <row r="3" spans="2:15" x14ac:dyDescent="0.3">
      <c r="N3">
        <v>2040</v>
      </c>
      <c r="O3">
        <f>(-0.0003 *((N3)^3)) +( 1.947 *((N3)^2)) - (3866.2*N3)+3000000</f>
        <v>668688</v>
      </c>
    </row>
    <row r="4" spans="2:15" ht="15" thickBot="1" x14ac:dyDescent="0.35">
      <c r="N4">
        <v>2050</v>
      </c>
      <c r="O4">
        <f>(-0.0003 *((N4)^3)) +( 1.947 *((N4)^2)) - (3866.2*N4)+3000000</f>
        <v>672020</v>
      </c>
    </row>
    <row r="5" spans="2:15" ht="15" thickBot="1" x14ac:dyDescent="0.35">
      <c r="B5" s="21" t="s">
        <v>58</v>
      </c>
      <c r="C5" s="24" t="s">
        <v>59</v>
      </c>
    </row>
    <row r="6" spans="2:15" x14ac:dyDescent="0.3">
      <c r="B6" s="22">
        <v>1940</v>
      </c>
      <c r="C6" s="25">
        <v>41</v>
      </c>
    </row>
    <row r="7" spans="2:15" x14ac:dyDescent="0.3">
      <c r="B7" s="22">
        <v>1950</v>
      </c>
      <c r="C7" s="26">
        <v>52</v>
      </c>
    </row>
    <row r="8" spans="2:15" x14ac:dyDescent="0.3">
      <c r="B8" s="22">
        <v>1960</v>
      </c>
      <c r="C8" s="26">
        <v>70</v>
      </c>
    </row>
    <row r="9" spans="2:15" x14ac:dyDescent="0.3">
      <c r="B9" s="22">
        <v>1970</v>
      </c>
      <c r="C9" s="26">
        <v>93</v>
      </c>
    </row>
    <row r="10" spans="2:15" x14ac:dyDescent="0.3">
      <c r="B10" s="22">
        <v>1980</v>
      </c>
      <c r="C10" s="26">
        <v>114</v>
      </c>
    </row>
    <row r="11" spans="2:15" x14ac:dyDescent="0.3">
      <c r="B11" s="22">
        <v>1990</v>
      </c>
      <c r="C11" s="26">
        <v>140</v>
      </c>
    </row>
    <row r="12" spans="2:15" x14ac:dyDescent="0.3">
      <c r="B12" s="22">
        <v>2000</v>
      </c>
      <c r="C12" s="26">
        <v>175</v>
      </c>
    </row>
    <row r="13" spans="2:15" x14ac:dyDescent="0.3">
      <c r="B13" s="22">
        <v>2010</v>
      </c>
      <c r="C13" s="26">
        <v>196</v>
      </c>
    </row>
    <row r="14" spans="2:15" ht="15" thickBot="1" x14ac:dyDescent="0.35">
      <c r="B14" s="23">
        <v>2020</v>
      </c>
      <c r="C14" s="27">
        <v>213</v>
      </c>
    </row>
    <row r="23" spans="3:4" ht="15" thickBot="1" x14ac:dyDescent="0.35"/>
    <row r="24" spans="3:4" x14ac:dyDescent="0.3">
      <c r="C24" s="36" t="s">
        <v>60</v>
      </c>
      <c r="D24" s="37" t="s">
        <v>63</v>
      </c>
    </row>
    <row r="25" spans="3:4" ht="15" thickBot="1" x14ac:dyDescent="0.35">
      <c r="C25" s="38" t="s">
        <v>61</v>
      </c>
      <c r="D25" s="39" t="s">
        <v>62</v>
      </c>
    </row>
    <row r="26" spans="3:4" x14ac:dyDescent="0.3">
      <c r="C26" s="28">
        <v>1.7</v>
      </c>
      <c r="D26" s="29">
        <v>552.6</v>
      </c>
    </row>
    <row r="27" spans="3:4" x14ac:dyDescent="0.3">
      <c r="C27" s="30">
        <v>1.2</v>
      </c>
      <c r="D27" s="31">
        <v>462.3</v>
      </c>
    </row>
    <row r="28" spans="3:4" x14ac:dyDescent="0.3">
      <c r="C28" s="30">
        <v>2.5</v>
      </c>
      <c r="D28" s="31">
        <v>475.4</v>
      </c>
    </row>
    <row r="29" spans="3:4" x14ac:dyDescent="0.3">
      <c r="C29" s="30">
        <v>2.8</v>
      </c>
      <c r="D29" s="31">
        <v>374.3</v>
      </c>
    </row>
    <row r="30" spans="3:4" x14ac:dyDescent="0.3">
      <c r="C30" s="30">
        <v>3.6</v>
      </c>
      <c r="D30" s="31">
        <v>748.5</v>
      </c>
    </row>
    <row r="31" spans="3:4" x14ac:dyDescent="0.3">
      <c r="C31" s="30">
        <v>2.2000000000000002</v>
      </c>
      <c r="D31" s="31">
        <v>400.9</v>
      </c>
    </row>
    <row r="32" spans="3:4" x14ac:dyDescent="0.3">
      <c r="C32" s="30">
        <v>0.8</v>
      </c>
      <c r="D32" s="31">
        <v>253</v>
      </c>
    </row>
    <row r="33" spans="3:4" x14ac:dyDescent="0.3">
      <c r="C33" s="30">
        <v>1.5</v>
      </c>
      <c r="D33" s="31">
        <v>38.6</v>
      </c>
    </row>
    <row r="34" spans="3:4" x14ac:dyDescent="0.3">
      <c r="C34" s="30">
        <v>2.4</v>
      </c>
      <c r="D34" s="31">
        <v>496.8</v>
      </c>
    </row>
    <row r="35" spans="3:4" ht="15" thickBot="1" x14ac:dyDescent="0.35">
      <c r="C35" s="32">
        <v>5.9</v>
      </c>
      <c r="D35" s="33">
        <v>1180.5999999999999</v>
      </c>
    </row>
    <row r="38" spans="3:4" ht="15" thickBot="1" x14ac:dyDescent="0.35"/>
    <row r="39" spans="3:4" ht="15" thickBot="1" x14ac:dyDescent="0.35">
      <c r="C39" s="40" t="s">
        <v>64</v>
      </c>
      <c r="D39" s="41" t="s">
        <v>65</v>
      </c>
    </row>
    <row r="40" spans="3:4" x14ac:dyDescent="0.3">
      <c r="C40" s="34">
        <v>18</v>
      </c>
      <c r="D40" s="35">
        <v>41</v>
      </c>
    </row>
    <row r="41" spans="3:4" x14ac:dyDescent="0.3">
      <c r="C41" s="30">
        <v>22</v>
      </c>
      <c r="D41" s="31">
        <v>120</v>
      </c>
    </row>
    <row r="42" spans="3:4" x14ac:dyDescent="0.3">
      <c r="C42" s="30">
        <v>28</v>
      </c>
      <c r="D42" s="31">
        <v>516</v>
      </c>
    </row>
    <row r="43" spans="3:4" x14ac:dyDescent="0.3">
      <c r="C43" s="30">
        <v>25</v>
      </c>
      <c r="D43" s="31">
        <v>446</v>
      </c>
    </row>
    <row r="44" spans="3:4" x14ac:dyDescent="0.3">
      <c r="C44" s="30">
        <v>33</v>
      </c>
      <c r="D44" s="31">
        <v>988</v>
      </c>
    </row>
    <row r="45" spans="3:4" x14ac:dyDescent="0.3">
      <c r="C45" s="30">
        <v>31</v>
      </c>
      <c r="D45" s="31">
        <v>521</v>
      </c>
    </row>
    <row r="46" spans="3:4" x14ac:dyDescent="0.3">
      <c r="C46" s="30">
        <v>29</v>
      </c>
      <c r="D46" s="31">
        <v>602</v>
      </c>
    </row>
    <row r="47" spans="3:4" x14ac:dyDescent="0.3">
      <c r="C47" s="30">
        <v>23</v>
      </c>
      <c r="D47" s="31">
        <v>240</v>
      </c>
    </row>
    <row r="48" spans="3:4" x14ac:dyDescent="0.3">
      <c r="C48" s="30">
        <v>17</v>
      </c>
      <c r="D48" s="31">
        <v>49</v>
      </c>
    </row>
    <row r="49" spans="3:4" x14ac:dyDescent="0.3">
      <c r="C49" s="30">
        <v>16</v>
      </c>
      <c r="D49" s="31">
        <v>36</v>
      </c>
    </row>
    <row r="50" spans="3:4" x14ac:dyDescent="0.3">
      <c r="C50" s="30">
        <v>21</v>
      </c>
      <c r="D50" s="31">
        <v>96</v>
      </c>
    </row>
    <row r="51" spans="3:4" x14ac:dyDescent="0.3">
      <c r="C51" s="30">
        <v>27</v>
      </c>
      <c r="D51" s="31">
        <v>434</v>
      </c>
    </row>
    <row r="52" spans="3:4" x14ac:dyDescent="0.3">
      <c r="C52" s="30">
        <v>26</v>
      </c>
      <c r="D52" s="31">
        <v>474</v>
      </c>
    </row>
    <row r="53" spans="3:4" x14ac:dyDescent="0.3">
      <c r="C53" s="30">
        <v>35</v>
      </c>
      <c r="D53" s="31">
        <v>747</v>
      </c>
    </row>
    <row r="54" spans="3:4" x14ac:dyDescent="0.3">
      <c r="C54" s="30">
        <v>32</v>
      </c>
      <c r="D54" s="31">
        <v>798</v>
      </c>
    </row>
    <row r="55" spans="3:4" x14ac:dyDescent="0.3">
      <c r="C55" s="30">
        <v>30</v>
      </c>
      <c r="D55" s="31">
        <v>638</v>
      </c>
    </row>
    <row r="56" spans="3:4" x14ac:dyDescent="0.3">
      <c r="C56" s="30">
        <v>24</v>
      </c>
      <c r="D56" s="31">
        <v>350</v>
      </c>
    </row>
    <row r="57" spans="3:4" x14ac:dyDescent="0.3">
      <c r="C57" s="30">
        <v>19</v>
      </c>
      <c r="D57" s="31">
        <v>59</v>
      </c>
    </row>
    <row r="58" spans="3:4" x14ac:dyDescent="0.3">
      <c r="C58" s="30">
        <v>25</v>
      </c>
      <c r="D58" s="31">
        <v>89</v>
      </c>
    </row>
    <row r="59" spans="3:4" ht="15" thickBot="1" x14ac:dyDescent="0.35">
      <c r="C59" s="32">
        <v>34</v>
      </c>
      <c r="D59" s="33">
        <v>744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41"/>
  <sheetViews>
    <sheetView workbookViewId="0">
      <selection activeCell="S22" sqref="S22"/>
    </sheetView>
  </sheetViews>
  <sheetFormatPr defaultRowHeight="14.4" x14ac:dyDescent="0.3"/>
  <cols>
    <col min="2" max="2" width="13.6640625" bestFit="1" customWidth="1"/>
    <col min="5" max="5" width="11.109375" bestFit="1" customWidth="1"/>
  </cols>
  <sheetData>
    <row r="2" spans="2:7" ht="15" thickBot="1" x14ac:dyDescent="0.35"/>
    <row r="3" spans="2:7" x14ac:dyDescent="0.3">
      <c r="B3" s="42" t="s">
        <v>67</v>
      </c>
      <c r="C3" s="43" t="s">
        <v>68</v>
      </c>
      <c r="D3" s="43" t="s">
        <v>69</v>
      </c>
      <c r="E3" s="44" t="s">
        <v>71</v>
      </c>
      <c r="G3" t="s">
        <v>70</v>
      </c>
    </row>
    <row r="4" spans="2:7" x14ac:dyDescent="0.3">
      <c r="B4" s="45">
        <v>7.8</v>
      </c>
      <c r="C4" s="13">
        <v>2</v>
      </c>
      <c r="D4" s="13">
        <v>0</v>
      </c>
      <c r="E4" s="46">
        <f>(C4-D4)/0.87</f>
        <v>2.2988505747126435</v>
      </c>
    </row>
    <row r="5" spans="2:7" x14ac:dyDescent="0.3">
      <c r="B5" s="45">
        <v>9.1999999999999993</v>
      </c>
      <c r="C5" s="13">
        <v>2.5</v>
      </c>
      <c r="D5" s="13">
        <v>0</v>
      </c>
      <c r="E5" s="46">
        <f t="shared" ref="E5:E19" si="0">(C5-D5)/0.87</f>
        <v>2.8735632183908044</v>
      </c>
    </row>
    <row r="6" spans="2:7" x14ac:dyDescent="0.3">
      <c r="B6" s="45">
        <v>11.3</v>
      </c>
      <c r="C6" s="13">
        <v>2.8</v>
      </c>
      <c r="D6" s="13">
        <v>0</v>
      </c>
      <c r="E6" s="46">
        <f t="shared" si="0"/>
        <v>3.2183908045977008</v>
      </c>
    </row>
    <row r="7" spans="2:7" x14ac:dyDescent="0.3">
      <c r="B7" s="45">
        <v>12.9</v>
      </c>
      <c r="C7" s="13">
        <v>3</v>
      </c>
      <c r="D7" s="13">
        <v>0</v>
      </c>
      <c r="E7" s="46">
        <f t="shared" si="0"/>
        <v>3.4482758620689657</v>
      </c>
    </row>
    <row r="8" spans="2:7" x14ac:dyDescent="0.3">
      <c r="B8" s="45">
        <v>15.1</v>
      </c>
      <c r="C8" s="13">
        <v>3.6</v>
      </c>
      <c r="D8" s="13">
        <v>0</v>
      </c>
      <c r="E8" s="46">
        <f t="shared" si="0"/>
        <v>4.1379310344827589</v>
      </c>
    </row>
    <row r="9" spans="2:7" x14ac:dyDescent="0.3">
      <c r="B9" s="45">
        <v>16.899999999999999</v>
      </c>
      <c r="C9" s="13">
        <v>4.5999999999999996</v>
      </c>
      <c r="D9" s="13">
        <v>1.1000000000000001</v>
      </c>
      <c r="E9" s="46">
        <f t="shared" si="0"/>
        <v>4.0229885057471257</v>
      </c>
    </row>
    <row r="10" spans="2:7" x14ac:dyDescent="0.3">
      <c r="B10" s="45">
        <v>19.100000000000001</v>
      </c>
      <c r="C10" s="13">
        <v>6</v>
      </c>
      <c r="D10" s="13">
        <v>1.9</v>
      </c>
      <c r="E10" s="46">
        <f t="shared" si="0"/>
        <v>4.7126436781609193</v>
      </c>
    </row>
    <row r="11" spans="2:7" x14ac:dyDescent="0.3">
      <c r="B11" s="45">
        <v>19.899999999999999</v>
      </c>
      <c r="C11" s="13">
        <v>6.5</v>
      </c>
      <c r="D11" s="13">
        <v>2.2000000000000002</v>
      </c>
      <c r="E11" s="46">
        <f t="shared" si="0"/>
        <v>4.9425287356321839</v>
      </c>
    </row>
    <row r="12" spans="2:7" x14ac:dyDescent="0.3">
      <c r="B12" s="45">
        <v>7.7</v>
      </c>
      <c r="C12" s="13">
        <v>0.7</v>
      </c>
      <c r="D12" s="13">
        <v>0</v>
      </c>
      <c r="E12" s="46">
        <f t="shared" si="0"/>
        <v>0.80459770114942519</v>
      </c>
    </row>
    <row r="13" spans="2:7" x14ac:dyDescent="0.3">
      <c r="B13" s="45">
        <v>9.4</v>
      </c>
      <c r="C13" s="13">
        <v>1.2</v>
      </c>
      <c r="D13" s="13">
        <v>0</v>
      </c>
      <c r="E13" s="46">
        <f t="shared" si="0"/>
        <v>1.3793103448275861</v>
      </c>
    </row>
    <row r="14" spans="2:7" x14ac:dyDescent="0.3">
      <c r="B14" s="45">
        <v>11.3</v>
      </c>
      <c r="C14" s="13">
        <v>2</v>
      </c>
      <c r="D14" s="13">
        <v>0</v>
      </c>
      <c r="E14" s="46">
        <f t="shared" si="0"/>
        <v>2.2988505747126435</v>
      </c>
    </row>
    <row r="15" spans="2:7" x14ac:dyDescent="0.3">
      <c r="B15" s="45">
        <v>12.9</v>
      </c>
      <c r="C15" s="13">
        <v>2.7</v>
      </c>
      <c r="D15" s="13">
        <v>0</v>
      </c>
      <c r="E15" s="46">
        <f t="shared" si="0"/>
        <v>3.1034482758620694</v>
      </c>
    </row>
    <row r="16" spans="2:7" x14ac:dyDescent="0.3">
      <c r="B16" s="45">
        <v>15.1</v>
      </c>
      <c r="C16" s="13">
        <v>3.5</v>
      </c>
      <c r="D16" s="13">
        <v>0.6</v>
      </c>
      <c r="E16" s="46">
        <f t="shared" si="0"/>
        <v>3.333333333333333</v>
      </c>
    </row>
    <row r="17" spans="2:5" x14ac:dyDescent="0.3">
      <c r="B17" s="45">
        <v>16.7</v>
      </c>
      <c r="C17" s="13">
        <v>4.5999999999999996</v>
      </c>
      <c r="D17" s="13">
        <v>1.2</v>
      </c>
      <c r="E17" s="46">
        <f t="shared" si="0"/>
        <v>3.9080459770114935</v>
      </c>
    </row>
    <row r="18" spans="2:5" x14ac:dyDescent="0.3">
      <c r="B18" s="45">
        <v>19.100000000000001</v>
      </c>
      <c r="C18" s="13">
        <v>6.1</v>
      </c>
      <c r="D18" s="13">
        <v>2.1</v>
      </c>
      <c r="E18" s="46">
        <f t="shared" si="0"/>
        <v>4.5977011494252871</v>
      </c>
    </row>
    <row r="19" spans="2:5" ht="15" thickBot="1" x14ac:dyDescent="0.35">
      <c r="B19" s="47">
        <v>19.7</v>
      </c>
      <c r="C19" s="48">
        <v>6.5</v>
      </c>
      <c r="D19" s="48">
        <v>2.2000000000000002</v>
      </c>
      <c r="E19" s="49">
        <f t="shared" si="0"/>
        <v>4.9425287356321839</v>
      </c>
    </row>
    <row r="27" spans="2:5" ht="15" thickBot="1" x14ac:dyDescent="0.35"/>
    <row r="28" spans="2:5" x14ac:dyDescent="0.3">
      <c r="B28" s="42" t="s">
        <v>66</v>
      </c>
      <c r="C28" s="44" t="s">
        <v>72</v>
      </c>
    </row>
    <row r="29" spans="2:5" x14ac:dyDescent="0.3">
      <c r="B29" s="45">
        <v>0</v>
      </c>
      <c r="C29" s="50">
        <v>0</v>
      </c>
    </row>
    <row r="30" spans="2:5" x14ac:dyDescent="0.3">
      <c r="B30" s="45">
        <v>11.1</v>
      </c>
      <c r="C30" s="50">
        <v>4</v>
      </c>
    </row>
    <row r="31" spans="2:5" x14ac:dyDescent="0.3">
      <c r="B31" s="45">
        <v>16.399999999999999</v>
      </c>
      <c r="C31" s="50">
        <v>4.8</v>
      </c>
    </row>
    <row r="32" spans="2:5" x14ac:dyDescent="0.3">
      <c r="B32" s="45">
        <v>21.2</v>
      </c>
      <c r="C32" s="50">
        <v>5.4</v>
      </c>
    </row>
    <row r="33" spans="2:3" x14ac:dyDescent="0.3">
      <c r="B33" s="45">
        <v>26.7</v>
      </c>
      <c r="C33" s="50">
        <v>6</v>
      </c>
    </row>
    <row r="34" spans="2:3" x14ac:dyDescent="0.3">
      <c r="B34" s="45">
        <v>30.8</v>
      </c>
      <c r="C34" s="50">
        <v>6.4</v>
      </c>
    </row>
    <row r="35" spans="2:3" x14ac:dyDescent="0.3">
      <c r="B35" s="45">
        <v>37.200000000000003</v>
      </c>
      <c r="C35" s="50">
        <v>7</v>
      </c>
    </row>
    <row r="36" spans="2:3" x14ac:dyDescent="0.3">
      <c r="B36" s="45">
        <v>41</v>
      </c>
      <c r="C36" s="50">
        <v>7.3</v>
      </c>
    </row>
    <row r="37" spans="2:3" x14ac:dyDescent="0.3">
      <c r="B37" s="45">
        <v>46.1</v>
      </c>
      <c r="C37" s="50">
        <v>7.6</v>
      </c>
    </row>
    <row r="38" spans="2:3" x14ac:dyDescent="0.3">
      <c r="B38" s="45">
        <v>52.8</v>
      </c>
      <c r="C38" s="50">
        <v>8.3000000000000007</v>
      </c>
    </row>
    <row r="39" spans="2:3" x14ac:dyDescent="0.3">
      <c r="B39" s="45">
        <v>56.7</v>
      </c>
      <c r="C39" s="50">
        <v>8.9</v>
      </c>
    </row>
    <row r="40" spans="2:3" x14ac:dyDescent="0.3">
      <c r="B40" s="45">
        <v>60.5</v>
      </c>
      <c r="C40" s="50">
        <v>9.3000000000000007</v>
      </c>
    </row>
    <row r="41" spans="2:3" ht="15" thickBot="1" x14ac:dyDescent="0.35">
      <c r="B41" s="47">
        <v>64.400000000000006</v>
      </c>
      <c r="C41" s="51">
        <v>9.5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F52"/>
  <sheetViews>
    <sheetView topLeftCell="A40" workbookViewId="0">
      <selection activeCell="I61" sqref="I61"/>
    </sheetView>
  </sheetViews>
  <sheetFormatPr defaultRowHeight="14.4" x14ac:dyDescent="0.3"/>
  <cols>
    <col min="2" max="2" width="15.6640625" bestFit="1" customWidth="1"/>
    <col min="3" max="3" width="13.5546875" bestFit="1" customWidth="1"/>
    <col min="4" max="4" width="17.5546875" bestFit="1" customWidth="1"/>
    <col min="5" max="5" width="20.6640625" bestFit="1" customWidth="1"/>
    <col min="6" max="6" width="23.44140625" bestFit="1" customWidth="1"/>
  </cols>
  <sheetData>
    <row r="2" spans="2:6" ht="15" thickBot="1" x14ac:dyDescent="0.35"/>
    <row r="3" spans="2:6" x14ac:dyDescent="0.3">
      <c r="B3" s="42" t="s">
        <v>73</v>
      </c>
      <c r="C3" s="52" t="s">
        <v>75</v>
      </c>
      <c r="D3" s="60" t="s">
        <v>76</v>
      </c>
      <c r="E3" s="53" t="s">
        <v>74</v>
      </c>
      <c r="F3" s="54" t="s">
        <v>77</v>
      </c>
    </row>
    <row r="4" spans="2:6" x14ac:dyDescent="0.3">
      <c r="B4" s="45">
        <v>1983</v>
      </c>
      <c r="C4" s="12">
        <v>95</v>
      </c>
      <c r="D4" s="61">
        <f>2.1+7.7*E4+1.45*F4</f>
        <v>89.75</v>
      </c>
      <c r="E4" s="55">
        <v>9.5</v>
      </c>
      <c r="F4" s="56">
        <v>10</v>
      </c>
    </row>
    <row r="5" spans="2:6" x14ac:dyDescent="0.3">
      <c r="B5" s="45">
        <v>1984</v>
      </c>
      <c r="C5" s="12">
        <v>60</v>
      </c>
      <c r="D5" s="61">
        <f t="shared" ref="D5:D14" si="0">2.1+7.7*E5+1.45*F5</f>
        <v>63.750000000000007</v>
      </c>
      <c r="E5" s="55">
        <v>6.5</v>
      </c>
      <c r="F5" s="56">
        <v>8</v>
      </c>
    </row>
    <row r="6" spans="2:6" x14ac:dyDescent="0.3">
      <c r="B6" s="45">
        <v>1985</v>
      </c>
      <c r="C6" s="12">
        <v>60</v>
      </c>
      <c r="D6" s="61">
        <f t="shared" si="0"/>
        <v>69.05</v>
      </c>
      <c r="E6" s="55">
        <v>7</v>
      </c>
      <c r="F6" s="56">
        <v>9</v>
      </c>
    </row>
    <row r="7" spans="2:6" x14ac:dyDescent="0.3">
      <c r="B7" s="45">
        <v>1986</v>
      </c>
      <c r="C7" s="12">
        <v>80</v>
      </c>
      <c r="D7" s="61">
        <f t="shared" si="0"/>
        <v>81.099999999999994</v>
      </c>
      <c r="E7" s="55">
        <v>8</v>
      </c>
      <c r="F7" s="56">
        <v>12</v>
      </c>
    </row>
    <row r="8" spans="2:6" x14ac:dyDescent="0.3">
      <c r="B8" s="45">
        <v>1987</v>
      </c>
      <c r="C8" s="12">
        <v>80</v>
      </c>
      <c r="D8" s="61">
        <f t="shared" si="0"/>
        <v>81.599999999999994</v>
      </c>
      <c r="E8" s="55">
        <v>7.5</v>
      </c>
      <c r="F8" s="56">
        <v>15</v>
      </c>
    </row>
    <row r="9" spans="2:6" x14ac:dyDescent="0.3">
      <c r="B9" s="45">
        <v>1988</v>
      </c>
      <c r="C9" s="12">
        <v>80</v>
      </c>
      <c r="D9" s="61">
        <f t="shared" si="0"/>
        <v>83.5</v>
      </c>
      <c r="E9" s="55">
        <v>8.5</v>
      </c>
      <c r="F9" s="56">
        <v>11</v>
      </c>
    </row>
    <row r="10" spans="2:6" x14ac:dyDescent="0.3">
      <c r="B10" s="45">
        <v>1989</v>
      </c>
      <c r="C10" s="12">
        <v>85</v>
      </c>
      <c r="D10" s="61">
        <f t="shared" si="0"/>
        <v>78.7</v>
      </c>
      <c r="E10" s="55">
        <v>7.5</v>
      </c>
      <c r="F10" s="56">
        <v>13</v>
      </c>
    </row>
    <row r="11" spans="2:6" x14ac:dyDescent="0.3">
      <c r="B11" s="45">
        <v>1990</v>
      </c>
      <c r="C11" s="12">
        <v>60</v>
      </c>
      <c r="D11" s="61">
        <f t="shared" si="0"/>
        <v>54.6</v>
      </c>
      <c r="E11" s="55">
        <v>5.5</v>
      </c>
      <c r="F11" s="56">
        <v>7</v>
      </c>
    </row>
    <row r="12" spans="2:6" x14ac:dyDescent="0.3">
      <c r="B12" s="45">
        <v>1991</v>
      </c>
      <c r="C12" s="12">
        <v>85</v>
      </c>
      <c r="D12" s="61">
        <f t="shared" si="0"/>
        <v>85.45</v>
      </c>
      <c r="E12" s="55">
        <v>8</v>
      </c>
      <c r="F12" s="56">
        <v>15</v>
      </c>
    </row>
    <row r="13" spans="2:6" x14ac:dyDescent="0.3">
      <c r="B13" s="45">
        <v>1992</v>
      </c>
      <c r="C13" s="12">
        <v>86</v>
      </c>
      <c r="D13" s="61">
        <f t="shared" si="0"/>
        <v>86.9</v>
      </c>
      <c r="E13" s="55">
        <v>8</v>
      </c>
      <c r="F13" s="56">
        <v>16</v>
      </c>
    </row>
    <row r="14" spans="2:6" ht="15" thickBot="1" x14ac:dyDescent="0.35">
      <c r="B14" s="47">
        <v>1993</v>
      </c>
      <c r="C14" s="57">
        <v>65</v>
      </c>
      <c r="D14" s="61">
        <f t="shared" si="0"/>
        <v>62.800000000000004</v>
      </c>
      <c r="E14" s="58">
        <v>6</v>
      </c>
      <c r="F14" s="59">
        <v>10</v>
      </c>
    </row>
    <row r="39" spans="2:5" ht="15" thickBot="1" x14ac:dyDescent="0.35"/>
    <row r="40" spans="2:5" x14ac:dyDescent="0.3">
      <c r="B40" s="42" t="s">
        <v>78</v>
      </c>
      <c r="C40" s="62" t="s">
        <v>81</v>
      </c>
      <c r="D40" s="53" t="s">
        <v>79</v>
      </c>
      <c r="E40" s="63" t="s">
        <v>80</v>
      </c>
    </row>
    <row r="41" spans="2:5" x14ac:dyDescent="0.3">
      <c r="B41" s="45">
        <v>2</v>
      </c>
      <c r="C41" s="64">
        <f>0.05+0.075*D41+0.0348*E41</f>
        <v>3.536</v>
      </c>
      <c r="D41" s="55">
        <v>14</v>
      </c>
      <c r="E41" s="65">
        <v>70</v>
      </c>
    </row>
    <row r="42" spans="2:5" x14ac:dyDescent="0.3">
      <c r="B42" s="45">
        <v>5</v>
      </c>
      <c r="C42" s="64">
        <f t="shared" ref="C42:C52" si="1">0.05+0.075*D42+0.0348*E42</f>
        <v>3.86</v>
      </c>
      <c r="D42" s="55">
        <v>16</v>
      </c>
      <c r="E42" s="65">
        <v>75</v>
      </c>
    </row>
    <row r="43" spans="2:5" x14ac:dyDescent="0.3">
      <c r="B43" s="45">
        <v>7</v>
      </c>
      <c r="C43" s="64">
        <f t="shared" si="1"/>
        <v>7.0861999999999998</v>
      </c>
      <c r="D43" s="55">
        <v>27</v>
      </c>
      <c r="E43" s="65">
        <v>144</v>
      </c>
    </row>
    <row r="44" spans="2:5" x14ac:dyDescent="0.3">
      <c r="B44" s="45">
        <v>9</v>
      </c>
      <c r="C44" s="64">
        <f t="shared" si="1"/>
        <v>9.8119999999999994</v>
      </c>
      <c r="D44" s="55">
        <v>42</v>
      </c>
      <c r="E44" s="65">
        <v>190</v>
      </c>
    </row>
    <row r="45" spans="2:5" x14ac:dyDescent="0.3">
      <c r="B45" s="45">
        <v>10</v>
      </c>
      <c r="C45" s="64">
        <f t="shared" si="1"/>
        <v>10.282999999999999</v>
      </c>
      <c r="D45" s="55">
        <v>39</v>
      </c>
      <c r="E45" s="65">
        <v>210</v>
      </c>
    </row>
    <row r="46" spans="2:5" x14ac:dyDescent="0.3">
      <c r="B46" s="45">
        <v>13</v>
      </c>
      <c r="C46" s="64">
        <f t="shared" si="1"/>
        <v>11.977999999999998</v>
      </c>
      <c r="D46" s="55">
        <v>50</v>
      </c>
      <c r="E46" s="65">
        <v>235</v>
      </c>
    </row>
    <row r="47" spans="2:5" x14ac:dyDescent="0.3">
      <c r="B47" s="45">
        <v>20</v>
      </c>
      <c r="C47" s="64">
        <f t="shared" si="1"/>
        <v>20.194999999999997</v>
      </c>
      <c r="D47" s="55">
        <v>83</v>
      </c>
      <c r="E47" s="65">
        <v>400</v>
      </c>
    </row>
    <row r="48" spans="2:5" x14ac:dyDescent="0.3">
      <c r="B48" s="45">
        <v>4</v>
      </c>
      <c r="C48" s="64">
        <f t="shared" si="1"/>
        <v>3.7153999999999998</v>
      </c>
      <c r="D48" s="55">
        <v>15</v>
      </c>
      <c r="E48" s="65">
        <v>73</v>
      </c>
    </row>
    <row r="49" spans="2:5" x14ac:dyDescent="0.3">
      <c r="B49" s="45">
        <v>6</v>
      </c>
      <c r="C49" s="64">
        <f t="shared" si="1"/>
        <v>5.702</v>
      </c>
      <c r="D49" s="55">
        <v>22</v>
      </c>
      <c r="E49" s="65">
        <v>115</v>
      </c>
    </row>
    <row r="50" spans="2:5" x14ac:dyDescent="0.3">
      <c r="B50" s="45">
        <v>8</v>
      </c>
      <c r="C50" s="64">
        <f t="shared" si="1"/>
        <v>8.2376000000000005</v>
      </c>
      <c r="D50" s="55">
        <v>34</v>
      </c>
      <c r="E50" s="65">
        <v>162</v>
      </c>
    </row>
    <row r="51" spans="2:5" x14ac:dyDescent="0.3">
      <c r="B51" s="45">
        <v>12</v>
      </c>
      <c r="C51" s="64">
        <f t="shared" si="1"/>
        <v>11.254999999999999</v>
      </c>
      <c r="D51" s="55">
        <v>45</v>
      </c>
      <c r="E51" s="65">
        <v>225</v>
      </c>
    </row>
    <row r="52" spans="2:5" ht="15" thickBot="1" x14ac:dyDescent="0.35">
      <c r="B52" s="47">
        <v>16</v>
      </c>
      <c r="C52" s="64">
        <f t="shared" si="1"/>
        <v>16.210999999999999</v>
      </c>
      <c r="D52" s="58">
        <v>67</v>
      </c>
      <c r="E52" s="66">
        <v>320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33"/>
  <sheetViews>
    <sheetView topLeftCell="I1" workbookViewId="0">
      <selection activeCell="Y15" sqref="Y15"/>
    </sheetView>
  </sheetViews>
  <sheetFormatPr defaultRowHeight="14.4" x14ac:dyDescent="0.3"/>
  <cols>
    <col min="2" max="2" width="13.33203125" customWidth="1"/>
    <col min="3" max="3" width="13.44140625" customWidth="1"/>
    <col min="4" max="4" width="17.88671875" customWidth="1"/>
    <col min="5" max="5" width="14.88671875" customWidth="1"/>
  </cols>
  <sheetData>
    <row r="1" spans="1:9" ht="15" thickBot="1" x14ac:dyDescent="0.35">
      <c r="I1" t="s">
        <v>189</v>
      </c>
    </row>
    <row r="2" spans="1:9" ht="16.2" thickBot="1" x14ac:dyDescent="0.35">
      <c r="A2" s="105" t="s">
        <v>82</v>
      </c>
      <c r="B2" s="106"/>
      <c r="C2" s="106"/>
      <c r="D2" s="106"/>
      <c r="E2" s="107"/>
    </row>
    <row r="3" spans="1:9" ht="15" thickBot="1" x14ac:dyDescent="0.35">
      <c r="A3" s="67"/>
      <c r="B3" s="68"/>
      <c r="C3" s="68"/>
      <c r="D3" s="68"/>
      <c r="E3" s="68"/>
    </row>
    <row r="4" spans="1:9" ht="79.8" thickBot="1" x14ac:dyDescent="0.35">
      <c r="A4" s="69" t="s">
        <v>83</v>
      </c>
      <c r="B4" s="70" t="s">
        <v>84</v>
      </c>
      <c r="C4" s="70" t="s">
        <v>84</v>
      </c>
      <c r="D4" s="70" t="s">
        <v>85</v>
      </c>
      <c r="E4" s="70" t="s">
        <v>86</v>
      </c>
      <c r="F4" s="71" t="s">
        <v>87</v>
      </c>
    </row>
    <row r="5" spans="1:9" ht="16.2" thickBot="1" x14ac:dyDescent="0.35">
      <c r="A5" s="72" t="s">
        <v>88</v>
      </c>
      <c r="B5" s="73">
        <v>4.01</v>
      </c>
      <c r="C5" s="73">
        <f>12.4-0.0103*D5-0.0686*E5+0.0234*F5</f>
        <v>3.9977318021264878</v>
      </c>
      <c r="D5" s="74">
        <v>506.86737649257407</v>
      </c>
      <c r="E5" s="73">
        <v>51.85</v>
      </c>
      <c r="F5" s="75">
        <v>16.041699999999999</v>
      </c>
    </row>
    <row r="6" spans="1:9" ht="16.2" thickBot="1" x14ac:dyDescent="0.35">
      <c r="A6" s="76" t="s">
        <v>89</v>
      </c>
      <c r="B6" s="77">
        <v>4.0199999999999996</v>
      </c>
      <c r="C6" s="73">
        <f t="shared" ref="C6:C69" si="0">12.4-0.0103*D6-0.0686*E6+0.0234*F6</f>
        <v>4.0239644474524292</v>
      </c>
      <c r="D6" s="78">
        <v>506.80394102403602</v>
      </c>
      <c r="E6" s="77">
        <v>51.4</v>
      </c>
      <c r="F6" s="79">
        <v>15.8156</v>
      </c>
    </row>
    <row r="7" spans="1:9" ht="16.2" thickBot="1" x14ac:dyDescent="0.35">
      <c r="A7" s="76" t="s">
        <v>90</v>
      </c>
      <c r="B7" s="77">
        <v>4.2</v>
      </c>
      <c r="C7" s="73">
        <f t="shared" si="0"/>
        <v>4.0597401683642715</v>
      </c>
      <c r="D7" s="78">
        <v>494.63126520735233</v>
      </c>
      <c r="E7" s="77">
        <v>52.62</v>
      </c>
      <c r="F7" s="79">
        <v>15.563000000000001</v>
      </c>
    </row>
    <row r="8" spans="1:9" ht="16.2" thickBot="1" x14ac:dyDescent="0.35">
      <c r="A8" s="76" t="s">
        <v>91</v>
      </c>
      <c r="B8" s="77">
        <v>4.09</v>
      </c>
      <c r="C8" s="73">
        <f t="shared" si="0"/>
        <v>4.0830708691333983</v>
      </c>
      <c r="D8" s="78">
        <v>501.21137192879627</v>
      </c>
      <c r="E8" s="77">
        <v>50.52</v>
      </c>
      <c r="F8" s="79">
        <v>13.3</v>
      </c>
    </row>
    <row r="9" spans="1:9" ht="16.2" thickBot="1" x14ac:dyDescent="0.35">
      <c r="A9" s="76" t="s">
        <v>90</v>
      </c>
      <c r="B9" s="77">
        <v>4.18</v>
      </c>
      <c r="C9" s="73">
        <f t="shared" si="0"/>
        <v>4.1003888413476739</v>
      </c>
      <c r="D9" s="78">
        <v>506.87098627692495</v>
      </c>
      <c r="E9" s="77">
        <v>50.1</v>
      </c>
      <c r="F9" s="79">
        <v>15.3</v>
      </c>
    </row>
    <row r="10" spans="1:9" ht="16.2" thickBot="1" x14ac:dyDescent="0.35">
      <c r="A10" s="76" t="s">
        <v>92</v>
      </c>
      <c r="B10" s="77">
        <v>4.25</v>
      </c>
      <c r="C10" s="73">
        <f t="shared" si="0"/>
        <v>4.2645100792474491</v>
      </c>
      <c r="D10" s="78">
        <v>495.48869133519918</v>
      </c>
      <c r="E10" s="77">
        <v>50.24</v>
      </c>
      <c r="F10" s="79">
        <v>17.713999999999999</v>
      </c>
    </row>
    <row r="11" spans="1:9" ht="16.2" thickBot="1" x14ac:dyDescent="0.35">
      <c r="A11" s="76" t="s">
        <v>92</v>
      </c>
      <c r="B11" s="77">
        <v>4.29</v>
      </c>
      <c r="C11" s="73">
        <f t="shared" si="0"/>
        <v>4.2419769562623832</v>
      </c>
      <c r="D11" s="78">
        <v>487.37621783860368</v>
      </c>
      <c r="E11" s="77">
        <v>51.12</v>
      </c>
      <c r="F11" s="79">
        <v>15.76</v>
      </c>
    </row>
    <row r="12" spans="1:9" ht="16.2" thickBot="1" x14ac:dyDescent="0.35">
      <c r="A12" s="76" t="s">
        <v>91</v>
      </c>
      <c r="B12" s="77">
        <v>4.24</v>
      </c>
      <c r="C12" s="73">
        <f t="shared" si="0"/>
        <v>4.2052622987836106</v>
      </c>
      <c r="D12" s="78">
        <v>492.62346613751362</v>
      </c>
      <c r="E12" s="77">
        <v>51.13</v>
      </c>
      <c r="F12" s="79">
        <v>16.53</v>
      </c>
    </row>
    <row r="13" spans="1:9" ht="16.2" thickBot="1" x14ac:dyDescent="0.35">
      <c r="A13" s="76" t="s">
        <v>93</v>
      </c>
      <c r="B13" s="77">
        <v>4.1900000000000004</v>
      </c>
      <c r="C13" s="73">
        <f t="shared" si="0"/>
        <v>4.2958438610514609</v>
      </c>
      <c r="D13" s="78">
        <v>489.2431979561689</v>
      </c>
      <c r="E13" s="77">
        <v>49.83</v>
      </c>
      <c r="F13" s="79">
        <v>15.102</v>
      </c>
    </row>
    <row r="14" spans="1:9" ht="16.2" thickBot="1" x14ac:dyDescent="0.35">
      <c r="A14" s="76" t="s">
        <v>94</v>
      </c>
      <c r="B14" s="77">
        <v>4.3499999999999996</v>
      </c>
      <c r="C14" s="73">
        <f t="shared" si="0"/>
        <v>4.3161416945525009</v>
      </c>
      <c r="D14" s="78">
        <v>492.94623548033985</v>
      </c>
      <c r="E14" s="77">
        <v>49.4</v>
      </c>
      <c r="F14" s="79">
        <v>16.338799999999999</v>
      </c>
    </row>
    <row r="15" spans="1:9" ht="16.2" thickBot="1" x14ac:dyDescent="0.35">
      <c r="A15" s="76" t="s">
        <v>95</v>
      </c>
      <c r="B15" s="77">
        <v>4.32</v>
      </c>
      <c r="C15" s="73">
        <f t="shared" si="0"/>
        <v>4.3181026428583547</v>
      </c>
      <c r="D15" s="78">
        <v>485.2445201108394</v>
      </c>
      <c r="E15" s="77">
        <v>50.49</v>
      </c>
      <c r="F15" s="79">
        <v>16.228000000000002</v>
      </c>
    </row>
    <row r="16" spans="1:9" ht="16.2" thickBot="1" x14ac:dyDescent="0.35">
      <c r="A16" s="76" t="s">
        <v>96</v>
      </c>
      <c r="B16" s="77">
        <v>4.51</v>
      </c>
      <c r="C16" s="73">
        <f t="shared" si="0"/>
        <v>4.413804797678063</v>
      </c>
      <c r="D16" s="78">
        <v>482.90380605067367</v>
      </c>
      <c r="E16" s="77">
        <v>49.43</v>
      </c>
      <c r="F16" s="79">
        <v>16.18</v>
      </c>
    </row>
    <row r="17" spans="1:6" ht="16.2" thickBot="1" x14ac:dyDescent="0.35">
      <c r="A17" s="80" t="s">
        <v>97</v>
      </c>
      <c r="B17" s="77">
        <v>4.41</v>
      </c>
      <c r="C17" s="73">
        <f t="shared" si="0"/>
        <v>4.3453644093070301</v>
      </c>
      <c r="D17" s="78">
        <v>489.16423210611367</v>
      </c>
      <c r="E17" s="77">
        <v>50.32</v>
      </c>
      <c r="F17" s="79">
        <v>18.62</v>
      </c>
    </row>
    <row r="18" spans="1:6" ht="16.2" thickBot="1" x14ac:dyDescent="0.35">
      <c r="A18" s="76" t="s">
        <v>89</v>
      </c>
      <c r="B18" s="77">
        <v>4.3899999999999997</v>
      </c>
      <c r="C18" s="73">
        <f t="shared" si="0"/>
        <v>4.2706084395231159</v>
      </c>
      <c r="D18" s="78">
        <v>482.25335538610523</v>
      </c>
      <c r="E18" s="77">
        <v>52.27</v>
      </c>
      <c r="F18" s="79">
        <v>18.100000000000001</v>
      </c>
    </row>
    <row r="19" spans="1:6" ht="16.2" thickBot="1" x14ac:dyDescent="0.35">
      <c r="A19" s="76" t="s">
        <v>90</v>
      </c>
      <c r="B19" s="77">
        <v>4.46</v>
      </c>
      <c r="C19" s="73">
        <f t="shared" si="0"/>
        <v>4.3805974087555493</v>
      </c>
      <c r="D19" s="78">
        <v>478.73384381014085</v>
      </c>
      <c r="E19" s="77">
        <v>51.41</v>
      </c>
      <c r="F19" s="79">
        <v>18.73</v>
      </c>
    </row>
    <row r="20" spans="1:6" ht="16.2" thickBot="1" x14ac:dyDescent="0.35">
      <c r="A20" s="76" t="s">
        <v>91</v>
      </c>
      <c r="B20" s="77">
        <v>4.29</v>
      </c>
      <c r="C20" s="73">
        <f t="shared" si="0"/>
        <v>4.17043276686708</v>
      </c>
      <c r="D20" s="78">
        <v>491.50555661484674</v>
      </c>
      <c r="E20" s="77">
        <v>52</v>
      </c>
      <c r="F20" s="79">
        <v>17.100000000000001</v>
      </c>
    </row>
    <row r="21" spans="1:6" ht="16.2" thickBot="1" x14ac:dyDescent="0.35">
      <c r="A21" s="76" t="s">
        <v>90</v>
      </c>
      <c r="B21" s="77">
        <v>4.5599999999999996</v>
      </c>
      <c r="C21" s="73">
        <f t="shared" si="0"/>
        <v>4.4513840133247564</v>
      </c>
      <c r="D21" s="78">
        <v>475.61300841507227</v>
      </c>
      <c r="E21" s="77">
        <v>50.26</v>
      </c>
      <c r="F21" s="79">
        <v>17.010000000000002</v>
      </c>
    </row>
    <row r="22" spans="1:6" ht="16.2" thickBot="1" x14ac:dyDescent="0.35">
      <c r="A22" s="76" t="s">
        <v>92</v>
      </c>
      <c r="B22" s="77">
        <v>4.4800000000000004</v>
      </c>
      <c r="C22" s="73">
        <f t="shared" si="0"/>
        <v>4.495778789000183</v>
      </c>
      <c r="D22" s="78">
        <v>471.32227291260364</v>
      </c>
      <c r="E22" s="77">
        <v>50.78</v>
      </c>
      <c r="F22" s="79">
        <v>18.542999999999999</v>
      </c>
    </row>
    <row r="23" spans="1:6" ht="16.2" thickBot="1" x14ac:dyDescent="0.35">
      <c r="A23" s="76" t="s">
        <v>92</v>
      </c>
      <c r="B23" s="77">
        <v>4.3600000000000003</v>
      </c>
      <c r="C23" s="73">
        <f t="shared" si="0"/>
        <v>4.3056836404766221</v>
      </c>
      <c r="D23" s="78">
        <v>480.3104038372212</v>
      </c>
      <c r="E23" s="77">
        <v>51.71</v>
      </c>
      <c r="F23" s="79">
        <v>17.102</v>
      </c>
    </row>
    <row r="24" spans="1:6" ht="16.2" thickBot="1" x14ac:dyDescent="0.35">
      <c r="A24" s="76" t="s">
        <v>91</v>
      </c>
      <c r="B24" s="77">
        <v>4.1399999999999997</v>
      </c>
      <c r="C24" s="73">
        <f t="shared" si="0"/>
        <v>4.1595768094604679</v>
      </c>
      <c r="D24" s="78">
        <v>489.13277578053714</v>
      </c>
      <c r="E24" s="77">
        <v>51.79</v>
      </c>
      <c r="F24" s="79">
        <v>14.976000000000001</v>
      </c>
    </row>
    <row r="25" spans="1:6" ht="16.2" thickBot="1" x14ac:dyDescent="0.35">
      <c r="A25" s="76" t="s">
        <v>93</v>
      </c>
      <c r="B25" s="77">
        <v>4.08</v>
      </c>
      <c r="C25" s="73">
        <f t="shared" si="0"/>
        <v>4.1108261348476258</v>
      </c>
      <c r="D25" s="78">
        <v>490.85548205362869</v>
      </c>
      <c r="E25" s="77">
        <v>52.33</v>
      </c>
      <c r="F25" s="79">
        <v>15.234</v>
      </c>
    </row>
    <row r="26" spans="1:6" ht="16.2" thickBot="1" x14ac:dyDescent="0.35">
      <c r="A26" s="76" t="s">
        <v>94</v>
      </c>
      <c r="B26" s="77">
        <v>4.03</v>
      </c>
      <c r="C26" s="73">
        <f t="shared" si="0"/>
        <v>4.0603021505180061</v>
      </c>
      <c r="D26" s="78">
        <v>495.81200480407711</v>
      </c>
      <c r="E26" s="77">
        <v>52.47</v>
      </c>
      <c r="F26" s="79">
        <v>15.667</v>
      </c>
    </row>
    <row r="27" spans="1:6" ht="16.2" thickBot="1" x14ac:dyDescent="0.35">
      <c r="A27" s="76" t="s">
        <v>95</v>
      </c>
      <c r="B27" s="77">
        <v>4.2</v>
      </c>
      <c r="C27" s="73">
        <f t="shared" si="0"/>
        <v>4.2189135124336463</v>
      </c>
      <c r="D27" s="78">
        <v>491.6240667540149</v>
      </c>
      <c r="E27" s="77">
        <v>51.02</v>
      </c>
      <c r="F27" s="79">
        <v>16.350999999999999</v>
      </c>
    </row>
    <row r="28" spans="1:6" ht="16.2" thickBot="1" x14ac:dyDescent="0.35">
      <c r="A28" s="76" t="s">
        <v>96</v>
      </c>
      <c r="B28" s="77">
        <v>4.26</v>
      </c>
      <c r="C28" s="73">
        <f t="shared" si="0"/>
        <v>4.2825697023766534</v>
      </c>
      <c r="D28" s="78">
        <v>487.74967938090754</v>
      </c>
      <c r="E28" s="77">
        <v>50.8</v>
      </c>
      <c r="F28" s="79">
        <v>16.721</v>
      </c>
    </row>
    <row r="29" spans="1:6" ht="16.2" thickBot="1" x14ac:dyDescent="0.35">
      <c r="A29" s="80" t="s">
        <v>98</v>
      </c>
      <c r="B29" s="77">
        <v>4.0279999999999996</v>
      </c>
      <c r="C29" s="73">
        <f t="shared" si="0"/>
        <v>3.9660348999999999</v>
      </c>
      <c r="D29" s="78">
        <v>509.23099999999999</v>
      </c>
      <c r="E29" s="77">
        <v>51.77</v>
      </c>
      <c r="F29" s="79">
        <v>15.493</v>
      </c>
    </row>
    <row r="30" spans="1:6" ht="16.2" thickBot="1" x14ac:dyDescent="0.35">
      <c r="A30" s="76" t="s">
        <v>89</v>
      </c>
      <c r="B30" s="77">
        <v>3.9649999999999999</v>
      </c>
      <c r="C30" s="73">
        <f t="shared" si="0"/>
        <v>3.8924127493225282</v>
      </c>
      <c r="D30" s="78">
        <v>506.82621851237599</v>
      </c>
      <c r="E30" s="77">
        <v>53.47</v>
      </c>
      <c r="F30" s="79">
        <v>16.271999999999998</v>
      </c>
    </row>
    <row r="31" spans="1:6" ht="16.2" thickBot="1" x14ac:dyDescent="0.35">
      <c r="A31" s="76" t="s">
        <v>90</v>
      </c>
      <c r="B31" s="77">
        <v>3.9</v>
      </c>
      <c r="C31" s="73">
        <f t="shared" si="0"/>
        <v>3.9802350000000004</v>
      </c>
      <c r="D31" s="78">
        <v>502</v>
      </c>
      <c r="E31" s="77">
        <v>53.7</v>
      </c>
      <c r="F31" s="79">
        <v>18.574999999999999</v>
      </c>
    </row>
    <row r="32" spans="1:6" ht="16.2" thickBot="1" x14ac:dyDescent="0.35">
      <c r="A32" s="76" t="s">
        <v>91</v>
      </c>
      <c r="B32" s="77">
        <v>3.95</v>
      </c>
      <c r="C32" s="73">
        <f t="shared" si="0"/>
        <v>4.0013182</v>
      </c>
      <c r="D32" s="78">
        <v>500.78000000000003</v>
      </c>
      <c r="E32" s="77">
        <v>52.91</v>
      </c>
      <c r="F32" s="79">
        <v>16.623000000000001</v>
      </c>
    </row>
    <row r="33" spans="1:14" ht="16.2" thickBot="1" x14ac:dyDescent="0.35">
      <c r="A33" s="76" t="s">
        <v>90</v>
      </c>
      <c r="B33" s="77">
        <v>3.95</v>
      </c>
      <c r="C33" s="73">
        <f t="shared" si="0"/>
        <v>3.8395257000000007</v>
      </c>
      <c r="D33" s="78">
        <v>505.62299999999999</v>
      </c>
      <c r="E33" s="77">
        <v>53.81</v>
      </c>
      <c r="F33" s="79">
        <v>14.478999999999999</v>
      </c>
    </row>
    <row r="34" spans="1:14" ht="16.2" thickBot="1" x14ac:dyDescent="0.35">
      <c r="A34" s="76" t="s">
        <v>92</v>
      </c>
      <c r="B34" s="77">
        <v>3.88</v>
      </c>
      <c r="C34" s="73">
        <f t="shared" si="0"/>
        <v>3.9405724944459175</v>
      </c>
      <c r="D34" s="78">
        <v>506.43628209262937</v>
      </c>
      <c r="E34" s="77">
        <v>52.38</v>
      </c>
      <c r="F34" s="79">
        <v>14.962999999999999</v>
      </c>
    </row>
    <row r="35" spans="1:14" ht="16.2" thickBot="1" x14ac:dyDescent="0.35">
      <c r="A35" s="76" t="s">
        <v>92</v>
      </c>
      <c r="B35" s="77">
        <v>3.95</v>
      </c>
      <c r="C35" s="73">
        <f t="shared" si="0"/>
        <v>3.9262588153589588</v>
      </c>
      <c r="D35" s="78">
        <v>506.07766841175163</v>
      </c>
      <c r="E35" s="77">
        <v>51.67</v>
      </c>
      <c r="F35" s="79">
        <v>12.112</v>
      </c>
    </row>
    <row r="36" spans="1:14" ht="16.2" thickBot="1" x14ac:dyDescent="0.35">
      <c r="A36" s="76" t="s">
        <v>91</v>
      </c>
      <c r="B36" s="77">
        <v>3.8</v>
      </c>
      <c r="C36" s="73">
        <f t="shared" si="0"/>
        <v>3.7961033655012768</v>
      </c>
      <c r="D36" s="78">
        <v>513.24747907754602</v>
      </c>
      <c r="E36" s="77">
        <v>52.69</v>
      </c>
      <c r="F36" s="79">
        <v>12.696</v>
      </c>
    </row>
    <row r="37" spans="1:14" ht="16.2" thickBot="1" x14ac:dyDescent="0.35">
      <c r="A37" s="76" t="s">
        <v>93</v>
      </c>
      <c r="B37" s="77">
        <v>3.78</v>
      </c>
      <c r="C37" s="73">
        <f t="shared" si="0"/>
        <v>3.799374253242477</v>
      </c>
      <c r="D37" s="78">
        <v>514.72226667548773</v>
      </c>
      <c r="E37" s="77">
        <v>52.85</v>
      </c>
      <c r="F37" s="79">
        <v>13.954000000000001</v>
      </c>
    </row>
    <row r="38" spans="1:14" ht="16.2" thickBot="1" x14ac:dyDescent="0.35">
      <c r="A38" s="76" t="s">
        <v>94</v>
      </c>
      <c r="B38" s="77">
        <v>3.88</v>
      </c>
      <c r="C38" s="73">
        <f t="shared" si="0"/>
        <v>3.9227777542208146</v>
      </c>
      <c r="D38" s="78">
        <v>513.73140250283359</v>
      </c>
      <c r="E38" s="77">
        <v>52.17</v>
      </c>
      <c r="F38" s="79">
        <v>16.797999999999998</v>
      </c>
    </row>
    <row r="39" spans="1:14" ht="16.2" thickBot="1" x14ac:dyDescent="0.35">
      <c r="A39" s="76" t="s">
        <v>95</v>
      </c>
      <c r="B39" s="77">
        <v>3.98</v>
      </c>
      <c r="C39" s="73">
        <f t="shared" si="0"/>
        <v>3.9255077755512136</v>
      </c>
      <c r="D39" s="78">
        <v>501.1182936358046</v>
      </c>
      <c r="E39" s="77">
        <v>53.19</v>
      </c>
      <c r="F39" s="79">
        <v>14.353</v>
      </c>
    </row>
    <row r="40" spans="1:14" ht="16.2" thickBot="1" x14ac:dyDescent="0.35">
      <c r="A40" s="76" t="s">
        <v>96</v>
      </c>
      <c r="B40" s="77">
        <v>4.0199999999999996</v>
      </c>
      <c r="C40" s="73">
        <f t="shared" si="0"/>
        <v>4.0257327632658413</v>
      </c>
      <c r="D40" s="78">
        <v>500.41380939166601</v>
      </c>
      <c r="E40" s="77">
        <v>52.62</v>
      </c>
      <c r="F40" s="79">
        <v>16.655000000000001</v>
      </c>
    </row>
    <row r="41" spans="1:14" ht="16.2" thickBot="1" x14ac:dyDescent="0.35">
      <c r="A41" s="80" t="s">
        <v>99</v>
      </c>
      <c r="B41" s="77">
        <v>4.1769999999999996</v>
      </c>
      <c r="C41" s="73">
        <f t="shared" si="0"/>
        <v>4.0159996498692436</v>
      </c>
      <c r="D41" s="78">
        <v>513.98360680881137</v>
      </c>
      <c r="E41" s="77">
        <v>50.72</v>
      </c>
      <c r="F41" s="79">
        <v>16.641999999999999</v>
      </c>
    </row>
    <row r="42" spans="1:14" ht="16.2" thickBot="1" x14ac:dyDescent="0.35">
      <c r="A42" s="76" t="s">
        <v>89</v>
      </c>
      <c r="B42" s="77">
        <v>4.0570000000000004</v>
      </c>
      <c r="C42" s="73">
        <f t="shared" si="0"/>
        <v>4.1680395450000001</v>
      </c>
      <c r="D42" s="78">
        <v>501.26985000000002</v>
      </c>
      <c r="E42" s="77">
        <v>50.84</v>
      </c>
      <c r="F42" s="79">
        <v>17.895</v>
      </c>
    </row>
    <row r="43" spans="1:14" ht="16.2" thickBot="1" x14ac:dyDescent="0.35">
      <c r="A43" s="76" t="s">
        <v>90</v>
      </c>
      <c r="B43" s="77">
        <v>4.0670000000000002</v>
      </c>
      <c r="C43" s="73">
        <f t="shared" si="0"/>
        <v>4.0916356197081889</v>
      </c>
      <c r="D43" s="78">
        <v>500.78531847493315</v>
      </c>
      <c r="E43" s="77">
        <v>51.58</v>
      </c>
      <c r="F43" s="79">
        <v>16.585999999999999</v>
      </c>
      <c r="H43" t="s">
        <v>102</v>
      </c>
      <c r="N43" t="s">
        <v>109</v>
      </c>
    </row>
    <row r="44" spans="1:14" ht="16.2" thickBot="1" x14ac:dyDescent="0.35">
      <c r="A44" s="76" t="s">
        <v>91</v>
      </c>
      <c r="B44" s="77">
        <v>3.92</v>
      </c>
      <c r="C44" s="73">
        <f t="shared" si="0"/>
        <v>3.9859586572292947</v>
      </c>
      <c r="D44" s="78">
        <v>497.09451871560253</v>
      </c>
      <c r="E44" s="77">
        <v>52.93</v>
      </c>
      <c r="F44" s="79">
        <v>14.403</v>
      </c>
      <c r="H44" t="s">
        <v>103</v>
      </c>
    </row>
    <row r="45" spans="1:14" ht="16.2" thickBot="1" x14ac:dyDescent="0.35">
      <c r="A45" s="76" t="s">
        <v>90</v>
      </c>
      <c r="B45" s="77">
        <v>3.8820000000000001</v>
      </c>
      <c r="C45" s="73">
        <f t="shared" si="0"/>
        <v>3.8981255551877032</v>
      </c>
      <c r="D45" s="78">
        <v>495.66410143808713</v>
      </c>
      <c r="E45" s="77">
        <v>54.58</v>
      </c>
      <c r="F45" s="79">
        <v>14.856999999999999</v>
      </c>
      <c r="N45" t="s">
        <v>122</v>
      </c>
    </row>
    <row r="46" spans="1:14" ht="16.2" thickBot="1" x14ac:dyDescent="0.35">
      <c r="A46" s="76" t="s">
        <v>92</v>
      </c>
      <c r="B46" s="77">
        <v>4.01</v>
      </c>
      <c r="C46" s="73">
        <f t="shared" si="0"/>
        <v>4.0324453920035914</v>
      </c>
      <c r="D46" s="78">
        <v>495.03891339770962</v>
      </c>
      <c r="E46" s="77">
        <v>52.81</v>
      </c>
      <c r="F46" s="79">
        <v>15.132999999999999</v>
      </c>
      <c r="H46" t="s">
        <v>104</v>
      </c>
    </row>
    <row r="47" spans="1:14" ht="16.2" thickBot="1" x14ac:dyDescent="0.35">
      <c r="A47" s="76" t="s">
        <v>92</v>
      </c>
      <c r="B47" s="77">
        <v>3.919</v>
      </c>
      <c r="C47" s="73">
        <f t="shared" si="0"/>
        <v>3.8799879794588206</v>
      </c>
      <c r="D47" s="78">
        <v>510.04007966419221</v>
      </c>
      <c r="E47" s="77">
        <v>52.5</v>
      </c>
      <c r="F47" s="79">
        <v>14.311999999999999</v>
      </c>
      <c r="H47" t="s">
        <v>105</v>
      </c>
    </row>
    <row r="48" spans="1:14" ht="16.2" thickBot="1" x14ac:dyDescent="0.35">
      <c r="A48" s="76" t="s">
        <v>91</v>
      </c>
      <c r="B48" s="77">
        <v>3.9039999999999999</v>
      </c>
      <c r="C48" s="73">
        <f t="shared" si="0"/>
        <v>3.8567579113164916</v>
      </c>
      <c r="D48" s="78">
        <v>518.43292123140861</v>
      </c>
      <c r="E48" s="77">
        <v>52.04</v>
      </c>
      <c r="F48" s="79">
        <v>15.664999999999999</v>
      </c>
      <c r="H48" t="s">
        <v>106</v>
      </c>
      <c r="N48" t="s">
        <v>110</v>
      </c>
    </row>
    <row r="49" spans="1:14" ht="16.2" thickBot="1" x14ac:dyDescent="0.35">
      <c r="A49" s="76" t="s">
        <v>93</v>
      </c>
      <c r="B49" s="77">
        <v>3.8959999999999999</v>
      </c>
      <c r="C49" s="73">
        <f t="shared" si="0"/>
        <v>3.7943886703835994</v>
      </c>
      <c r="D49" s="78">
        <v>515.87766306955348</v>
      </c>
      <c r="E49" s="77">
        <v>53.15</v>
      </c>
      <c r="F49" s="79">
        <v>15.129</v>
      </c>
      <c r="H49" t="s">
        <v>107</v>
      </c>
    </row>
    <row r="50" spans="1:14" ht="16.2" thickBot="1" x14ac:dyDescent="0.35">
      <c r="A50" s="76" t="s">
        <v>94</v>
      </c>
      <c r="B50" s="77">
        <v>3.7480000000000002</v>
      </c>
      <c r="C50" s="73">
        <f t="shared" si="0"/>
        <v>3.7309318709397332</v>
      </c>
      <c r="D50" s="78">
        <v>506.02162418060846</v>
      </c>
      <c r="E50" s="77">
        <v>55.78</v>
      </c>
      <c r="F50" s="79">
        <v>15.789</v>
      </c>
      <c r="H50" t="s">
        <v>108</v>
      </c>
      <c r="N50" t="s">
        <v>111</v>
      </c>
    </row>
    <row r="51" spans="1:14" ht="16.2" thickBot="1" x14ac:dyDescent="0.35">
      <c r="A51" s="76" t="s">
        <v>95</v>
      </c>
      <c r="B51" s="77">
        <v>3.944</v>
      </c>
      <c r="C51" s="73">
        <f t="shared" si="0"/>
        <v>3.9416014060662108</v>
      </c>
      <c r="D51" s="78">
        <v>503.50017416832907</v>
      </c>
      <c r="E51" s="77">
        <v>53.5</v>
      </c>
      <c r="F51" s="79">
        <v>16.998000000000001</v>
      </c>
      <c r="N51" t="s">
        <v>112</v>
      </c>
    </row>
    <row r="52" spans="1:14" ht="16.2" thickBot="1" x14ac:dyDescent="0.35">
      <c r="A52" s="76" t="s">
        <v>96</v>
      </c>
      <c r="B52" s="77">
        <v>4.1920000000000002</v>
      </c>
      <c r="C52" s="73">
        <f t="shared" si="0"/>
        <v>4.1293586535260065</v>
      </c>
      <c r="D52" s="78">
        <v>507.27438315281495</v>
      </c>
      <c r="E52" s="77">
        <v>49.86</v>
      </c>
      <c r="F52" s="79">
        <v>16.012</v>
      </c>
      <c r="N52" t="s">
        <v>113</v>
      </c>
    </row>
    <row r="53" spans="1:14" ht="16.2" thickBot="1" x14ac:dyDescent="0.35">
      <c r="A53" s="80" t="s">
        <v>100</v>
      </c>
      <c r="B53" s="78">
        <v>4.07</v>
      </c>
      <c r="C53" s="73">
        <f t="shared" si="0"/>
        <v>4.0189317990953048</v>
      </c>
      <c r="D53" s="78">
        <v>497.56448552472779</v>
      </c>
      <c r="E53" s="78">
        <v>53.5</v>
      </c>
      <c r="F53" s="79">
        <v>17.690000000000001</v>
      </c>
      <c r="N53" t="s">
        <v>114</v>
      </c>
    </row>
    <row r="54" spans="1:14" ht="16.2" thickBot="1" x14ac:dyDescent="0.35">
      <c r="A54" s="76" t="s">
        <v>89</v>
      </c>
      <c r="B54" s="78">
        <v>4.2699999999999996</v>
      </c>
      <c r="C54" s="73">
        <f t="shared" si="0"/>
        <v>4.1281191000000002</v>
      </c>
      <c r="D54" s="78">
        <v>498.98700000000002</v>
      </c>
      <c r="E54" s="78">
        <v>52.1</v>
      </c>
      <c r="F54" s="79">
        <v>18.878</v>
      </c>
    </row>
    <row r="55" spans="1:14" ht="16.2" thickBot="1" x14ac:dyDescent="0.35">
      <c r="A55" s="76" t="s">
        <v>90</v>
      </c>
      <c r="B55" s="78">
        <v>4.1100000000000003</v>
      </c>
      <c r="C55" s="73">
        <f t="shared" si="0"/>
        <v>4.1949162000000007</v>
      </c>
      <c r="D55" s="78">
        <v>500.37600000000003</v>
      </c>
      <c r="E55" s="78">
        <v>51.5</v>
      </c>
      <c r="F55" s="79">
        <v>20.585000000000001</v>
      </c>
    </row>
    <row r="56" spans="1:14" ht="16.2" thickBot="1" x14ac:dyDescent="0.35">
      <c r="A56" s="76" t="s">
        <v>91</v>
      </c>
      <c r="B56" s="78">
        <v>4.0199999999999996</v>
      </c>
      <c r="C56" s="73">
        <f t="shared" si="0"/>
        <v>4.1280835200000006</v>
      </c>
      <c r="D56" s="78">
        <v>493.58960000000002</v>
      </c>
      <c r="E56" s="78">
        <v>52.9</v>
      </c>
      <c r="F56" s="79">
        <v>18.846</v>
      </c>
      <c r="N56" t="s">
        <v>115</v>
      </c>
    </row>
    <row r="57" spans="1:14" ht="16.2" thickBot="1" x14ac:dyDescent="0.35">
      <c r="A57" s="76" t="s">
        <v>90</v>
      </c>
      <c r="B57" s="78">
        <v>3.8</v>
      </c>
      <c r="C57" s="73">
        <f t="shared" si="0"/>
        <v>3.8255494000000003</v>
      </c>
      <c r="D57" s="78">
        <v>509</v>
      </c>
      <c r="E57" s="78">
        <v>54.5</v>
      </c>
      <c r="F57" s="79">
        <v>17.390999999999998</v>
      </c>
      <c r="N57" t="s">
        <v>116</v>
      </c>
    </row>
    <row r="58" spans="1:14" ht="16.2" thickBot="1" x14ac:dyDescent="0.35">
      <c r="A58" s="76" t="s">
        <v>92</v>
      </c>
      <c r="B58" s="78">
        <v>4.1100000000000003</v>
      </c>
      <c r="C58" s="73">
        <f t="shared" si="0"/>
        <v>4.0030147954999453</v>
      </c>
      <c r="D58" s="78">
        <v>504.32248587379178</v>
      </c>
      <c r="E58" s="78">
        <v>52.6</v>
      </c>
      <c r="F58" s="79">
        <v>17.346</v>
      </c>
      <c r="N58" t="s">
        <v>117</v>
      </c>
    </row>
    <row r="59" spans="1:14" ht="16.2" thickBot="1" x14ac:dyDescent="0.35">
      <c r="A59" s="76" t="s">
        <v>92</v>
      </c>
      <c r="B59" s="78">
        <v>3.83</v>
      </c>
      <c r="C59" s="73">
        <f t="shared" si="0"/>
        <v>3.7392858871368917</v>
      </c>
      <c r="D59" s="78">
        <v>502.7196614430203</v>
      </c>
      <c r="E59" s="78">
        <v>56.9</v>
      </c>
      <c r="F59" s="79">
        <v>17.975999999999999</v>
      </c>
      <c r="N59" t="s">
        <v>118</v>
      </c>
    </row>
    <row r="60" spans="1:14" ht="16.2" thickBot="1" x14ac:dyDescent="0.35">
      <c r="A60" s="76" t="s">
        <v>91</v>
      </c>
      <c r="B60" s="78">
        <v>3.85</v>
      </c>
      <c r="C60" s="73">
        <f t="shared" si="0"/>
        <v>3.8376265326429539</v>
      </c>
      <c r="D60" s="78">
        <v>513.39785119971327</v>
      </c>
      <c r="E60" s="78">
        <v>52.7</v>
      </c>
      <c r="F60" s="79">
        <v>14.566000000000001</v>
      </c>
    </row>
    <row r="61" spans="1:14" ht="16.2" thickBot="1" x14ac:dyDescent="0.35">
      <c r="A61" s="76" t="s">
        <v>93</v>
      </c>
      <c r="B61" s="78">
        <v>3.677</v>
      </c>
      <c r="C61" s="73">
        <f t="shared" si="0"/>
        <v>3.6096712505547215</v>
      </c>
      <c r="D61" s="78">
        <v>506.66686887818247</v>
      </c>
      <c r="E61" s="78">
        <v>57.11</v>
      </c>
      <c r="F61" s="79">
        <v>14.79</v>
      </c>
    </row>
    <row r="62" spans="1:14" ht="16.2" thickBot="1" x14ac:dyDescent="0.35">
      <c r="A62" s="76" t="s">
        <v>94</v>
      </c>
      <c r="B62" s="78">
        <v>3.774</v>
      </c>
      <c r="C62" s="73">
        <f t="shared" si="0"/>
        <v>3.8548698187379218</v>
      </c>
      <c r="D62" s="78">
        <v>493.93048361767757</v>
      </c>
      <c r="E62" s="78">
        <v>55.58</v>
      </c>
      <c r="F62" s="79">
        <v>15.177</v>
      </c>
      <c r="N62" t="s">
        <v>119</v>
      </c>
    </row>
    <row r="63" spans="1:14" ht="16.2" thickBot="1" x14ac:dyDescent="0.35">
      <c r="A63" s="76" t="s">
        <v>95</v>
      </c>
      <c r="B63" s="78">
        <v>3.7280000000000002</v>
      </c>
      <c r="C63" s="73">
        <f t="shared" si="0"/>
        <v>3.6524772274373376</v>
      </c>
      <c r="D63" s="78">
        <v>503.15718180220028</v>
      </c>
      <c r="E63" s="78">
        <v>56.4</v>
      </c>
      <c r="F63" s="79">
        <v>12.993</v>
      </c>
      <c r="N63" t="s">
        <v>123</v>
      </c>
    </row>
    <row r="64" spans="1:14" ht="16.2" thickBot="1" x14ac:dyDescent="0.35">
      <c r="A64" s="76" t="s">
        <v>96</v>
      </c>
      <c r="B64" s="78">
        <v>3.6749999999999998</v>
      </c>
      <c r="C64" s="73">
        <f t="shared" si="0"/>
        <v>3.6627618619978275</v>
      </c>
      <c r="D64" s="78">
        <v>506.77389689341481</v>
      </c>
      <c r="E64" s="78">
        <v>56.1</v>
      </c>
      <c r="F64" s="79">
        <v>14.145</v>
      </c>
      <c r="N64" t="s">
        <v>124</v>
      </c>
    </row>
    <row r="65" spans="1:14" ht="16.2" thickBot="1" x14ac:dyDescent="0.35">
      <c r="A65" s="80" t="s">
        <v>101</v>
      </c>
      <c r="B65" s="78">
        <v>3.9529999999999998</v>
      </c>
      <c r="C65" s="73">
        <f t="shared" si="0"/>
        <v>3.841504500000001</v>
      </c>
      <c r="D65" s="78">
        <v>495.23500000000001</v>
      </c>
      <c r="E65" s="78">
        <v>55.8</v>
      </c>
      <c r="F65" s="79">
        <v>15.824999999999999</v>
      </c>
      <c r="N65" t="s">
        <v>125</v>
      </c>
    </row>
    <row r="66" spans="1:14" ht="16.2" thickBot="1" x14ac:dyDescent="0.35">
      <c r="A66" s="76" t="s">
        <v>89</v>
      </c>
      <c r="B66" s="78">
        <v>4.0540000000000003</v>
      </c>
      <c r="C66" s="73">
        <f t="shared" si="0"/>
        <v>3.9659422940397739</v>
      </c>
      <c r="D66" s="78">
        <v>493.30098116118705</v>
      </c>
      <c r="E66" s="78">
        <v>55.15</v>
      </c>
      <c r="F66" s="79">
        <v>18.385999999999999</v>
      </c>
      <c r="N66" t="s">
        <v>126</v>
      </c>
    </row>
    <row r="67" spans="1:14" ht="16.2" thickBot="1" x14ac:dyDescent="0.35">
      <c r="A67" s="76" t="s">
        <v>90</v>
      </c>
      <c r="B67" s="78">
        <v>3.73</v>
      </c>
      <c r="C67" s="73">
        <f t="shared" si="0"/>
        <v>3.744417700000001</v>
      </c>
      <c r="D67" s="78">
        <v>504.95299999999997</v>
      </c>
      <c r="E67" s="78">
        <v>55.94</v>
      </c>
      <c r="F67" s="79">
        <v>16.364000000000001</v>
      </c>
      <c r="N67" t="s">
        <v>127</v>
      </c>
    </row>
    <row r="68" spans="1:14" ht="16.2" thickBot="1" x14ac:dyDescent="0.35">
      <c r="A68" s="76" t="s">
        <v>91</v>
      </c>
      <c r="B68" s="78">
        <v>3.7570000000000001</v>
      </c>
      <c r="C68" s="73">
        <f t="shared" si="0"/>
        <v>3.7766156129527397</v>
      </c>
      <c r="D68" s="78">
        <v>494.1719987424525</v>
      </c>
      <c r="E68" s="78">
        <v>56.62</v>
      </c>
      <c r="F68" s="79">
        <v>14.988</v>
      </c>
      <c r="N68" t="s">
        <v>128</v>
      </c>
    </row>
    <row r="69" spans="1:14" ht="16.2" thickBot="1" x14ac:dyDescent="0.35">
      <c r="A69" s="76" t="s">
        <v>90</v>
      </c>
      <c r="B69" s="78">
        <v>3.76</v>
      </c>
      <c r="C69" s="73">
        <f t="shared" si="0"/>
        <v>3.826539371401545</v>
      </c>
      <c r="D69" s="78">
        <v>497.40202219402482</v>
      </c>
      <c r="E69" s="78">
        <v>55.6</v>
      </c>
      <c r="F69" s="79">
        <v>15.553000000000001</v>
      </c>
      <c r="N69" t="s">
        <v>129</v>
      </c>
    </row>
    <row r="70" spans="1:14" ht="16.2" thickBot="1" x14ac:dyDescent="0.35">
      <c r="A70" s="81" t="s">
        <v>92</v>
      </c>
      <c r="B70" s="82">
        <v>3.71</v>
      </c>
      <c r="C70" s="73">
        <f t="shared" ref="C70" si="1">12.4-0.0103*D70-0.0686*E70+0.0234*F70</f>
        <v>3.6592144800872637</v>
      </c>
      <c r="D70" s="82">
        <v>506.22966212745024</v>
      </c>
      <c r="E70" s="82">
        <v>56.01</v>
      </c>
      <c r="F70" s="83">
        <v>13.49</v>
      </c>
      <c r="N70" t="s">
        <v>130</v>
      </c>
    </row>
    <row r="71" spans="1:14" x14ac:dyDescent="0.3">
      <c r="A71" s="84"/>
      <c r="M71" t="s">
        <v>131</v>
      </c>
    </row>
    <row r="72" spans="1:14" x14ac:dyDescent="0.3">
      <c r="M72" t="s">
        <v>132</v>
      </c>
    </row>
    <row r="73" spans="1:14" x14ac:dyDescent="0.3">
      <c r="M73" t="s">
        <v>133</v>
      </c>
    </row>
    <row r="74" spans="1:14" x14ac:dyDescent="0.3">
      <c r="M74" t="s">
        <v>134</v>
      </c>
    </row>
    <row r="75" spans="1:14" x14ac:dyDescent="0.3">
      <c r="M75" t="s">
        <v>135</v>
      </c>
    </row>
    <row r="76" spans="1:14" x14ac:dyDescent="0.3">
      <c r="M76" t="s">
        <v>136</v>
      </c>
    </row>
    <row r="77" spans="1:14" x14ac:dyDescent="0.3">
      <c r="M77" t="s">
        <v>137</v>
      </c>
    </row>
    <row r="78" spans="1:14" x14ac:dyDescent="0.3">
      <c r="M78" t="s">
        <v>138</v>
      </c>
    </row>
    <row r="79" spans="1:14" x14ac:dyDescent="0.3">
      <c r="M79" t="s">
        <v>139</v>
      </c>
    </row>
    <row r="80" spans="1:14" x14ac:dyDescent="0.3">
      <c r="M80" t="s">
        <v>140</v>
      </c>
    </row>
    <row r="81" spans="13:13" x14ac:dyDescent="0.3">
      <c r="M81" t="s">
        <v>141</v>
      </c>
    </row>
    <row r="82" spans="13:13" x14ac:dyDescent="0.3">
      <c r="M82" t="s">
        <v>142</v>
      </c>
    </row>
    <row r="83" spans="13:13" x14ac:dyDescent="0.3">
      <c r="M83" t="s">
        <v>143</v>
      </c>
    </row>
    <row r="84" spans="13:13" x14ac:dyDescent="0.3">
      <c r="M84" t="s">
        <v>144</v>
      </c>
    </row>
    <row r="85" spans="13:13" x14ac:dyDescent="0.3">
      <c r="M85" t="s">
        <v>145</v>
      </c>
    </row>
    <row r="86" spans="13:13" x14ac:dyDescent="0.3">
      <c r="M86" t="s">
        <v>146</v>
      </c>
    </row>
    <row r="87" spans="13:13" x14ac:dyDescent="0.3">
      <c r="M87" t="s">
        <v>147</v>
      </c>
    </row>
    <row r="88" spans="13:13" x14ac:dyDescent="0.3">
      <c r="M88" t="s">
        <v>148</v>
      </c>
    </row>
    <row r="89" spans="13:13" x14ac:dyDescent="0.3">
      <c r="M89" t="s">
        <v>149</v>
      </c>
    </row>
    <row r="90" spans="13:13" x14ac:dyDescent="0.3">
      <c r="M90" t="s">
        <v>150</v>
      </c>
    </row>
    <row r="91" spans="13:13" x14ac:dyDescent="0.3">
      <c r="M91" t="s">
        <v>151</v>
      </c>
    </row>
    <row r="92" spans="13:13" x14ac:dyDescent="0.3">
      <c r="M92" t="s">
        <v>152</v>
      </c>
    </row>
    <row r="93" spans="13:13" x14ac:dyDescent="0.3">
      <c r="M93" t="s">
        <v>153</v>
      </c>
    </row>
    <row r="94" spans="13:13" x14ac:dyDescent="0.3">
      <c r="M94" t="s">
        <v>154</v>
      </c>
    </row>
    <row r="95" spans="13:13" x14ac:dyDescent="0.3">
      <c r="M95" t="s">
        <v>155</v>
      </c>
    </row>
    <row r="96" spans="13:13" x14ac:dyDescent="0.3">
      <c r="M96" t="s">
        <v>156</v>
      </c>
    </row>
    <row r="97" spans="13:13" x14ac:dyDescent="0.3">
      <c r="M97" t="s">
        <v>157</v>
      </c>
    </row>
    <row r="98" spans="13:13" x14ac:dyDescent="0.3">
      <c r="M98" t="s">
        <v>158</v>
      </c>
    </row>
    <row r="99" spans="13:13" x14ac:dyDescent="0.3">
      <c r="M99" t="s">
        <v>120</v>
      </c>
    </row>
    <row r="100" spans="13:13" x14ac:dyDescent="0.3">
      <c r="M100" t="s">
        <v>159</v>
      </c>
    </row>
    <row r="101" spans="13:13" x14ac:dyDescent="0.3">
      <c r="M101" t="s">
        <v>160</v>
      </c>
    </row>
    <row r="102" spans="13:13" x14ac:dyDescent="0.3">
      <c r="M102" t="s">
        <v>161</v>
      </c>
    </row>
    <row r="103" spans="13:13" x14ac:dyDescent="0.3">
      <c r="M103" t="s">
        <v>162</v>
      </c>
    </row>
    <row r="104" spans="13:13" x14ac:dyDescent="0.3">
      <c r="M104" t="s">
        <v>163</v>
      </c>
    </row>
    <row r="105" spans="13:13" x14ac:dyDescent="0.3">
      <c r="M105" t="s">
        <v>164</v>
      </c>
    </row>
    <row r="106" spans="13:13" x14ac:dyDescent="0.3">
      <c r="M106" t="s">
        <v>165</v>
      </c>
    </row>
    <row r="107" spans="13:13" x14ac:dyDescent="0.3">
      <c r="M107" t="s">
        <v>166</v>
      </c>
    </row>
    <row r="108" spans="13:13" x14ac:dyDescent="0.3">
      <c r="M108" t="s">
        <v>167</v>
      </c>
    </row>
    <row r="109" spans="13:13" x14ac:dyDescent="0.3">
      <c r="M109" t="s">
        <v>168</v>
      </c>
    </row>
    <row r="110" spans="13:13" x14ac:dyDescent="0.3">
      <c r="M110" t="s">
        <v>169</v>
      </c>
    </row>
    <row r="111" spans="13:13" x14ac:dyDescent="0.3">
      <c r="M111" t="s">
        <v>170</v>
      </c>
    </row>
    <row r="112" spans="13:13" x14ac:dyDescent="0.3">
      <c r="M112" t="s">
        <v>171</v>
      </c>
    </row>
    <row r="113" spans="13:13" x14ac:dyDescent="0.3">
      <c r="M113" t="s">
        <v>172</v>
      </c>
    </row>
    <row r="114" spans="13:13" x14ac:dyDescent="0.3">
      <c r="M114" t="s">
        <v>173</v>
      </c>
    </row>
    <row r="115" spans="13:13" x14ac:dyDescent="0.3">
      <c r="M115" t="s">
        <v>174</v>
      </c>
    </row>
    <row r="116" spans="13:13" x14ac:dyDescent="0.3">
      <c r="M116" t="s">
        <v>175</v>
      </c>
    </row>
    <row r="117" spans="13:13" x14ac:dyDescent="0.3">
      <c r="M117" t="s">
        <v>176</v>
      </c>
    </row>
    <row r="118" spans="13:13" x14ac:dyDescent="0.3">
      <c r="M118" t="s">
        <v>177</v>
      </c>
    </row>
    <row r="119" spans="13:13" x14ac:dyDescent="0.3">
      <c r="M119" t="s">
        <v>178</v>
      </c>
    </row>
    <row r="120" spans="13:13" x14ac:dyDescent="0.3">
      <c r="M120" t="s">
        <v>179</v>
      </c>
    </row>
    <row r="121" spans="13:13" x14ac:dyDescent="0.3">
      <c r="M121" t="s">
        <v>180</v>
      </c>
    </row>
    <row r="122" spans="13:13" x14ac:dyDescent="0.3">
      <c r="M122" t="s">
        <v>181</v>
      </c>
    </row>
    <row r="123" spans="13:13" x14ac:dyDescent="0.3">
      <c r="M123" t="s">
        <v>182</v>
      </c>
    </row>
    <row r="124" spans="13:13" x14ac:dyDescent="0.3">
      <c r="M124" t="s">
        <v>183</v>
      </c>
    </row>
    <row r="125" spans="13:13" x14ac:dyDescent="0.3">
      <c r="M125" t="s">
        <v>184</v>
      </c>
    </row>
    <row r="126" spans="13:13" x14ac:dyDescent="0.3">
      <c r="M126" t="s">
        <v>185</v>
      </c>
    </row>
    <row r="127" spans="13:13" x14ac:dyDescent="0.3">
      <c r="M127" t="s">
        <v>186</v>
      </c>
    </row>
    <row r="128" spans="13:13" x14ac:dyDescent="0.3">
      <c r="M128" t="s">
        <v>187</v>
      </c>
    </row>
    <row r="130" spans="13:13" x14ac:dyDescent="0.3">
      <c r="M130" t="s">
        <v>121</v>
      </c>
    </row>
    <row r="133" spans="13:13" x14ac:dyDescent="0.3">
      <c r="M133" t="s">
        <v>188</v>
      </c>
    </row>
  </sheetData>
  <mergeCells count="1">
    <mergeCell ref="A2:E2"/>
  </mergeCells>
  <pageMargins left="0.511811024" right="0.511811024" top="0.78740157499999996" bottom="0.78740157499999996" header="0.31496062000000002" footer="0.31496062000000002"/>
  <drawing r:id="rId1"/>
  <legacyDrawing r:id="rId2"/>
  <oleObjects>
    <mc:AlternateContent xmlns:mc="http://schemas.openxmlformats.org/markup-compatibility/2006">
      <mc:Choice Requires="x14">
        <oleObject progId="MtbGraph.Document" shapeId="7170" r:id="rId3">
          <objectPr defaultSize="0" r:id="rId4">
            <anchor moveWithCells="1">
              <from>
                <xdr:col>7</xdr:col>
                <xdr:colOff>7620</xdr:colOff>
                <xdr:row>3</xdr:row>
                <xdr:rowOff>7620</xdr:rowOff>
              </from>
              <to>
                <xdr:col>16</xdr:col>
                <xdr:colOff>7620</xdr:colOff>
                <xdr:row>16</xdr:row>
                <xdr:rowOff>175260</xdr:rowOff>
              </to>
            </anchor>
          </objectPr>
        </oleObject>
      </mc:Choice>
      <mc:Fallback>
        <oleObject progId="MtbGraph.Document" shapeId="7170" r:id="rId3"/>
      </mc:Fallback>
    </mc:AlternateContent>
    <mc:AlternateContent xmlns:mc="http://schemas.openxmlformats.org/markup-compatibility/2006">
      <mc:Choice Requires="x14">
        <oleObject progId="MtbGraph.Document" shapeId="7172" r:id="rId5">
          <objectPr defaultSize="0" r:id="rId6">
            <anchor moveWithCells="1">
              <from>
                <xdr:col>7</xdr:col>
                <xdr:colOff>7620</xdr:colOff>
                <xdr:row>20</xdr:row>
                <xdr:rowOff>30480</xdr:rowOff>
              </from>
              <to>
                <xdr:col>16</xdr:col>
                <xdr:colOff>7620</xdr:colOff>
                <xdr:row>37</xdr:row>
                <xdr:rowOff>121920</xdr:rowOff>
              </to>
            </anchor>
          </objectPr>
        </oleObject>
      </mc:Choice>
      <mc:Fallback>
        <oleObject progId="MtbGraph.Document" shapeId="7172" r:id="rId5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DDDB4-7812-40B7-8DE0-C19B430DFAF4}">
  <dimension ref="A1:I42"/>
  <sheetViews>
    <sheetView workbookViewId="0">
      <selection activeCell="U14" sqref="U14"/>
    </sheetView>
  </sheetViews>
  <sheetFormatPr defaultRowHeight="14.4" x14ac:dyDescent="0.3"/>
  <cols>
    <col min="1" max="1" width="16" bestFit="1" customWidth="1"/>
    <col min="2" max="2" width="12.44140625" bestFit="1" customWidth="1"/>
    <col min="3" max="3" width="8.109375" bestFit="1" customWidth="1"/>
    <col min="4" max="4" width="8" bestFit="1" customWidth="1"/>
    <col min="5" max="5" width="9.88671875" bestFit="1" customWidth="1"/>
    <col min="8" max="8" width="10.6640625" customWidth="1"/>
    <col min="9" max="9" width="15.109375" bestFit="1" customWidth="1"/>
  </cols>
  <sheetData>
    <row r="1" spans="1:9" ht="28.8" x14ac:dyDescent="0.3">
      <c r="A1" s="85" t="s">
        <v>190</v>
      </c>
      <c r="B1" s="86" t="s">
        <v>191</v>
      </c>
      <c r="C1" s="85" t="s">
        <v>192</v>
      </c>
      <c r="D1" s="86" t="s">
        <v>193</v>
      </c>
      <c r="E1" s="86" t="s">
        <v>194</v>
      </c>
    </row>
    <row r="2" spans="1:9" x14ac:dyDescent="0.3">
      <c r="A2">
        <v>414000</v>
      </c>
      <c r="B2">
        <v>379</v>
      </c>
      <c r="C2">
        <v>27</v>
      </c>
      <c r="D2">
        <v>3</v>
      </c>
      <c r="E2">
        <v>3</v>
      </c>
      <c r="H2" t="s">
        <v>195</v>
      </c>
    </row>
    <row r="3" spans="1:9" x14ac:dyDescent="0.3">
      <c r="A3">
        <v>379000</v>
      </c>
      <c r="B3">
        <v>293</v>
      </c>
      <c r="C3">
        <v>21</v>
      </c>
      <c r="D3">
        <v>4</v>
      </c>
      <c r="E3">
        <v>2</v>
      </c>
    </row>
    <row r="4" spans="1:9" x14ac:dyDescent="0.3">
      <c r="A4">
        <v>389900</v>
      </c>
      <c r="B4">
        <v>383</v>
      </c>
      <c r="C4">
        <v>36</v>
      </c>
      <c r="D4">
        <v>4</v>
      </c>
      <c r="E4">
        <v>2</v>
      </c>
    </row>
    <row r="5" spans="1:9" x14ac:dyDescent="0.3">
      <c r="A5">
        <v>299900</v>
      </c>
      <c r="B5">
        <v>252</v>
      </c>
      <c r="C5">
        <v>34</v>
      </c>
      <c r="D5">
        <v>4</v>
      </c>
      <c r="E5">
        <v>2</v>
      </c>
      <c r="H5" t="s">
        <v>196</v>
      </c>
      <c r="I5">
        <f>283291+605*336+2523*6+2857*4-17209*2</f>
        <v>478719</v>
      </c>
    </row>
    <row r="6" spans="1:9" x14ac:dyDescent="0.3">
      <c r="A6">
        <v>319900</v>
      </c>
      <c r="B6">
        <v>149</v>
      </c>
      <c r="C6">
        <v>25</v>
      </c>
      <c r="D6">
        <v>3</v>
      </c>
      <c r="E6">
        <v>2</v>
      </c>
    </row>
    <row r="7" spans="1:9" x14ac:dyDescent="0.3">
      <c r="A7">
        <v>319900</v>
      </c>
      <c r="B7">
        <v>255</v>
      </c>
      <c r="C7">
        <v>34</v>
      </c>
      <c r="D7">
        <v>3</v>
      </c>
      <c r="E7">
        <v>2</v>
      </c>
    </row>
    <row r="8" spans="1:9" x14ac:dyDescent="0.3">
      <c r="A8">
        <v>328900</v>
      </c>
      <c r="B8">
        <v>378</v>
      </c>
      <c r="C8">
        <v>35</v>
      </c>
      <c r="D8">
        <v>3</v>
      </c>
      <c r="E8">
        <v>1</v>
      </c>
      <c r="H8" t="s">
        <v>197</v>
      </c>
      <c r="I8" t="s">
        <v>198</v>
      </c>
    </row>
    <row r="9" spans="1:9" x14ac:dyDescent="0.3">
      <c r="A9">
        <v>450000</v>
      </c>
      <c r="B9">
        <v>324</v>
      </c>
      <c r="C9">
        <v>19</v>
      </c>
      <c r="D9">
        <v>4</v>
      </c>
      <c r="E9">
        <v>2</v>
      </c>
      <c r="H9">
        <v>414000</v>
      </c>
      <c r="I9">
        <v>401245</v>
      </c>
    </row>
    <row r="10" spans="1:9" x14ac:dyDescent="0.3">
      <c r="A10">
        <v>385000</v>
      </c>
      <c r="B10">
        <v>343</v>
      </c>
      <c r="C10">
        <v>20</v>
      </c>
      <c r="D10">
        <v>4</v>
      </c>
      <c r="E10">
        <v>3</v>
      </c>
      <c r="H10">
        <v>379000</v>
      </c>
      <c r="I10">
        <v>384456</v>
      </c>
    </row>
    <row r="11" spans="1:9" x14ac:dyDescent="0.3">
      <c r="A11">
        <v>479000</v>
      </c>
      <c r="B11">
        <v>426</v>
      </c>
      <c r="C11">
        <v>20</v>
      </c>
      <c r="D11">
        <v>4</v>
      </c>
      <c r="E11">
        <v>2</v>
      </c>
      <c r="H11">
        <v>389900</v>
      </c>
      <c r="I11">
        <v>401026</v>
      </c>
    </row>
    <row r="12" spans="1:9" x14ac:dyDescent="0.3">
      <c r="A12">
        <v>275000</v>
      </c>
      <c r="B12">
        <v>210</v>
      </c>
      <c r="C12">
        <v>39</v>
      </c>
      <c r="D12">
        <v>2</v>
      </c>
      <c r="E12">
        <v>2</v>
      </c>
      <c r="H12">
        <v>299900</v>
      </c>
      <c r="I12">
        <v>326876</v>
      </c>
    </row>
    <row r="13" spans="1:9" x14ac:dyDescent="0.3">
      <c r="A13">
        <v>299000</v>
      </c>
      <c r="B13">
        <v>203</v>
      </c>
      <c r="C13">
        <v>34</v>
      </c>
      <c r="D13">
        <v>3</v>
      </c>
      <c r="E13">
        <v>1</v>
      </c>
      <c r="H13">
        <v>319900</v>
      </c>
      <c r="I13">
        <v>284454</v>
      </c>
    </row>
    <row r="14" spans="1:9" x14ac:dyDescent="0.3">
      <c r="A14">
        <v>379000</v>
      </c>
      <c r="B14">
        <v>336</v>
      </c>
      <c r="C14">
        <v>33</v>
      </c>
      <c r="D14">
        <v>4</v>
      </c>
      <c r="E14">
        <v>3</v>
      </c>
      <c r="H14">
        <v>319900</v>
      </c>
      <c r="I14">
        <v>325833</v>
      </c>
    </row>
    <row r="15" spans="1:9" x14ac:dyDescent="0.3">
      <c r="A15">
        <v>435000</v>
      </c>
      <c r="B15">
        <v>308</v>
      </c>
      <c r="C15">
        <v>6</v>
      </c>
      <c r="D15">
        <v>4</v>
      </c>
      <c r="E15">
        <v>2</v>
      </c>
      <c r="H15">
        <v>450000</v>
      </c>
      <c r="I15">
        <v>408242</v>
      </c>
    </row>
    <row r="16" spans="1:9" x14ac:dyDescent="0.3">
      <c r="A16">
        <v>21900</v>
      </c>
      <c r="B16">
        <v>229</v>
      </c>
      <c r="C16">
        <v>29</v>
      </c>
      <c r="D16">
        <v>3</v>
      </c>
      <c r="E16">
        <v>1</v>
      </c>
      <c r="H16">
        <v>385000</v>
      </c>
      <c r="I16">
        <v>399996</v>
      </c>
    </row>
    <row r="17" spans="1:9" x14ac:dyDescent="0.3">
      <c r="A17">
        <v>485000</v>
      </c>
      <c r="B17">
        <v>311</v>
      </c>
      <c r="C17">
        <v>21</v>
      </c>
      <c r="D17">
        <v>3</v>
      </c>
      <c r="E17">
        <v>2</v>
      </c>
      <c r="H17">
        <v>479000</v>
      </c>
      <c r="I17">
        <v>467383</v>
      </c>
    </row>
    <row r="18" spans="1:9" x14ac:dyDescent="0.3">
      <c r="A18">
        <v>289000</v>
      </c>
      <c r="B18">
        <v>243</v>
      </c>
      <c r="C18">
        <v>49</v>
      </c>
      <c r="D18">
        <v>3</v>
      </c>
      <c r="E18">
        <v>2</v>
      </c>
      <c r="H18">
        <v>275000</v>
      </c>
      <c r="I18">
        <v>283158</v>
      </c>
    </row>
    <row r="19" spans="1:9" x14ac:dyDescent="0.3">
      <c r="A19">
        <v>499900</v>
      </c>
      <c r="B19">
        <v>480</v>
      </c>
      <c r="C19">
        <v>14</v>
      </c>
      <c r="D19">
        <v>4</v>
      </c>
      <c r="E19">
        <v>3</v>
      </c>
      <c r="H19">
        <v>299000</v>
      </c>
      <c r="I19">
        <v>311606</v>
      </c>
    </row>
    <row r="20" spans="1:9" x14ac:dyDescent="0.3">
      <c r="A20">
        <v>224900</v>
      </c>
      <c r="B20">
        <v>165</v>
      </c>
      <c r="C20">
        <v>64</v>
      </c>
      <c r="D20">
        <v>3</v>
      </c>
      <c r="E20">
        <v>1</v>
      </c>
      <c r="H20">
        <v>379000</v>
      </c>
      <c r="I20">
        <v>362971</v>
      </c>
    </row>
    <row r="21" spans="1:9" x14ac:dyDescent="0.3">
      <c r="A21">
        <v>274900</v>
      </c>
      <c r="B21">
        <v>195</v>
      </c>
      <c r="C21">
        <v>44</v>
      </c>
      <c r="D21">
        <v>3</v>
      </c>
      <c r="E21">
        <v>1</v>
      </c>
      <c r="H21">
        <v>435000</v>
      </c>
      <c r="I21">
        <v>431363</v>
      </c>
    </row>
    <row r="22" spans="1:9" x14ac:dyDescent="0.3">
      <c r="A22">
        <v>275000</v>
      </c>
      <c r="B22">
        <v>167</v>
      </c>
      <c r="C22">
        <v>44</v>
      </c>
      <c r="D22">
        <v>2</v>
      </c>
      <c r="E22">
        <v>1</v>
      </c>
      <c r="H22">
        <v>485000</v>
      </c>
      <c r="I22">
        <v>392481</v>
      </c>
    </row>
    <row r="23" spans="1:9" x14ac:dyDescent="0.3">
      <c r="A23">
        <v>319900</v>
      </c>
      <c r="B23">
        <v>260</v>
      </c>
      <c r="C23">
        <v>32</v>
      </c>
      <c r="D23">
        <v>3</v>
      </c>
      <c r="E23">
        <v>2</v>
      </c>
      <c r="H23">
        <v>289000</v>
      </c>
      <c r="I23">
        <v>280739</v>
      </c>
    </row>
    <row r="24" spans="1:9" x14ac:dyDescent="0.3">
      <c r="A24">
        <v>479000</v>
      </c>
      <c r="B24">
        <v>541</v>
      </c>
      <c r="C24">
        <v>19</v>
      </c>
      <c r="D24">
        <v>4</v>
      </c>
      <c r="E24">
        <v>4</v>
      </c>
      <c r="H24">
        <v>499900</v>
      </c>
      <c r="I24">
        <v>497955</v>
      </c>
    </row>
    <row r="25" spans="1:9" x14ac:dyDescent="0.3">
      <c r="A25">
        <v>294900</v>
      </c>
      <c r="B25">
        <v>252</v>
      </c>
      <c r="C25">
        <v>47</v>
      </c>
      <c r="D25">
        <v>2</v>
      </c>
      <c r="E25">
        <v>1</v>
      </c>
      <c r="H25">
        <v>224900</v>
      </c>
      <c r="I25">
        <v>212955</v>
      </c>
    </row>
    <row r="26" spans="1:9" x14ac:dyDescent="0.3">
      <c r="A26">
        <v>383900</v>
      </c>
      <c r="B26">
        <v>381</v>
      </c>
      <c r="C26">
        <v>29</v>
      </c>
      <c r="D26">
        <v>4</v>
      </c>
      <c r="E26">
        <v>3</v>
      </c>
      <c r="H26">
        <v>274900</v>
      </c>
      <c r="I26">
        <v>281543</v>
      </c>
    </row>
    <row r="27" spans="1:9" x14ac:dyDescent="0.3">
      <c r="A27">
        <v>299900</v>
      </c>
      <c r="B27">
        <v>341</v>
      </c>
      <c r="C27">
        <v>114</v>
      </c>
      <c r="D27">
        <v>3</v>
      </c>
      <c r="E27">
        <v>1</v>
      </c>
      <c r="H27">
        <v>275000</v>
      </c>
      <c r="I27">
        <v>261759</v>
      </c>
    </row>
    <row r="28" spans="1:9" x14ac:dyDescent="0.3">
      <c r="A28">
        <v>499000</v>
      </c>
      <c r="B28">
        <v>304</v>
      </c>
      <c r="C28">
        <v>62</v>
      </c>
      <c r="D28">
        <v>3</v>
      </c>
      <c r="E28">
        <v>2</v>
      </c>
      <c r="H28">
        <v>319900</v>
      </c>
      <c r="I28">
        <v>333901</v>
      </c>
    </row>
    <row r="29" spans="1:9" x14ac:dyDescent="0.3">
      <c r="A29">
        <v>299000</v>
      </c>
      <c r="B29">
        <v>231</v>
      </c>
      <c r="C29">
        <v>52</v>
      </c>
      <c r="D29">
        <v>3</v>
      </c>
      <c r="E29">
        <v>1</v>
      </c>
      <c r="H29">
        <v>479000</v>
      </c>
      <c r="I29">
        <v>505010</v>
      </c>
    </row>
    <row r="30" spans="1:9" x14ac:dyDescent="0.3">
      <c r="A30">
        <v>299900</v>
      </c>
      <c r="B30">
        <v>280</v>
      </c>
      <c r="C30">
        <v>36</v>
      </c>
      <c r="D30">
        <v>3</v>
      </c>
      <c r="E30">
        <v>3</v>
      </c>
      <c r="H30">
        <v>294900</v>
      </c>
      <c r="I30">
        <v>305578</v>
      </c>
    </row>
    <row r="31" spans="1:9" x14ac:dyDescent="0.3">
      <c r="A31">
        <v>5297</v>
      </c>
      <c r="B31">
        <v>469</v>
      </c>
      <c r="C31">
        <v>6</v>
      </c>
      <c r="D31">
        <v>4</v>
      </c>
      <c r="E31">
        <v>2</v>
      </c>
      <c r="H31">
        <v>383900</v>
      </c>
      <c r="I31">
        <v>400266</v>
      </c>
    </row>
    <row r="32" spans="1:9" x14ac:dyDescent="0.3">
      <c r="A32">
        <v>320000</v>
      </c>
      <c r="B32">
        <v>249</v>
      </c>
      <c r="C32">
        <v>42</v>
      </c>
      <c r="D32">
        <v>4</v>
      </c>
      <c r="E32">
        <v>2</v>
      </c>
      <c r="H32">
        <v>299000</v>
      </c>
      <c r="I32">
        <v>283126</v>
      </c>
    </row>
    <row r="33" spans="1:9" x14ac:dyDescent="0.3">
      <c r="A33">
        <v>310000</v>
      </c>
      <c r="B33">
        <v>259</v>
      </c>
      <c r="C33">
        <v>25</v>
      </c>
      <c r="D33">
        <v>3</v>
      </c>
      <c r="E33">
        <v>2</v>
      </c>
      <c r="H33">
        <v>299900</v>
      </c>
      <c r="I33">
        <v>318692</v>
      </c>
    </row>
    <row r="34" spans="1:9" x14ac:dyDescent="0.3">
      <c r="A34">
        <v>362500</v>
      </c>
      <c r="B34">
        <v>364</v>
      </c>
      <c r="C34">
        <v>46</v>
      </c>
      <c r="D34">
        <v>5</v>
      </c>
      <c r="E34">
        <v>2</v>
      </c>
      <c r="H34">
        <v>320000</v>
      </c>
      <c r="I34">
        <v>304881</v>
      </c>
    </row>
    <row r="35" spans="1:9" x14ac:dyDescent="0.3">
      <c r="A35">
        <v>229000</v>
      </c>
      <c r="B35">
        <v>182</v>
      </c>
      <c r="C35">
        <v>49</v>
      </c>
      <c r="D35">
        <v>3</v>
      </c>
      <c r="E35">
        <v>1</v>
      </c>
      <c r="H35">
        <v>310000</v>
      </c>
      <c r="I35">
        <v>350954</v>
      </c>
    </row>
    <row r="36" spans="1:9" x14ac:dyDescent="0.3">
      <c r="A36">
        <v>290000</v>
      </c>
      <c r="B36">
        <v>189</v>
      </c>
      <c r="C36">
        <v>24</v>
      </c>
      <c r="D36">
        <v>3</v>
      </c>
      <c r="E36">
        <v>1</v>
      </c>
      <c r="H36">
        <v>362500</v>
      </c>
      <c r="I36">
        <v>367170</v>
      </c>
    </row>
    <row r="37" spans="1:9" x14ac:dyDescent="0.3">
      <c r="A37">
        <v>259900</v>
      </c>
      <c r="B37">
        <v>184</v>
      </c>
      <c r="C37">
        <v>44</v>
      </c>
      <c r="D37">
        <v>2</v>
      </c>
      <c r="E37">
        <v>1</v>
      </c>
      <c r="H37">
        <v>229000</v>
      </c>
      <c r="I37">
        <v>261071</v>
      </c>
    </row>
    <row r="38" spans="1:9" x14ac:dyDescent="0.3">
      <c r="A38">
        <v>314900</v>
      </c>
      <c r="B38">
        <v>233</v>
      </c>
      <c r="C38">
        <v>53</v>
      </c>
      <c r="D38">
        <v>3</v>
      </c>
      <c r="E38">
        <v>2</v>
      </c>
      <c r="H38">
        <v>290000</v>
      </c>
      <c r="I38">
        <v>328368</v>
      </c>
    </row>
    <row r="39" spans="1:9" x14ac:dyDescent="0.3">
      <c r="A39">
        <v>309900</v>
      </c>
      <c r="B39">
        <v>238</v>
      </c>
      <c r="C39">
        <v>33</v>
      </c>
      <c r="D39">
        <v>4</v>
      </c>
      <c r="E39">
        <v>2</v>
      </c>
      <c r="H39">
        <v>259900</v>
      </c>
      <c r="I39">
        <v>272037</v>
      </c>
    </row>
    <row r="40" spans="1:9" x14ac:dyDescent="0.3">
      <c r="A40">
        <v>295000</v>
      </c>
      <c r="B40">
        <v>231</v>
      </c>
      <c r="C40">
        <v>34</v>
      </c>
      <c r="D40">
        <v>2</v>
      </c>
      <c r="E40">
        <v>2</v>
      </c>
      <c r="H40">
        <v>314900</v>
      </c>
      <c r="I40">
        <v>264603</v>
      </c>
    </row>
    <row r="41" spans="1:9" x14ac:dyDescent="0.3">
      <c r="H41">
        <v>309900</v>
      </c>
      <c r="I41">
        <v>320935</v>
      </c>
    </row>
    <row r="42" spans="1:9" x14ac:dyDescent="0.3">
      <c r="H42">
        <v>295000</v>
      </c>
      <c r="I42">
        <v>308467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DCCB2-A1BD-4EEB-82A9-3367F34886CC}">
  <dimension ref="A1:AO30"/>
  <sheetViews>
    <sheetView topLeftCell="O17" zoomScale="131" zoomScaleNormal="130" workbookViewId="0">
      <selection activeCell="A21" sqref="A21:E21"/>
    </sheetView>
  </sheetViews>
  <sheetFormatPr defaultRowHeight="14.4" x14ac:dyDescent="0.3"/>
  <cols>
    <col min="1" max="1" width="8.5546875" customWidth="1"/>
    <col min="2" max="2" width="12.5546875" customWidth="1"/>
    <col min="3" max="3" width="12.109375" customWidth="1"/>
    <col min="6" max="6" width="13.44140625" customWidth="1"/>
    <col min="7" max="7" width="15.6640625" customWidth="1"/>
    <col min="8" max="8" width="18.5546875" customWidth="1"/>
  </cols>
  <sheetData>
    <row r="1" spans="1:41" ht="15.6" x14ac:dyDescent="0.3">
      <c r="A1" s="99" t="s">
        <v>199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</row>
    <row r="2" spans="1:41" ht="15" thickBot="1" x14ac:dyDescent="0.35">
      <c r="A2" s="87"/>
      <c r="B2" s="87"/>
      <c r="C2" s="87"/>
      <c r="D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</row>
    <row r="3" spans="1:41" ht="16.2" thickBot="1" x14ac:dyDescent="0.35">
      <c r="A3" s="88" t="s">
        <v>202</v>
      </c>
      <c r="B3" s="94" t="s">
        <v>200</v>
      </c>
      <c r="C3" s="89" t="s">
        <v>201</v>
      </c>
      <c r="G3" s="88" t="s">
        <v>203</v>
      </c>
      <c r="H3" s="89" t="s">
        <v>204</v>
      </c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</row>
    <row r="4" spans="1:41" ht="15.6" x14ac:dyDescent="0.3">
      <c r="A4" s="90">
        <v>24</v>
      </c>
      <c r="B4" s="95">
        <v>10</v>
      </c>
      <c r="C4" s="96">
        <v>30</v>
      </c>
      <c r="G4" s="90">
        <v>24</v>
      </c>
      <c r="H4" s="91">
        <v>24.36</v>
      </c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</row>
    <row r="5" spans="1:41" ht="15.6" x14ac:dyDescent="0.3">
      <c r="A5" s="92">
        <v>27</v>
      </c>
      <c r="B5" s="97">
        <v>15</v>
      </c>
      <c r="C5" s="98">
        <v>25</v>
      </c>
      <c r="G5" s="92">
        <v>27</v>
      </c>
      <c r="H5" s="93">
        <v>27.473500000000001</v>
      </c>
    </row>
    <row r="6" spans="1:41" ht="15.6" x14ac:dyDescent="0.3">
      <c r="A6" s="92">
        <v>29</v>
      </c>
      <c r="B6" s="97">
        <v>10</v>
      </c>
      <c r="C6" s="98">
        <v>40</v>
      </c>
      <c r="G6" s="92">
        <v>29</v>
      </c>
      <c r="H6" s="93">
        <v>28.1646</v>
      </c>
    </row>
    <row r="7" spans="1:41" ht="15.6" x14ac:dyDescent="0.3">
      <c r="A7" s="92">
        <v>31</v>
      </c>
      <c r="B7" s="97">
        <v>20</v>
      </c>
      <c r="C7" s="98">
        <v>18</v>
      </c>
      <c r="G7" s="92">
        <v>31</v>
      </c>
      <c r="H7" s="93">
        <v>29.826000000000001</v>
      </c>
    </row>
    <row r="8" spans="1:41" ht="15.6" x14ac:dyDescent="0.3">
      <c r="A8" s="92">
        <v>25</v>
      </c>
      <c r="B8" s="97">
        <v>25</v>
      </c>
      <c r="C8" s="98">
        <v>22</v>
      </c>
      <c r="G8" s="92">
        <v>33</v>
      </c>
      <c r="H8" s="93">
        <v>32.765599999999999</v>
      </c>
    </row>
    <row r="9" spans="1:41" ht="15.6" x14ac:dyDescent="0.3">
      <c r="A9" s="92">
        <v>33</v>
      </c>
      <c r="B9" s="97">
        <v>18</v>
      </c>
      <c r="C9" s="98">
        <v>31</v>
      </c>
      <c r="G9" s="92">
        <v>26</v>
      </c>
      <c r="H9" s="93">
        <v>24.8445</v>
      </c>
    </row>
    <row r="10" spans="1:41" ht="15.6" x14ac:dyDescent="0.3">
      <c r="A10" s="92">
        <v>26</v>
      </c>
      <c r="B10" s="97">
        <v>12</v>
      </c>
      <c r="C10" s="98">
        <v>26</v>
      </c>
      <c r="G10" s="92">
        <v>28</v>
      </c>
      <c r="H10" s="93">
        <v>29.894400000000001</v>
      </c>
    </row>
    <row r="11" spans="1:41" ht="15.6" x14ac:dyDescent="0.3">
      <c r="A11" s="92">
        <v>28</v>
      </c>
      <c r="B11" s="97">
        <v>14</v>
      </c>
      <c r="C11" s="98">
        <v>34</v>
      </c>
      <c r="G11" s="92">
        <v>31</v>
      </c>
      <c r="H11" s="93">
        <v>29.9984</v>
      </c>
    </row>
    <row r="12" spans="1:41" ht="15.6" x14ac:dyDescent="0.3">
      <c r="A12" s="92">
        <v>31</v>
      </c>
      <c r="B12" s="97">
        <v>16</v>
      </c>
      <c r="C12" s="98">
        <v>29</v>
      </c>
      <c r="G12" s="92">
        <v>39</v>
      </c>
      <c r="H12" s="93">
        <v>39.0608</v>
      </c>
    </row>
    <row r="13" spans="1:41" ht="15.6" x14ac:dyDescent="0.3">
      <c r="A13" s="92">
        <v>39</v>
      </c>
      <c r="B13" s="97">
        <v>22</v>
      </c>
      <c r="C13" s="98">
        <v>37</v>
      </c>
      <c r="G13" s="92">
        <v>33</v>
      </c>
      <c r="H13" s="93">
        <v>34.599400000000003</v>
      </c>
    </row>
    <row r="14" spans="1:41" ht="15.6" x14ac:dyDescent="0.3">
      <c r="A14" s="92">
        <v>33</v>
      </c>
      <c r="B14" s="97">
        <v>24</v>
      </c>
      <c r="C14" s="98">
        <v>20</v>
      </c>
      <c r="G14" s="92">
        <v>30</v>
      </c>
      <c r="H14" s="93">
        <v>29.479700000000001</v>
      </c>
    </row>
    <row r="15" spans="1:41" ht="15.6" x14ac:dyDescent="0.3">
      <c r="A15" s="92">
        <v>30</v>
      </c>
      <c r="B15" s="97">
        <v>17</v>
      </c>
      <c r="C15" s="98">
        <v>25</v>
      </c>
      <c r="G15" s="92">
        <v>25</v>
      </c>
      <c r="H15" s="93">
        <v>26.228100000000001</v>
      </c>
    </row>
    <row r="16" spans="1:41" ht="15.6" x14ac:dyDescent="0.3">
      <c r="A16" s="92">
        <v>25</v>
      </c>
      <c r="B16" s="97">
        <v>13</v>
      </c>
      <c r="C16" s="98">
        <v>27</v>
      </c>
      <c r="G16" s="92">
        <v>42</v>
      </c>
      <c r="H16" s="93">
        <v>41.759599999999999</v>
      </c>
    </row>
    <row r="17" spans="1:8" ht="15.6" x14ac:dyDescent="0.3">
      <c r="A17" s="92">
        <v>42</v>
      </c>
      <c r="B17" s="97">
        <v>30</v>
      </c>
      <c r="C17" s="98">
        <v>23</v>
      </c>
      <c r="G17" s="92">
        <v>40</v>
      </c>
      <c r="H17" s="93">
        <v>39.545299999999997</v>
      </c>
    </row>
    <row r="18" spans="1:8" ht="15.6" x14ac:dyDescent="0.3">
      <c r="A18" s="92">
        <v>40</v>
      </c>
      <c r="B18" s="97">
        <v>24</v>
      </c>
      <c r="C18" s="98">
        <v>33</v>
      </c>
    </row>
    <row r="20" spans="1:8" ht="15" thickBot="1" x14ac:dyDescent="0.35">
      <c r="G20" t="s">
        <v>206</v>
      </c>
    </row>
    <row r="21" spans="1:8" ht="16.2" thickBot="1" x14ac:dyDescent="0.35">
      <c r="A21" s="100" t="s">
        <v>205</v>
      </c>
      <c r="B21" s="101"/>
      <c r="C21" s="101"/>
      <c r="D21" s="101"/>
      <c r="E21" s="102"/>
    </row>
    <row r="24" spans="1:8" ht="16.2" customHeight="1" x14ac:dyDescent="0.3"/>
    <row r="25" spans="1:8" ht="16.2" customHeight="1" x14ac:dyDescent="0.3">
      <c r="B25" s="108"/>
      <c r="C25" s="108"/>
      <c r="D25" s="108"/>
      <c r="E25" s="108"/>
      <c r="F25" s="108"/>
      <c r="G25" s="108"/>
      <c r="H25" s="108"/>
    </row>
    <row r="26" spans="1:8" ht="14.4" customHeight="1" x14ac:dyDescent="0.3">
      <c r="B26" s="108"/>
      <c r="C26" s="108"/>
      <c r="D26" s="108"/>
      <c r="E26" s="108"/>
      <c r="F26" s="108"/>
      <c r="G26" s="108"/>
      <c r="H26" s="108"/>
    </row>
    <row r="27" spans="1:8" ht="14.4" customHeight="1" x14ac:dyDescent="0.3">
      <c r="B27" s="108"/>
      <c r="C27" s="108"/>
      <c r="D27" s="108"/>
      <c r="E27" s="108"/>
      <c r="F27" s="108"/>
      <c r="G27" s="108"/>
      <c r="H27" s="108"/>
    </row>
    <row r="28" spans="1:8" ht="14.4" customHeight="1" x14ac:dyDescent="0.3">
      <c r="B28" s="108"/>
      <c r="C28" s="108"/>
      <c r="D28" s="108"/>
      <c r="E28" s="108"/>
      <c r="F28" s="108"/>
      <c r="G28" s="108"/>
      <c r="H28" s="108"/>
    </row>
    <row r="29" spans="1:8" ht="14.4" customHeight="1" x14ac:dyDescent="0.3">
      <c r="B29" s="108"/>
      <c r="C29" s="108"/>
      <c r="D29" s="108"/>
      <c r="E29" s="108"/>
      <c r="F29" s="108"/>
      <c r="G29" s="108"/>
      <c r="H29" s="108"/>
    </row>
    <row r="30" spans="1:8" ht="14.4" customHeight="1" x14ac:dyDescent="0.3">
      <c r="B30" s="108"/>
      <c r="C30" s="108"/>
      <c r="D30" s="108"/>
      <c r="E30" s="108"/>
      <c r="F30" s="108"/>
      <c r="G30" s="108"/>
      <c r="H30" s="108"/>
    </row>
  </sheetData>
  <mergeCells count="1">
    <mergeCell ref="B25:H30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MtbGraph.Document" shapeId="9218" r:id="rId4">
          <objectPr defaultSize="0" autoPict="0" r:id="rId5">
            <anchor moveWithCells="1">
              <from>
                <xdr:col>18</xdr:col>
                <xdr:colOff>472440</xdr:colOff>
                <xdr:row>18</xdr:row>
                <xdr:rowOff>60960</xdr:rowOff>
              </from>
              <to>
                <xdr:col>27</xdr:col>
                <xdr:colOff>472440</xdr:colOff>
                <xdr:row>37</xdr:row>
                <xdr:rowOff>30480</xdr:rowOff>
              </to>
            </anchor>
          </objectPr>
        </oleObject>
      </mc:Choice>
      <mc:Fallback>
        <oleObject progId="MtbGraph.Document" shapeId="9218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Aula 01 08 2022</vt:lpstr>
      <vt:lpstr>Aula 08 08 2022</vt:lpstr>
      <vt:lpstr>Aula 15 08 2022</vt:lpstr>
      <vt:lpstr>Aula 22 08 2022</vt:lpstr>
      <vt:lpstr>Aula 29 08 2022</vt:lpstr>
      <vt:lpstr>Aula 05 09 2022</vt:lpstr>
      <vt:lpstr>Aula 19 09 2022</vt:lpstr>
      <vt:lpstr>Aula 26 09 2022</vt:lpstr>
      <vt:lpstr>Atividade Analise Multivaria</vt:lpstr>
      <vt:lpstr>Aula 24 10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Araujo</dc:creator>
  <cp:lastModifiedBy>Leonardo Araujo</cp:lastModifiedBy>
  <dcterms:created xsi:type="dcterms:W3CDTF">2022-08-08T22:30:38Z</dcterms:created>
  <dcterms:modified xsi:type="dcterms:W3CDTF">2022-10-25T01:14:07Z</dcterms:modified>
</cp:coreProperties>
</file>