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10" windowWidth="1990" windowHeight="5350"/>
  </bookViews>
  <sheets>
    <sheet name="Stock Risk" sheetId="4" r:id="rId1"/>
    <sheet name="StevenStock" sheetId="3" r:id="rId2"/>
  </sheets>
  <calcPr calcId="125725"/>
</workbook>
</file>

<file path=xl/calcChain.xml><?xml version="1.0" encoding="utf-8"?>
<calcChain xmlns="http://schemas.openxmlformats.org/spreadsheetml/2006/main">
  <c r="E17" i="4"/>
  <c r="B14" s="1"/>
  <c r="B17" s="1"/>
  <c r="B26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7" s="1"/>
  <c r="L28" s="1"/>
  <c r="L29" s="1"/>
  <c r="L30" s="1"/>
  <c r="L31" s="1"/>
  <c r="L32" s="1"/>
  <c r="L33" s="1"/>
  <c r="L34" s="1"/>
  <c r="L35" s="1"/>
  <c r="L36" s="1"/>
  <c r="L4"/>
  <c r="O5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4"/>
  <c r="B23"/>
  <c r="B25" s="1"/>
  <c r="I20" i="3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B8" i="4"/>
  <c r="B7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3" s="1"/>
  <c r="M24" s="1"/>
  <c r="M25" s="1"/>
  <c r="M27" s="1"/>
  <c r="M28" s="1"/>
  <c r="M29" s="1"/>
  <c r="M30" s="1"/>
  <c r="M31" s="1"/>
  <c r="M32" s="1"/>
  <c r="M33" s="1"/>
  <c r="M34" s="1"/>
  <c r="M35" s="1"/>
  <c r="M36" s="1"/>
  <c r="E15"/>
  <c r="E14"/>
  <c r="B15"/>
  <c r="B6"/>
  <c r="E5" s="1"/>
  <c r="E39"/>
  <c r="G5" i="3"/>
  <c r="G6"/>
  <c r="G7"/>
  <c r="G4"/>
  <c r="B16" i="4" l="1"/>
  <c r="B24"/>
  <c r="B27"/>
  <c r="E4"/>
  <c r="N3"/>
  <c r="E6"/>
  <c r="O3" l="1"/>
  <c r="N4"/>
  <c r="Q4" l="1"/>
  <c r="P4"/>
  <c r="N5"/>
  <c r="Q5" l="1"/>
  <c r="N6"/>
  <c r="P5"/>
  <c r="Q6" l="1"/>
  <c r="N7"/>
  <c r="P6"/>
  <c r="Q7" l="1"/>
  <c r="N8"/>
  <c r="P7"/>
  <c r="Q8" l="1"/>
  <c r="N9"/>
  <c r="P8"/>
  <c r="Q9" l="1"/>
  <c r="N10"/>
  <c r="P9"/>
  <c r="Q10" l="1"/>
  <c r="N11"/>
  <c r="P10"/>
  <c r="Q11" l="1"/>
  <c r="N12"/>
  <c r="P11"/>
  <c r="Q12" l="1"/>
  <c r="N13"/>
  <c r="P12"/>
  <c r="Q13" l="1"/>
  <c r="N14"/>
  <c r="P13"/>
  <c r="Q14" l="1"/>
  <c r="N15"/>
  <c r="P14"/>
  <c r="Q15" l="1"/>
  <c r="N16"/>
  <c r="P15"/>
  <c r="Q16" l="1"/>
  <c r="N17"/>
  <c r="P16"/>
  <c r="Q17" l="1"/>
  <c r="N18"/>
  <c r="P17"/>
  <c r="Q18" l="1"/>
  <c r="N19"/>
  <c r="P18"/>
  <c r="O23" l="1"/>
  <c r="O24" s="1"/>
  <c r="O25" s="1"/>
  <c r="O27" s="1"/>
  <c r="O28" s="1"/>
  <c r="O29" s="1"/>
  <c r="O30" s="1"/>
  <c r="O31" s="1"/>
  <c r="O32" s="1"/>
  <c r="O33" s="1"/>
  <c r="O34" s="1"/>
  <c r="O35" s="1"/>
  <c r="O36" s="1"/>
  <c r="Q19"/>
  <c r="N20"/>
  <c r="N21" s="1"/>
  <c r="N23" s="1"/>
  <c r="N24" s="1"/>
  <c r="N25" s="1"/>
  <c r="N27" s="1"/>
  <c r="N28" s="1"/>
  <c r="N29" s="1"/>
  <c r="N30" s="1"/>
  <c r="N31" s="1"/>
  <c r="N32" s="1"/>
  <c r="N33" s="1"/>
  <c r="N34" s="1"/>
  <c r="N35" s="1"/>
  <c r="N36" s="1"/>
  <c r="P19"/>
</calcChain>
</file>

<file path=xl/sharedStrings.xml><?xml version="1.0" encoding="utf-8"?>
<sst xmlns="http://schemas.openxmlformats.org/spreadsheetml/2006/main" count="76" uniqueCount="63">
  <si>
    <t>Balance</t>
  </si>
  <si>
    <t>Profit</t>
  </si>
  <si>
    <t>No</t>
  </si>
  <si>
    <t>Lot Size</t>
  </si>
  <si>
    <t>Symbol</t>
  </si>
  <si>
    <t>AGFY</t>
  </si>
  <si>
    <t>AISP</t>
  </si>
  <si>
    <t>CHNR</t>
  </si>
  <si>
    <t>CPOP</t>
  </si>
  <si>
    <t>DBGI</t>
  </si>
  <si>
    <t>DTSS</t>
  </si>
  <si>
    <t>Amount(K)</t>
  </si>
  <si>
    <t>Float(m)</t>
  </si>
  <si>
    <t>Qty</t>
  </si>
  <si>
    <t>Total</t>
  </si>
  <si>
    <t>Price</t>
  </si>
  <si>
    <t>Cap(m)</t>
  </si>
  <si>
    <t>RR</t>
  </si>
  <si>
    <t>Start Balance</t>
  </si>
  <si>
    <t>Monthly Target</t>
  </si>
  <si>
    <t>Money Spend</t>
  </si>
  <si>
    <t>Money Risk</t>
  </si>
  <si>
    <t>Stock Calculator</t>
  </si>
  <si>
    <t>Forex Calculator</t>
  </si>
  <si>
    <t>EURUSD</t>
  </si>
  <si>
    <t>GSPUSD</t>
  </si>
  <si>
    <t>AUDUSD</t>
  </si>
  <si>
    <t>USDJPY</t>
  </si>
  <si>
    <t>EURGBP</t>
  </si>
  <si>
    <t>Rate</t>
  </si>
  <si>
    <t>GBPJPY</t>
  </si>
  <si>
    <t>PL</t>
  </si>
  <si>
    <t>H1</t>
  </si>
  <si>
    <t>Stock</t>
  </si>
  <si>
    <t>Market Cap(M)</t>
  </si>
  <si>
    <t>Float(M)</t>
  </si>
  <si>
    <t>Date</t>
  </si>
  <si>
    <t>Quantity</t>
  </si>
  <si>
    <t>Short</t>
  </si>
  <si>
    <t>Cover</t>
  </si>
  <si>
    <t>S.Price</t>
  </si>
  <si>
    <t>C.Price</t>
  </si>
  <si>
    <t>TCBP</t>
  </si>
  <si>
    <t>-</t>
  </si>
  <si>
    <t>MMAT</t>
  </si>
  <si>
    <t>BENF</t>
  </si>
  <si>
    <t>AMC</t>
  </si>
  <si>
    <t>AWIN</t>
  </si>
  <si>
    <t>SGE</t>
  </si>
  <si>
    <t>CTNT</t>
  </si>
  <si>
    <t>MGOL</t>
  </si>
  <si>
    <t>JDZG</t>
  </si>
  <si>
    <t>FFIE</t>
  </si>
  <si>
    <t>GME</t>
  </si>
  <si>
    <t>Total Earn</t>
  </si>
  <si>
    <t>Target Price</t>
  </si>
  <si>
    <t>Risk Reward(RR)</t>
  </si>
  <si>
    <t>Risk (%)</t>
  </si>
  <si>
    <t>Stop Loss (%)</t>
  </si>
  <si>
    <t>SL Price</t>
  </si>
  <si>
    <t>Entry Price</t>
  </si>
  <si>
    <t>Change(%)</t>
  </si>
  <si>
    <t>XAUUSD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</si>
</sst>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"/>
    <numFmt numFmtId="166" formatCode="0.0000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1" fontId="0" fillId="0" borderId="1" xfId="0" applyNumberFormat="1" applyBorder="1"/>
    <xf numFmtId="0" fontId="0" fillId="4" borderId="1" xfId="0" applyFill="1" applyBorder="1"/>
    <xf numFmtId="1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1" fontId="0" fillId="3" borderId="1" xfId="0" applyNumberFormat="1" applyFill="1" applyBorder="1" applyProtection="1"/>
    <xf numFmtId="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/>
    <xf numFmtId="0" fontId="0" fillId="0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3" fontId="0" fillId="4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1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/>
    <xf numFmtId="4" fontId="0" fillId="3" borderId="1" xfId="0" applyNumberFormat="1" applyFill="1" applyBorder="1"/>
    <xf numFmtId="165" fontId="0" fillId="4" borderId="1" xfId="0" applyNumberFormat="1" applyFill="1" applyBorder="1" applyAlignment="1">
      <alignment horizontal="right" vertical="center"/>
    </xf>
    <xf numFmtId="2" fontId="0" fillId="6" borderId="1" xfId="0" applyNumberFormat="1" applyFill="1" applyBorder="1"/>
    <xf numFmtId="2" fontId="0" fillId="6" borderId="1" xfId="0" applyNumberFormat="1" applyFill="1" applyBorder="1" applyProtection="1"/>
    <xf numFmtId="2" fontId="0" fillId="3" borderId="1" xfId="0" applyNumberFormat="1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>
      <selection activeCell="H12" sqref="H12"/>
    </sheetView>
  </sheetViews>
  <sheetFormatPr defaultRowHeight="14.5"/>
  <cols>
    <col min="1" max="1" width="14.36328125" bestFit="1" customWidth="1"/>
    <col min="2" max="2" width="11.54296875" customWidth="1"/>
    <col min="3" max="3" width="3.6328125" customWidth="1"/>
    <col min="4" max="4" width="8.6328125" style="16" customWidth="1"/>
    <col min="5" max="5" width="10.08984375" style="25" customWidth="1"/>
    <col min="9" max="9" width="12.90625" customWidth="1"/>
    <col min="11" max="11" width="4.54296875" style="16" customWidth="1"/>
    <col min="12" max="12" width="11.90625" style="19" customWidth="1"/>
    <col min="13" max="13" width="7.81640625" customWidth="1"/>
    <col min="14" max="14" width="7" customWidth="1"/>
    <col min="15" max="15" width="7.36328125" customWidth="1"/>
    <col min="16" max="16" width="8.36328125" style="31" customWidth="1"/>
    <col min="17" max="17" width="8.36328125" customWidth="1"/>
  </cols>
  <sheetData>
    <row r="1" spans="1:17">
      <c r="A1" s="50" t="s">
        <v>22</v>
      </c>
      <c r="B1" s="50"/>
      <c r="P1" s="30"/>
    </row>
    <row r="2" spans="1:17">
      <c r="A2" s="1" t="s">
        <v>0</v>
      </c>
      <c r="B2" s="13">
        <v>6000</v>
      </c>
      <c r="K2" s="28" t="s">
        <v>2</v>
      </c>
      <c r="L2" s="28" t="s">
        <v>0</v>
      </c>
      <c r="M2" s="29">
        <v>2</v>
      </c>
      <c r="N2" s="29">
        <v>3</v>
      </c>
      <c r="O2" s="29">
        <v>4</v>
      </c>
      <c r="P2" s="30"/>
    </row>
    <row r="3" spans="1:17">
      <c r="A3" s="1" t="s">
        <v>57</v>
      </c>
      <c r="B3" s="13">
        <v>4</v>
      </c>
      <c r="D3" s="32" t="s">
        <v>17</v>
      </c>
      <c r="E3" s="33" t="s">
        <v>31</v>
      </c>
      <c r="K3" s="6">
        <v>1</v>
      </c>
      <c r="L3" s="6">
        <v>10000</v>
      </c>
      <c r="M3" s="12">
        <f>L3</f>
        <v>10000</v>
      </c>
      <c r="N3" s="12">
        <f>M3</f>
        <v>10000</v>
      </c>
      <c r="O3" s="12">
        <f>N3</f>
        <v>10000</v>
      </c>
      <c r="P3" s="30"/>
    </row>
    <row r="4" spans="1:17">
      <c r="A4" s="1" t="s">
        <v>58</v>
      </c>
      <c r="B4" s="13">
        <v>2</v>
      </c>
      <c r="D4" s="34">
        <v>1</v>
      </c>
      <c r="E4" s="7">
        <f>B6*D4</f>
        <v>240</v>
      </c>
      <c r="K4" s="6">
        <v>2</v>
      </c>
      <c r="L4" s="6">
        <f>L3*1.1</f>
        <v>11000</v>
      </c>
      <c r="M4" s="12">
        <f>M3*0.98</f>
        <v>9800</v>
      </c>
      <c r="N4" s="12">
        <f>N3*0.97</f>
        <v>9700</v>
      </c>
      <c r="O4" s="12">
        <f>O3*0.96</f>
        <v>9600</v>
      </c>
      <c r="P4" s="30">
        <f t="shared" ref="P4:P6" si="0">(N4-M4)/M4*100</f>
        <v>-1.0204081632653061</v>
      </c>
      <c r="Q4" s="30">
        <f>(O4-M4)/M4*100</f>
        <v>-2.0408163265306123</v>
      </c>
    </row>
    <row r="5" spans="1:17">
      <c r="A5" s="1" t="s">
        <v>15</v>
      </c>
      <c r="B5" s="13">
        <v>300</v>
      </c>
      <c r="D5" s="34">
        <v>1.5</v>
      </c>
      <c r="E5" s="7">
        <f>D5*B6</f>
        <v>360</v>
      </c>
      <c r="K5" s="6">
        <v>3</v>
      </c>
      <c r="L5" s="6">
        <f t="shared" ref="L5:L36" si="1">L4*1.1</f>
        <v>12100.000000000002</v>
      </c>
      <c r="M5" s="12">
        <f t="shared" ref="M5:M36" si="2">M4*0.98</f>
        <v>9604</v>
      </c>
      <c r="N5" s="12">
        <f t="shared" ref="N5:N36" si="3">N4*0.97</f>
        <v>9409</v>
      </c>
      <c r="O5" s="12">
        <f t="shared" ref="O5:O21" si="4">O4*0.96</f>
        <v>9216</v>
      </c>
      <c r="P5" s="30">
        <f t="shared" si="0"/>
        <v>-2.0304039983340272</v>
      </c>
      <c r="Q5" s="30">
        <f t="shared" ref="Q5:Q19" si="5">(O5-M5)/M5*100</f>
        <v>-4.039983340274885</v>
      </c>
    </row>
    <row r="6" spans="1:17">
      <c r="A6" s="1" t="s">
        <v>21</v>
      </c>
      <c r="B6" s="17">
        <f>B2*B3/100</f>
        <v>240</v>
      </c>
      <c r="D6" s="34">
        <v>2</v>
      </c>
      <c r="E6" s="7">
        <f>D6*B6</f>
        <v>480</v>
      </c>
      <c r="K6" s="6">
        <v>4</v>
      </c>
      <c r="L6" s="6">
        <f t="shared" si="1"/>
        <v>13310.000000000004</v>
      </c>
      <c r="M6" s="12">
        <f t="shared" si="2"/>
        <v>9411.92</v>
      </c>
      <c r="N6" s="12">
        <f t="shared" si="3"/>
        <v>9126.73</v>
      </c>
      <c r="O6" s="12">
        <f t="shared" si="4"/>
        <v>8847.36</v>
      </c>
      <c r="P6" s="30">
        <f t="shared" si="0"/>
        <v>-3.0300937534530736</v>
      </c>
      <c r="Q6" s="30">
        <f t="shared" si="5"/>
        <v>-5.998351027208046</v>
      </c>
    </row>
    <row r="7" spans="1:17">
      <c r="A7" s="1" t="s">
        <v>20</v>
      </c>
      <c r="B7" s="14">
        <f>B5*B8</f>
        <v>12000</v>
      </c>
      <c r="K7" s="6">
        <v>5</v>
      </c>
      <c r="L7" s="6">
        <f t="shared" si="1"/>
        <v>14641.000000000005</v>
      </c>
      <c r="M7" s="12">
        <f t="shared" si="2"/>
        <v>9223.6815999999999</v>
      </c>
      <c r="N7" s="12">
        <f t="shared" si="3"/>
        <v>8852.9280999999992</v>
      </c>
      <c r="O7" s="12">
        <f t="shared" si="4"/>
        <v>8493.4655999999995</v>
      </c>
      <c r="P7" s="30">
        <f>(N7-M7)/M7*100</f>
        <v>-4.0195825927035553</v>
      </c>
      <c r="Q7" s="30">
        <f t="shared" si="5"/>
        <v>-7.9167520266527891</v>
      </c>
    </row>
    <row r="8" spans="1:17">
      <c r="A8" s="1" t="s">
        <v>3</v>
      </c>
      <c r="B8" s="14">
        <f>B2/(B4/B3)/B5</f>
        <v>40</v>
      </c>
      <c r="K8" s="6">
        <v>6</v>
      </c>
      <c r="L8" s="6">
        <f t="shared" si="1"/>
        <v>16105.100000000008</v>
      </c>
      <c r="M8" s="12">
        <f t="shared" si="2"/>
        <v>9039.2079680000006</v>
      </c>
      <c r="N8" s="12">
        <f t="shared" si="3"/>
        <v>8587.3402569999998</v>
      </c>
      <c r="O8" s="12">
        <f t="shared" si="4"/>
        <v>8153.726975999999</v>
      </c>
      <c r="P8" s="30">
        <f t="shared" ref="P8:P19" si="6">(N8-M8)/M8*100</f>
        <v>-4.9989746070637233</v>
      </c>
      <c r="Q8" s="30">
        <f t="shared" si="5"/>
        <v>-9.7960019852925413</v>
      </c>
    </row>
    <row r="9" spans="1:17">
      <c r="K9" s="6">
        <v>7</v>
      </c>
      <c r="L9" s="6">
        <f t="shared" si="1"/>
        <v>17715.610000000011</v>
      </c>
      <c r="M9" s="12">
        <f t="shared" si="2"/>
        <v>8858.4238086400001</v>
      </c>
      <c r="N9" s="12">
        <f t="shared" si="3"/>
        <v>8329.7200492899992</v>
      </c>
      <c r="O9" s="12">
        <f t="shared" si="4"/>
        <v>7827.5778969599987</v>
      </c>
      <c r="P9" s="30">
        <f t="shared" si="6"/>
        <v>-5.9683728253589923</v>
      </c>
      <c r="Q9" s="30">
        <f t="shared" si="5"/>
        <v>-11.636899903960037</v>
      </c>
    </row>
    <row r="10" spans="1:17">
      <c r="A10" s="50" t="s">
        <v>23</v>
      </c>
      <c r="B10" s="50"/>
      <c r="D10" s="21" t="s">
        <v>4</v>
      </c>
      <c r="E10" s="22" t="s">
        <v>29</v>
      </c>
      <c r="K10" s="6">
        <v>8</v>
      </c>
      <c r="L10" s="6">
        <f t="shared" si="1"/>
        <v>19487.171000000013</v>
      </c>
      <c r="M10" s="12">
        <f t="shared" si="2"/>
        <v>8681.2553324672008</v>
      </c>
      <c r="N10" s="12">
        <f t="shared" si="3"/>
        <v>8079.8284478112992</v>
      </c>
      <c r="O10" s="12">
        <f t="shared" si="4"/>
        <v>7514.4747810815988</v>
      </c>
      <c r="P10" s="30">
        <f t="shared" si="6"/>
        <v>-6.9278792251002361</v>
      </c>
      <c r="Q10" s="30">
        <f t="shared" si="5"/>
        <v>-13.440228477348615</v>
      </c>
    </row>
    <row r="11" spans="1:17">
      <c r="A11" s="1" t="s">
        <v>0</v>
      </c>
      <c r="B11" s="13">
        <v>10000</v>
      </c>
      <c r="D11" s="15" t="s">
        <v>24</v>
      </c>
      <c r="E11" s="27">
        <v>1.0717000000000001</v>
      </c>
      <c r="K11" s="6">
        <v>9</v>
      </c>
      <c r="L11" s="6">
        <f t="shared" si="1"/>
        <v>21435.888100000015</v>
      </c>
      <c r="M11" s="12">
        <f t="shared" si="2"/>
        <v>8507.6302258178566</v>
      </c>
      <c r="N11" s="12">
        <f t="shared" si="3"/>
        <v>7837.4335943769602</v>
      </c>
      <c r="O11" s="12">
        <f t="shared" si="4"/>
        <v>7213.8957898383351</v>
      </c>
      <c r="P11" s="30">
        <f t="shared" si="6"/>
        <v>-7.8775947432114561</v>
      </c>
      <c r="Q11" s="30">
        <f t="shared" si="5"/>
        <v>-15.206754426790479</v>
      </c>
    </row>
    <row r="12" spans="1:17">
      <c r="A12" s="1" t="s">
        <v>57</v>
      </c>
      <c r="B12" s="13">
        <v>4</v>
      </c>
      <c r="D12" s="15" t="s">
        <v>25</v>
      </c>
      <c r="E12" s="27">
        <v>1.2751999999999999</v>
      </c>
      <c r="K12" s="6">
        <v>10</v>
      </c>
      <c r="L12" s="6">
        <f t="shared" si="1"/>
        <v>23579.476910000019</v>
      </c>
      <c r="M12" s="12">
        <f t="shared" si="2"/>
        <v>8337.4776213014993</v>
      </c>
      <c r="N12" s="12">
        <f t="shared" si="3"/>
        <v>7602.3105865456509</v>
      </c>
      <c r="O12" s="12">
        <f t="shared" si="4"/>
        <v>6925.339958244801</v>
      </c>
      <c r="P12" s="30">
        <f t="shared" si="6"/>
        <v>-8.8176192866480783</v>
      </c>
      <c r="Q12" s="30">
        <f t="shared" si="5"/>
        <v>-16.937228826243739</v>
      </c>
    </row>
    <row r="13" spans="1:17">
      <c r="A13" s="1" t="s">
        <v>58</v>
      </c>
      <c r="B13" s="13">
        <v>0.05</v>
      </c>
      <c r="D13" s="15" t="s">
        <v>26</v>
      </c>
      <c r="E13" s="27">
        <v>0.65790000000000004</v>
      </c>
      <c r="K13" s="6">
        <v>11</v>
      </c>
      <c r="L13" s="6">
        <f t="shared" si="1"/>
        <v>25937.424601000024</v>
      </c>
      <c r="M13" s="12">
        <f t="shared" si="2"/>
        <v>8170.728068875469</v>
      </c>
      <c r="N13" s="12">
        <f t="shared" si="3"/>
        <v>7374.2412689492812</v>
      </c>
      <c r="O13" s="12">
        <f t="shared" si="4"/>
        <v>6648.3263599150087</v>
      </c>
      <c r="P13" s="30">
        <f t="shared" si="6"/>
        <v>-9.7480517429067692</v>
      </c>
      <c r="Q13" s="30">
        <f t="shared" si="5"/>
        <v>-18.632387421626522</v>
      </c>
    </row>
    <row r="14" spans="1:17">
      <c r="A14" s="1" t="s">
        <v>15</v>
      </c>
      <c r="B14" s="23">
        <f>E17</f>
        <v>10</v>
      </c>
      <c r="D14" s="24" t="s">
        <v>30</v>
      </c>
      <c r="E14" s="20">
        <f>E12</f>
        <v>1.2751999999999999</v>
      </c>
      <c r="K14" s="6">
        <v>12</v>
      </c>
      <c r="L14" s="6">
        <f t="shared" si="1"/>
        <v>28531.16706110003</v>
      </c>
      <c r="M14" s="12">
        <f t="shared" si="2"/>
        <v>8007.3135074979591</v>
      </c>
      <c r="N14" s="12">
        <f t="shared" si="3"/>
        <v>7153.0140308808022</v>
      </c>
      <c r="O14" s="12">
        <f t="shared" si="4"/>
        <v>6382.3933055184079</v>
      </c>
      <c r="P14" s="30">
        <f t="shared" si="6"/>
        <v>-10.668989990428129</v>
      </c>
      <c r="Q14" s="30">
        <f t="shared" si="5"/>
        <v>-20.292950943634143</v>
      </c>
    </row>
    <row r="15" spans="1:17">
      <c r="A15" s="1" t="s">
        <v>21</v>
      </c>
      <c r="B15" s="18">
        <f>B11*B12/100</f>
        <v>400</v>
      </c>
      <c r="D15" s="15" t="s">
        <v>28</v>
      </c>
      <c r="E15" s="20">
        <f>E11</f>
        <v>1.0717000000000001</v>
      </c>
      <c r="K15" s="6">
        <v>13</v>
      </c>
      <c r="L15" s="6">
        <f t="shared" si="1"/>
        <v>31384.283767210036</v>
      </c>
      <c r="M15" s="12">
        <f t="shared" si="2"/>
        <v>7847.1672373479996</v>
      </c>
      <c r="N15" s="12">
        <f t="shared" si="3"/>
        <v>6938.4236099543778</v>
      </c>
      <c r="O15" s="12">
        <f t="shared" si="4"/>
        <v>6127.0975732976713</v>
      </c>
      <c r="P15" s="30">
        <f t="shared" si="6"/>
        <v>-11.580530908893151</v>
      </c>
      <c r="Q15" s="30">
        <f t="shared" si="5"/>
        <v>-21.919625414172224</v>
      </c>
    </row>
    <row r="16" spans="1:17">
      <c r="A16" s="1" t="s">
        <v>20</v>
      </c>
      <c r="B16" s="18">
        <f>B14*B17*100000</f>
        <v>800000</v>
      </c>
      <c r="D16" s="15" t="s">
        <v>27</v>
      </c>
      <c r="E16" s="20">
        <v>1</v>
      </c>
      <c r="K16" s="6">
        <v>14</v>
      </c>
      <c r="L16" s="6">
        <f t="shared" si="1"/>
        <v>34522.712143931043</v>
      </c>
      <c r="M16" s="12">
        <f t="shared" si="2"/>
        <v>7690.2238926010396</v>
      </c>
      <c r="N16" s="12">
        <f t="shared" si="3"/>
        <v>6730.2709016557465</v>
      </c>
      <c r="O16" s="12">
        <f t="shared" si="4"/>
        <v>5882.0136703657645</v>
      </c>
      <c r="P16" s="30">
        <f t="shared" si="6"/>
        <v>-12.482770389414648</v>
      </c>
      <c r="Q16" s="30">
        <f t="shared" si="5"/>
        <v>-23.513102446536053</v>
      </c>
    </row>
    <row r="17" spans="1:17">
      <c r="A17" s="1" t="s">
        <v>3</v>
      </c>
      <c r="B17" s="48">
        <f>B11/(B13/B12)/100000/B14</f>
        <v>0.8</v>
      </c>
      <c r="D17" s="8" t="s">
        <v>62</v>
      </c>
      <c r="E17" s="7">
        <f>10</f>
        <v>10</v>
      </c>
      <c r="F17" s="5"/>
      <c r="K17" s="6">
        <v>15</v>
      </c>
      <c r="L17" s="6">
        <f t="shared" si="1"/>
        <v>37974.983358324149</v>
      </c>
      <c r="M17" s="12">
        <f t="shared" si="2"/>
        <v>7536.4194147490189</v>
      </c>
      <c r="N17" s="12">
        <f t="shared" si="3"/>
        <v>6528.3627746060738</v>
      </c>
      <c r="O17" s="12">
        <f t="shared" si="4"/>
        <v>5646.7331235511338</v>
      </c>
      <c r="P17" s="30">
        <f t="shared" si="6"/>
        <v>-13.375803344624707</v>
      </c>
      <c r="Q17" s="30">
        <f t="shared" si="5"/>
        <v>-25.074059539463889</v>
      </c>
    </row>
    <row r="18" spans="1:17">
      <c r="K18" s="6">
        <v>16</v>
      </c>
      <c r="L18" s="6">
        <f t="shared" si="1"/>
        <v>41772.481694156566</v>
      </c>
      <c r="M18" s="12">
        <f t="shared" si="2"/>
        <v>7385.6910264540384</v>
      </c>
      <c r="N18" s="12">
        <f t="shared" si="3"/>
        <v>6332.5118913678916</v>
      </c>
      <c r="O18" s="12">
        <f t="shared" si="4"/>
        <v>5420.863798609088</v>
      </c>
      <c r="P18" s="30">
        <f t="shared" si="6"/>
        <v>-14.259723718659147</v>
      </c>
      <c r="Q18" s="30">
        <f t="shared" si="5"/>
        <v>-26.603160365189122</v>
      </c>
    </row>
    <row r="19" spans="1:17">
      <c r="A19" s="21"/>
      <c r="B19" s="21" t="s">
        <v>32</v>
      </c>
      <c r="D19"/>
      <c r="E19"/>
      <c r="K19" s="6">
        <v>17</v>
      </c>
      <c r="L19" s="6">
        <f t="shared" si="1"/>
        <v>45949.729863572225</v>
      </c>
      <c r="M19" s="12">
        <f t="shared" si="2"/>
        <v>7237.9772059249572</v>
      </c>
      <c r="N19" s="12">
        <f t="shared" si="3"/>
        <v>6142.5365346268545</v>
      </c>
      <c r="O19" s="12">
        <f t="shared" si="4"/>
        <v>5204.0292466647243</v>
      </c>
      <c r="P19" s="30">
        <f t="shared" si="6"/>
        <v>-15.134624497040175</v>
      </c>
      <c r="Q19" s="30">
        <f t="shared" si="5"/>
        <v>-28.101055051613834</v>
      </c>
    </row>
    <row r="20" spans="1:17">
      <c r="A20" s="41" t="s">
        <v>59</v>
      </c>
      <c r="B20" s="46">
        <v>1.26675</v>
      </c>
      <c r="D20"/>
      <c r="E20"/>
      <c r="K20" s="6">
        <v>18</v>
      </c>
      <c r="L20" s="6">
        <f t="shared" si="1"/>
        <v>50544.702849929454</v>
      </c>
      <c r="M20" s="12">
        <f t="shared" si="2"/>
        <v>7093.2176618064577</v>
      </c>
      <c r="N20" s="12">
        <f t="shared" si="3"/>
        <v>5958.2604385880486</v>
      </c>
      <c r="O20" s="12">
        <f t="shared" si="4"/>
        <v>4995.868076798135</v>
      </c>
      <c r="P20" s="30"/>
    </row>
    <row r="21" spans="1:17">
      <c r="A21" s="41" t="s">
        <v>60</v>
      </c>
      <c r="B21" s="46">
        <v>1.2655400000000001</v>
      </c>
      <c r="D21"/>
      <c r="E21"/>
      <c r="K21" s="6">
        <v>19</v>
      </c>
      <c r="L21" s="6">
        <f t="shared" si="1"/>
        <v>55599.173134922406</v>
      </c>
      <c r="M21" s="12">
        <f t="shared" si="2"/>
        <v>6951.3533085703284</v>
      </c>
      <c r="N21" s="12">
        <f t="shared" si="3"/>
        <v>5779.5126254304068</v>
      </c>
      <c r="O21" s="12">
        <f t="shared" si="4"/>
        <v>4796.0333537262095</v>
      </c>
      <c r="P21" s="30"/>
    </row>
    <row r="22" spans="1:17">
      <c r="A22" s="41" t="s">
        <v>55</v>
      </c>
      <c r="B22" s="46">
        <v>1.25685</v>
      </c>
      <c r="K22" s="6">
        <v>20</v>
      </c>
      <c r="L22" s="6">
        <f t="shared" si="1"/>
        <v>61159.090448414652</v>
      </c>
      <c r="M22" s="12"/>
      <c r="N22" s="12"/>
      <c r="O22" s="12"/>
      <c r="P22" s="30"/>
    </row>
    <row r="23" spans="1:17">
      <c r="A23" s="1" t="s">
        <v>58</v>
      </c>
      <c r="B23" s="43">
        <f>ABS((B21-B20)/B21*100)</f>
        <v>9.5611359577724389E-2</v>
      </c>
      <c r="K23" s="6">
        <v>21</v>
      </c>
      <c r="L23" s="6">
        <f t="shared" si="1"/>
        <v>67274.999493256124</v>
      </c>
      <c r="M23" s="12">
        <f>M21*0.98</f>
        <v>6812.3262423989217</v>
      </c>
      <c r="N23" s="12">
        <f>N21*0.97</f>
        <v>5606.1272466674945</v>
      </c>
      <c r="O23" s="12">
        <f>O21*0.95</f>
        <v>4556.2316860398987</v>
      </c>
      <c r="P23" s="30"/>
    </row>
    <row r="24" spans="1:17">
      <c r="A24" s="42" t="s">
        <v>3</v>
      </c>
      <c r="B24" s="47">
        <f>B11/(B23/B12)/100000/B14</f>
        <v>0.4183603305785355</v>
      </c>
      <c r="K24" s="6">
        <v>22</v>
      </c>
      <c r="L24" s="6">
        <f t="shared" si="1"/>
        <v>74002.499442581742</v>
      </c>
      <c r="M24" s="12">
        <f t="shared" si="2"/>
        <v>6676.0797175509433</v>
      </c>
      <c r="N24" s="12">
        <f t="shared" si="3"/>
        <v>5437.9434292674696</v>
      </c>
      <c r="O24" s="12">
        <f t="shared" ref="O24:O36" si="7">O23*0.95</f>
        <v>4328.4201017379037</v>
      </c>
      <c r="P24" s="30"/>
    </row>
    <row r="25" spans="1:17">
      <c r="A25" s="42" t="s">
        <v>56</v>
      </c>
      <c r="B25" s="44">
        <f>ABS(((B22-B21)/B21*100)/B23)</f>
        <v>7.1818181818186497</v>
      </c>
      <c r="K25" s="6">
        <v>23</v>
      </c>
      <c r="L25" s="6">
        <f t="shared" si="1"/>
        <v>81402.749386839918</v>
      </c>
      <c r="M25" s="12">
        <f t="shared" si="2"/>
        <v>6542.558123199924</v>
      </c>
      <c r="N25" s="12">
        <f t="shared" si="3"/>
        <v>5274.8051263894449</v>
      </c>
      <c r="O25" s="12">
        <f t="shared" si="7"/>
        <v>4111.9990966510086</v>
      </c>
      <c r="P25" s="30"/>
    </row>
    <row r="26" spans="1:17">
      <c r="A26" s="42" t="s">
        <v>61</v>
      </c>
      <c r="B26" s="49">
        <f>ABS((B21-B22)/B21*100)</f>
        <v>0.68666340060370168</v>
      </c>
      <c r="K26" s="6"/>
      <c r="L26" s="6"/>
      <c r="M26" s="12"/>
      <c r="N26" s="12"/>
      <c r="O26" s="12"/>
      <c r="P26" s="30"/>
    </row>
    <row r="27" spans="1:17">
      <c r="A27" s="42" t="s">
        <v>54</v>
      </c>
      <c r="B27" s="45">
        <f>B25*B15</f>
        <v>2872.7272727274599</v>
      </c>
      <c r="K27" s="6">
        <v>24</v>
      </c>
      <c r="L27" s="6">
        <f>L25*1.1</f>
        <v>89543.024325523918</v>
      </c>
      <c r="M27" s="12">
        <f>M25*0.98</f>
        <v>6411.7069607359253</v>
      </c>
      <c r="N27" s="12">
        <f>N25*0.97</f>
        <v>5116.5609725977611</v>
      </c>
      <c r="O27" s="12">
        <f>O25*0.95</f>
        <v>3906.3991418184578</v>
      </c>
      <c r="P27" s="30"/>
    </row>
    <row r="28" spans="1:17">
      <c r="K28" s="6">
        <v>25</v>
      </c>
      <c r="L28" s="6">
        <f t="shared" si="1"/>
        <v>98497.32675807632</v>
      </c>
      <c r="M28" s="12">
        <f t="shared" si="2"/>
        <v>6283.4728215212072</v>
      </c>
      <c r="N28" s="12">
        <f t="shared" si="3"/>
        <v>4963.0641434198278</v>
      </c>
      <c r="O28" s="12">
        <f t="shared" si="7"/>
        <v>3711.0791847275345</v>
      </c>
      <c r="P28" s="30"/>
    </row>
    <row r="29" spans="1:17">
      <c r="K29" s="6">
        <v>26</v>
      </c>
      <c r="L29" s="6">
        <f t="shared" si="1"/>
        <v>108347.05943388396</v>
      </c>
      <c r="M29" s="12">
        <f t="shared" si="2"/>
        <v>6157.8033650907828</v>
      </c>
      <c r="N29" s="12">
        <f t="shared" si="3"/>
        <v>4814.172219117233</v>
      </c>
      <c r="O29" s="12">
        <f t="shared" si="7"/>
        <v>3525.5252254911575</v>
      </c>
      <c r="P29" s="30"/>
    </row>
    <row r="30" spans="1:17">
      <c r="K30" s="6">
        <v>27</v>
      </c>
      <c r="L30" s="6">
        <f t="shared" si="1"/>
        <v>119181.76537727236</v>
      </c>
      <c r="M30" s="12">
        <f t="shared" si="2"/>
        <v>6034.6472977889671</v>
      </c>
      <c r="N30" s="12">
        <f t="shared" si="3"/>
        <v>4669.7470525437157</v>
      </c>
      <c r="O30" s="12">
        <f t="shared" si="7"/>
        <v>3349.2489642165992</v>
      </c>
      <c r="P30" s="30"/>
    </row>
    <row r="31" spans="1:17">
      <c r="K31" s="6">
        <v>28</v>
      </c>
      <c r="L31" s="6">
        <f t="shared" si="1"/>
        <v>131099.9419149996</v>
      </c>
      <c r="M31" s="12">
        <f t="shared" si="2"/>
        <v>5913.9543518331875</v>
      </c>
      <c r="N31" s="12">
        <f t="shared" si="3"/>
        <v>4529.6546409674038</v>
      </c>
      <c r="O31" s="12">
        <f t="shared" si="7"/>
        <v>3181.786516005769</v>
      </c>
    </row>
    <row r="32" spans="1:17">
      <c r="K32" s="6">
        <v>29</v>
      </c>
      <c r="L32" s="6">
        <f t="shared" si="1"/>
        <v>144209.93610649958</v>
      </c>
      <c r="M32" s="12">
        <f t="shared" si="2"/>
        <v>5795.6752647965241</v>
      </c>
      <c r="N32" s="12">
        <f t="shared" si="3"/>
        <v>4393.7650017383812</v>
      </c>
      <c r="O32" s="12">
        <f t="shared" si="7"/>
        <v>3022.6971902054806</v>
      </c>
    </row>
    <row r="33" spans="4:15">
      <c r="K33" s="6">
        <v>30</v>
      </c>
      <c r="L33" s="6">
        <f t="shared" si="1"/>
        <v>158630.92971714956</v>
      </c>
      <c r="M33" s="12">
        <f t="shared" si="2"/>
        <v>5679.7617595005931</v>
      </c>
      <c r="N33" s="12">
        <f t="shared" si="3"/>
        <v>4261.9520516862294</v>
      </c>
      <c r="O33" s="12">
        <f t="shared" si="7"/>
        <v>2871.5623306952066</v>
      </c>
    </row>
    <row r="34" spans="4:15">
      <c r="I34" s="1"/>
      <c r="K34" s="6">
        <v>31</v>
      </c>
      <c r="L34" s="6">
        <f t="shared" si="1"/>
        <v>174494.02268886453</v>
      </c>
      <c r="M34" s="12">
        <f t="shared" si="2"/>
        <v>5566.1665243105808</v>
      </c>
      <c r="N34" s="12">
        <f t="shared" si="3"/>
        <v>4134.0934901356422</v>
      </c>
      <c r="O34" s="12">
        <f t="shared" si="7"/>
        <v>2727.9842141604463</v>
      </c>
    </row>
    <row r="35" spans="4:15">
      <c r="I35" s="1"/>
      <c r="K35" s="6">
        <v>32</v>
      </c>
      <c r="L35" s="6">
        <f t="shared" si="1"/>
        <v>191943.42495775101</v>
      </c>
      <c r="M35" s="12">
        <f t="shared" si="2"/>
        <v>5454.8431938243693</v>
      </c>
      <c r="N35" s="12">
        <f t="shared" si="3"/>
        <v>4010.0706854315727</v>
      </c>
      <c r="O35" s="12">
        <f t="shared" si="7"/>
        <v>2591.5850034524237</v>
      </c>
    </row>
    <row r="36" spans="4:15">
      <c r="I36" s="1"/>
      <c r="K36" s="6">
        <v>33</v>
      </c>
      <c r="L36" s="6">
        <f t="shared" si="1"/>
        <v>211137.76745352612</v>
      </c>
      <c r="M36" s="12">
        <f t="shared" si="2"/>
        <v>5345.7463299478823</v>
      </c>
      <c r="N36" s="12">
        <f t="shared" si="3"/>
        <v>3889.7685648686252</v>
      </c>
      <c r="O36" s="12">
        <f t="shared" si="7"/>
        <v>2462.0057532798023</v>
      </c>
    </row>
    <row r="37" spans="4:15">
      <c r="D37" s="8" t="s">
        <v>18</v>
      </c>
      <c r="E37" s="7">
        <v>10000</v>
      </c>
      <c r="I37" s="1"/>
    </row>
    <row r="38" spans="4:15">
      <c r="D38" s="8" t="s">
        <v>19</v>
      </c>
      <c r="E38" s="26">
        <v>0.3</v>
      </c>
      <c r="I38" s="1"/>
    </row>
    <row r="39" spans="4:15">
      <c r="D39" s="8" t="s">
        <v>14</v>
      </c>
      <c r="E39" s="7">
        <f>E37*E38</f>
        <v>3000</v>
      </c>
      <c r="I39" s="1"/>
    </row>
  </sheetData>
  <mergeCells count="2">
    <mergeCell ref="A10:B10"/>
    <mergeCell ref="A1:B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A9" sqref="A9:J20"/>
    </sheetView>
  </sheetViews>
  <sheetFormatPr defaultRowHeight="14.5"/>
  <cols>
    <col min="1" max="1" width="6.90625" bestFit="1" customWidth="1"/>
    <col min="2" max="2" width="9.81640625" style="5" bestFit="1" customWidth="1"/>
    <col min="3" max="3" width="6.90625" bestFit="1" customWidth="1"/>
    <col min="4" max="4" width="9.90625" bestFit="1" customWidth="1"/>
    <col min="5" max="6" width="8.90625" style="5" bestFit="1" customWidth="1"/>
  </cols>
  <sheetData>
    <row r="1" spans="1:10">
      <c r="A1" s="10" t="s">
        <v>4</v>
      </c>
      <c r="B1" s="11" t="s">
        <v>11</v>
      </c>
      <c r="C1" s="10" t="s">
        <v>16</v>
      </c>
      <c r="D1" s="10" t="s">
        <v>12</v>
      </c>
      <c r="E1" s="11" t="s">
        <v>13</v>
      </c>
      <c r="F1" s="11" t="s">
        <v>15</v>
      </c>
      <c r="G1" s="10" t="s">
        <v>14</v>
      </c>
    </row>
    <row r="2" spans="1:10">
      <c r="A2" s="1" t="s">
        <v>5</v>
      </c>
      <c r="B2" s="9">
        <v>20</v>
      </c>
      <c r="C2" s="1">
        <v>3.5</v>
      </c>
      <c r="D2" s="1">
        <v>9.6</v>
      </c>
      <c r="E2" s="12"/>
      <c r="F2" s="12"/>
      <c r="G2" s="1"/>
    </row>
    <row r="3" spans="1:10">
      <c r="A3" s="1" t="s">
        <v>6</v>
      </c>
      <c r="B3" s="9">
        <v>-275</v>
      </c>
      <c r="C3" s="1">
        <v>154.1</v>
      </c>
      <c r="D3" s="1">
        <v>10.5</v>
      </c>
      <c r="E3" s="12"/>
      <c r="F3" s="12"/>
      <c r="G3" s="1"/>
    </row>
    <row r="4" spans="1:10">
      <c r="A4" s="1" t="s">
        <v>7</v>
      </c>
      <c r="B4" s="9">
        <v>191</v>
      </c>
      <c r="C4" s="1">
        <v>4.7</v>
      </c>
      <c r="D4" s="1">
        <v>3.5</v>
      </c>
      <c r="E4" s="12">
        <v>95000</v>
      </c>
      <c r="F4" s="12">
        <v>5</v>
      </c>
      <c r="G4" s="1">
        <f>E4*F4</f>
        <v>475000</v>
      </c>
    </row>
    <row r="5" spans="1:10">
      <c r="A5" s="1" t="s">
        <v>8</v>
      </c>
      <c r="B5" s="9">
        <v>205</v>
      </c>
      <c r="C5" s="1">
        <v>4.4000000000000004</v>
      </c>
      <c r="D5" s="1">
        <v>2.8</v>
      </c>
      <c r="E5" s="12">
        <v>83000</v>
      </c>
      <c r="F5" s="12">
        <v>7</v>
      </c>
      <c r="G5" s="1">
        <f t="shared" ref="G5:G7" si="0">E5*F5</f>
        <v>581000</v>
      </c>
    </row>
    <row r="6" spans="1:10">
      <c r="A6" s="1" t="s">
        <v>9</v>
      </c>
      <c r="B6" s="9">
        <v>0.77</v>
      </c>
      <c r="C6" s="1">
        <v>2.4</v>
      </c>
      <c r="D6" s="1">
        <v>2.6</v>
      </c>
      <c r="E6" s="12">
        <v>1000</v>
      </c>
      <c r="F6" s="12">
        <v>7</v>
      </c>
      <c r="G6" s="1">
        <f t="shared" si="0"/>
        <v>7000</v>
      </c>
    </row>
    <row r="7" spans="1:10">
      <c r="A7" s="1" t="s">
        <v>10</v>
      </c>
      <c r="B7" s="9">
        <v>148</v>
      </c>
      <c r="C7" s="1">
        <v>70.099999999999994</v>
      </c>
      <c r="D7" s="1">
        <v>22.3</v>
      </c>
      <c r="E7" s="12"/>
      <c r="F7" s="12"/>
      <c r="G7" s="1">
        <f t="shared" si="0"/>
        <v>0</v>
      </c>
    </row>
    <row r="9" spans="1:10">
      <c r="A9" s="36" t="s">
        <v>33</v>
      </c>
      <c r="B9" s="37" t="s">
        <v>34</v>
      </c>
      <c r="C9" s="36" t="s">
        <v>35</v>
      </c>
      <c r="D9" s="36" t="s">
        <v>36</v>
      </c>
      <c r="E9" s="38" t="s">
        <v>37</v>
      </c>
      <c r="F9" s="38" t="s">
        <v>38</v>
      </c>
      <c r="G9" s="38" t="s">
        <v>39</v>
      </c>
      <c r="H9" s="39" t="s">
        <v>40</v>
      </c>
      <c r="I9" s="39" t="s">
        <v>41</v>
      </c>
      <c r="J9" s="38" t="s">
        <v>1</v>
      </c>
    </row>
    <row r="10" spans="1:10">
      <c r="A10" s="2" t="s">
        <v>42</v>
      </c>
      <c r="B10" s="4">
        <v>2.6</v>
      </c>
      <c r="C10" s="2" t="s">
        <v>43</v>
      </c>
      <c r="D10" s="40">
        <v>45418</v>
      </c>
      <c r="E10" s="3">
        <v>10000</v>
      </c>
      <c r="F10" s="3">
        <v>29179</v>
      </c>
      <c r="G10" s="3">
        <v>21284</v>
      </c>
      <c r="H10" s="35">
        <f>F10/E10</f>
        <v>2.9178999999999999</v>
      </c>
      <c r="I10" s="35">
        <f>G10/E10</f>
        <v>2.1284000000000001</v>
      </c>
      <c r="J10" s="3">
        <v>7895</v>
      </c>
    </row>
    <row r="11" spans="1:10">
      <c r="A11" s="2" t="s">
        <v>44</v>
      </c>
      <c r="B11" s="4">
        <v>20</v>
      </c>
      <c r="C11" s="2">
        <v>6.68</v>
      </c>
      <c r="D11" s="40">
        <v>45433</v>
      </c>
      <c r="E11" s="3">
        <v>80000</v>
      </c>
      <c r="F11" s="3">
        <v>299389</v>
      </c>
      <c r="G11" s="3">
        <v>256986</v>
      </c>
      <c r="H11" s="35">
        <f t="shared" ref="H11:H20" si="1">F11/E11</f>
        <v>3.7423625</v>
      </c>
      <c r="I11" s="35">
        <f t="shared" ref="I11:I20" si="2">G11/E11</f>
        <v>3.2123249999999999</v>
      </c>
      <c r="J11" s="3">
        <v>42403</v>
      </c>
    </row>
    <row r="12" spans="1:10">
      <c r="A12" s="2" t="s">
        <v>45</v>
      </c>
      <c r="B12" s="4">
        <v>152.5</v>
      </c>
      <c r="C12" s="2">
        <v>1.06</v>
      </c>
      <c r="D12" s="40">
        <v>45418</v>
      </c>
      <c r="E12" s="3">
        <v>40000</v>
      </c>
      <c r="F12" s="3">
        <v>318372</v>
      </c>
      <c r="G12" s="3">
        <v>241589</v>
      </c>
      <c r="H12" s="35">
        <f t="shared" si="1"/>
        <v>7.9592999999999998</v>
      </c>
      <c r="I12" s="35">
        <f t="shared" si="2"/>
        <v>6.0397249999999998</v>
      </c>
      <c r="J12" s="3">
        <v>76782</v>
      </c>
    </row>
    <row r="13" spans="1:10">
      <c r="A13" s="2" t="s">
        <v>46</v>
      </c>
      <c r="B13" s="4">
        <v>1550</v>
      </c>
      <c r="C13" s="2">
        <v>294.5</v>
      </c>
      <c r="D13" s="40">
        <v>45428</v>
      </c>
      <c r="E13" s="3">
        <v>190000</v>
      </c>
      <c r="F13" s="3">
        <v>1308643</v>
      </c>
      <c r="G13" s="3">
        <v>1188467</v>
      </c>
      <c r="H13" s="35">
        <f t="shared" si="1"/>
        <v>6.8875947368421055</v>
      </c>
      <c r="I13" s="35">
        <f t="shared" si="2"/>
        <v>6.2550894736842109</v>
      </c>
      <c r="J13" s="3">
        <v>120176</v>
      </c>
    </row>
    <row r="14" spans="1:10">
      <c r="A14" s="2" t="s">
        <v>47</v>
      </c>
      <c r="B14" s="4">
        <v>4.3</v>
      </c>
      <c r="C14" s="2">
        <v>0.62</v>
      </c>
      <c r="D14" s="40">
        <v>45436</v>
      </c>
      <c r="E14" s="3">
        <v>60000</v>
      </c>
      <c r="F14" s="3">
        <v>448076</v>
      </c>
      <c r="G14" s="3">
        <v>437167</v>
      </c>
      <c r="H14" s="35">
        <f t="shared" si="1"/>
        <v>7.4679333333333338</v>
      </c>
      <c r="I14" s="35">
        <f t="shared" si="2"/>
        <v>7.2861166666666666</v>
      </c>
      <c r="J14" s="3">
        <v>10908</v>
      </c>
    </row>
    <row r="15" spans="1:10">
      <c r="A15" s="2" t="s">
        <v>48</v>
      </c>
      <c r="B15" s="4">
        <v>20.9</v>
      </c>
      <c r="C15" s="2">
        <v>1.73</v>
      </c>
      <c r="D15" s="40">
        <v>45419</v>
      </c>
      <c r="E15" s="3">
        <v>100000</v>
      </c>
      <c r="F15" s="3">
        <v>280160</v>
      </c>
      <c r="G15" s="3">
        <v>293471</v>
      </c>
      <c r="H15" s="35">
        <f t="shared" si="1"/>
        <v>2.8016000000000001</v>
      </c>
      <c r="I15" s="35">
        <f t="shared" si="2"/>
        <v>2.9347099999999999</v>
      </c>
      <c r="J15" s="3">
        <v>-13311</v>
      </c>
    </row>
    <row r="16" spans="1:10">
      <c r="A16" s="2" t="s">
        <v>49</v>
      </c>
      <c r="B16" s="4">
        <v>122.8</v>
      </c>
      <c r="C16" s="2">
        <v>1.55</v>
      </c>
      <c r="D16" s="40">
        <v>45434</v>
      </c>
      <c r="E16" s="3">
        <v>52000</v>
      </c>
      <c r="F16" s="3">
        <v>206761</v>
      </c>
      <c r="G16" s="3">
        <v>191915</v>
      </c>
      <c r="H16" s="35">
        <f t="shared" si="1"/>
        <v>3.976173076923077</v>
      </c>
      <c r="I16" s="35">
        <f t="shared" si="2"/>
        <v>3.6906730769230771</v>
      </c>
      <c r="J16" s="3">
        <v>14846</v>
      </c>
    </row>
    <row r="17" spans="1:10">
      <c r="A17" s="2" t="s">
        <v>50</v>
      </c>
      <c r="B17" s="4">
        <v>9.5</v>
      </c>
      <c r="C17" s="2">
        <v>6.72</v>
      </c>
      <c r="D17" s="40">
        <v>45434</v>
      </c>
      <c r="E17" s="3">
        <v>20000</v>
      </c>
      <c r="F17" s="3">
        <v>34370</v>
      </c>
      <c r="G17" s="3">
        <v>31451</v>
      </c>
      <c r="H17" s="35">
        <f t="shared" si="1"/>
        <v>1.7184999999999999</v>
      </c>
      <c r="I17" s="35">
        <f t="shared" si="2"/>
        <v>1.5725499999999999</v>
      </c>
      <c r="J17" s="3">
        <v>2919</v>
      </c>
    </row>
    <row r="18" spans="1:10">
      <c r="A18" s="2" t="s">
        <v>51</v>
      </c>
      <c r="B18" s="4">
        <v>19.14</v>
      </c>
      <c r="C18" s="2">
        <v>2</v>
      </c>
      <c r="D18" s="40">
        <v>45428</v>
      </c>
      <c r="E18" s="3">
        <v>1000</v>
      </c>
      <c r="F18" s="3">
        <v>7285</v>
      </c>
      <c r="G18" s="3">
        <v>5157</v>
      </c>
      <c r="H18" s="35">
        <f t="shared" si="1"/>
        <v>7.2850000000000001</v>
      </c>
      <c r="I18" s="35">
        <f t="shared" si="2"/>
        <v>5.157</v>
      </c>
      <c r="J18" s="3">
        <v>2128</v>
      </c>
    </row>
    <row r="19" spans="1:10">
      <c r="A19" s="2" t="s">
        <v>52</v>
      </c>
      <c r="B19" s="4">
        <v>186.3</v>
      </c>
      <c r="C19" s="2">
        <v>441.2</v>
      </c>
      <c r="D19" s="40">
        <v>45433</v>
      </c>
      <c r="E19" s="3">
        <v>1145052</v>
      </c>
      <c r="F19" s="3">
        <v>1680853</v>
      </c>
      <c r="G19" s="3">
        <v>1560716</v>
      </c>
      <c r="H19" s="35">
        <f t="shared" si="1"/>
        <v>1.4679272207725065</v>
      </c>
      <c r="I19" s="35">
        <f t="shared" si="2"/>
        <v>1.3630088415198611</v>
      </c>
      <c r="J19" s="3">
        <v>120136</v>
      </c>
    </row>
    <row r="20" spans="1:10">
      <c r="A20" s="2" t="s">
        <v>53</v>
      </c>
      <c r="B20" s="4">
        <v>8640</v>
      </c>
      <c r="C20" s="2">
        <v>268.3</v>
      </c>
      <c r="D20" s="40">
        <v>45428</v>
      </c>
      <c r="E20" s="3">
        <v>77000</v>
      </c>
      <c r="F20" s="3">
        <v>3374115</v>
      </c>
      <c r="G20" s="3">
        <v>3069814</v>
      </c>
      <c r="H20" s="35">
        <f t="shared" si="1"/>
        <v>43.819675324675323</v>
      </c>
      <c r="I20" s="35">
        <f t="shared" si="2"/>
        <v>39.867714285714285</v>
      </c>
      <c r="J20" s="3">
        <v>304301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Risk</vt:lpstr>
      <vt:lpstr>StevenStock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2025-01-21T12:54:11Z</dcterms:modified>
</cp:coreProperties>
</file>