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gkost-my.sharepoint.com/personal/ij_bagkost_onmicrosoft_com/Documents/"/>
    </mc:Choice>
  </mc:AlternateContent>
  <xr:revisionPtr revIDLastSave="0" documentId="8_{7153B846-2AB5-41C9-B7F5-5CD894A831EC}" xr6:coauthVersionLast="47" xr6:coauthVersionMax="47" xr10:uidLastSave="{00000000-0000-0000-0000-000000000000}"/>
  <bookViews>
    <workbookView xWindow="-120" yWindow="-120" windowWidth="29040" windowHeight="16440" xr2:uid="{0B1BF7FE-4587-4E4C-9752-37083D01B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3" i="1"/>
  <c r="R23" i="1"/>
  <c r="Z22" i="1"/>
  <c r="Y22" i="1"/>
  <c r="X22" i="1"/>
  <c r="W22" i="1"/>
  <c r="V22" i="1"/>
  <c r="S22" i="1"/>
  <c r="R22" i="1"/>
  <c r="P22" i="1"/>
  <c r="O22" i="1"/>
  <c r="N22" i="1"/>
  <c r="L22" i="1"/>
  <c r="K22" i="1"/>
  <c r="K23" i="1" s="1"/>
  <c r="J22" i="1"/>
  <c r="I22" i="1"/>
  <c r="H22" i="1"/>
  <c r="G22" i="1"/>
  <c r="F22" i="1"/>
  <c r="E22" i="1"/>
  <c r="D22" i="1"/>
  <c r="C22" i="1"/>
  <c r="T21" i="1"/>
  <c r="T22" i="1" s="1"/>
  <c r="Q21" i="1"/>
  <c r="M21" i="1"/>
  <c r="M22" i="1" s="1"/>
  <c r="I21" i="1"/>
  <c r="E21" i="1"/>
  <c r="U19" i="1"/>
  <c r="U22" i="1" s="1"/>
  <c r="N19" i="1"/>
  <c r="Z18" i="1"/>
  <c r="Z23" i="1" s="1"/>
  <c r="Z24" i="1" s="1"/>
  <c r="Y18" i="1"/>
  <c r="Y23" i="1" s="1"/>
  <c r="X18" i="1"/>
  <c r="X23" i="1" s="1"/>
  <c r="W18" i="1"/>
  <c r="V18" i="1"/>
  <c r="V23" i="1" s="1"/>
  <c r="U18" i="1"/>
  <c r="T18" i="1"/>
  <c r="T23" i="1" s="1"/>
  <c r="S18" i="1"/>
  <c r="S23" i="1" s="1"/>
  <c r="R18" i="1"/>
  <c r="Q18" i="1"/>
  <c r="Q23" i="1" s="1"/>
  <c r="P18" i="1"/>
  <c r="P23" i="1" s="1"/>
  <c r="O18" i="1"/>
  <c r="O23" i="1" s="1"/>
  <c r="N18" i="1"/>
  <c r="N23" i="1" s="1"/>
  <c r="M18" i="1"/>
  <c r="M23" i="1" s="1"/>
  <c r="L18" i="1"/>
  <c r="L23" i="1" s="1"/>
  <c r="K18" i="1"/>
  <c r="H18" i="1"/>
  <c r="H23" i="1" s="1"/>
  <c r="G18" i="1"/>
  <c r="G23" i="1" s="1"/>
  <c r="F18" i="1"/>
  <c r="E18" i="1"/>
  <c r="E23" i="1" s="1"/>
  <c r="D18" i="1"/>
  <c r="D23" i="1" s="1"/>
  <c r="J17" i="1"/>
  <c r="C17" i="1"/>
  <c r="J16" i="1"/>
  <c r="J15" i="1"/>
  <c r="C15" i="1"/>
  <c r="C16" i="1" s="1"/>
  <c r="J14" i="1"/>
  <c r="J13" i="1"/>
  <c r="C13" i="1"/>
  <c r="J12" i="1"/>
  <c r="C12" i="1"/>
  <c r="J11" i="1"/>
  <c r="C11" i="1"/>
  <c r="J10" i="1"/>
  <c r="C10" i="1"/>
  <c r="J9" i="1"/>
  <c r="J8" i="1"/>
  <c r="C8" i="1"/>
  <c r="J7" i="1"/>
  <c r="C7" i="1"/>
  <c r="J6" i="1"/>
  <c r="C6" i="1"/>
  <c r="J5" i="1"/>
  <c r="C5" i="1"/>
  <c r="J4" i="1"/>
  <c r="C4" i="1"/>
  <c r="J3" i="1"/>
  <c r="J2" i="1"/>
  <c r="J18" i="1" s="1"/>
  <c r="J23" i="1" s="1"/>
  <c r="I2" i="1"/>
  <c r="I18" i="1" s="1"/>
  <c r="C2" i="1"/>
  <c r="I23" i="1" l="1"/>
  <c r="Y24" i="1"/>
  <c r="X24" i="1" s="1"/>
  <c r="W24" i="1" s="1"/>
  <c r="V24" i="1" s="1"/>
  <c r="U23" i="1"/>
  <c r="F23" i="1"/>
  <c r="C3" i="1"/>
  <c r="C9" i="1"/>
  <c r="C18" i="1" l="1"/>
  <c r="C23" i="1" s="1"/>
  <c r="U24" i="1"/>
  <c r="T24" i="1" s="1"/>
  <c r="S24" i="1" s="1"/>
  <c r="R24" i="1" s="1"/>
  <c r="Q24" i="1" s="1"/>
  <c r="P24" i="1" s="1"/>
  <c r="O24" i="1" s="1"/>
  <c r="N24" i="1" s="1"/>
  <c r="M24" i="1" l="1"/>
  <c r="L24" i="1" s="1"/>
  <c r="K24" i="1" s="1"/>
  <c r="J24" i="1" s="1"/>
  <c r="I24" i="1" l="1"/>
  <c r="H24" i="1" s="1"/>
  <c r="G24" i="1" s="1"/>
  <c r="F24" i="1" s="1"/>
  <c r="E24" i="1" l="1"/>
  <c r="D24" i="1" s="1"/>
  <c r="C24" i="1" s="1"/>
</calcChain>
</file>

<file path=xl/sharedStrings.xml><?xml version="1.0" encoding="utf-8"?>
<sst xmlns="http://schemas.openxmlformats.org/spreadsheetml/2006/main" count="33" uniqueCount="33">
  <si>
    <t>#</t>
  </si>
  <si>
    <t>kvm</t>
  </si>
  <si>
    <t>23Q3</t>
  </si>
  <si>
    <t>23Q2</t>
  </si>
  <si>
    <t>23Q1</t>
  </si>
  <si>
    <t>22Q4</t>
  </si>
  <si>
    <t>22Q3</t>
  </si>
  <si>
    <t>22Q2</t>
  </si>
  <si>
    <t>22Q1</t>
  </si>
  <si>
    <t>21Q4</t>
  </si>
  <si>
    <t>21Q3</t>
  </si>
  <si>
    <t>21Q2</t>
  </si>
  <si>
    <t>21Q1</t>
  </si>
  <si>
    <t>20Q4</t>
  </si>
  <si>
    <t>20Q3</t>
  </si>
  <si>
    <t>20Q2</t>
  </si>
  <si>
    <t>20Q1</t>
  </si>
  <si>
    <t>19Q3</t>
  </si>
  <si>
    <t>19Q2</t>
  </si>
  <si>
    <t>19Q1</t>
  </si>
  <si>
    <t>18Q4</t>
  </si>
  <si>
    <t>18Q3</t>
  </si>
  <si>
    <t>18Q2</t>
  </si>
  <si>
    <t>18Q1</t>
  </si>
  <si>
    <t>17Q4</t>
  </si>
  <si>
    <t>17Q3</t>
  </si>
  <si>
    <t>Gas</t>
  </si>
  <si>
    <t>Evida</t>
  </si>
  <si>
    <t>År</t>
  </si>
  <si>
    <t>Samlet</t>
  </si>
  <si>
    <t>Forskel</t>
  </si>
  <si>
    <t>Status</t>
  </si>
  <si>
    <t>Opgørelse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</si>
</sst>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222222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3" fillId="0" borderId="0" xfId="0" applyFont="1"/>
    <xf numFmtId="0" fontId="1" fillId="2" borderId="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4" fillId="2" borderId="6" xfId="0" applyNumberFormat="1" applyFont="1" applyFill="1" applyBorder="1"/>
    <xf numFmtId="3" fontId="4" fillId="2" borderId="1" xfId="0" applyNumberFormat="1" applyFont="1" applyFill="1" applyBorder="1"/>
    <xf numFmtId="3" fontId="4" fillId="2" borderId="7" xfId="0" applyNumberFormat="1" applyFont="1" applyFill="1" applyBorder="1"/>
    <xf numFmtId="3" fontId="4" fillId="2" borderId="2" xfId="0" applyNumberFormat="1" applyFont="1" applyFill="1" applyBorder="1"/>
    <xf numFmtId="1" fontId="3" fillId="0" borderId="0" xfId="0" applyNumberFormat="1" applyFont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3" fontId="4" fillId="3" borderId="6" xfId="0" applyNumberFormat="1" applyFont="1" applyFill="1" applyBorder="1"/>
    <xf numFmtId="3" fontId="4" fillId="3" borderId="8" xfId="0" applyNumberFormat="1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" fontId="4" fillId="2" borderId="0" xfId="0" applyNumberFormat="1" applyFont="1" applyFill="1"/>
    <xf numFmtId="3" fontId="4" fillId="2" borderId="9" xfId="0" applyNumberFormat="1" applyFont="1" applyFill="1" applyBorder="1"/>
    <xf numFmtId="3" fontId="4" fillId="3" borderId="0" xfId="0" applyNumberFormat="1" applyFont="1" applyFill="1"/>
    <xf numFmtId="0" fontId="1" fillId="2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3" fontId="4" fillId="3" borderId="11" xfId="0" applyNumberFormat="1" applyFont="1" applyFill="1" applyBorder="1"/>
    <xf numFmtId="3" fontId="4" fillId="3" borderId="10" xfId="0" applyNumberFormat="1" applyFont="1" applyFill="1" applyBorder="1"/>
    <xf numFmtId="0" fontId="1" fillId="2" borderId="11" xfId="0" applyFont="1" applyFill="1" applyBorder="1" applyAlignment="1">
      <alignment horizontal="right"/>
    </xf>
    <xf numFmtId="3" fontId="4" fillId="2" borderId="12" xfId="0" applyNumberFormat="1" applyFont="1" applyFill="1" applyBorder="1"/>
    <xf numFmtId="4" fontId="0" fillId="0" borderId="0" xfId="0" applyNumberFormat="1"/>
    <xf numFmtId="0" fontId="1" fillId="4" borderId="0" xfId="0" applyFont="1" applyFill="1"/>
    <xf numFmtId="4" fontId="1" fillId="4" borderId="0" xfId="0" applyNumberFormat="1" applyFont="1" applyFill="1"/>
    <xf numFmtId="2" fontId="3" fillId="0" borderId="0" xfId="0" applyNumberFormat="1" applyFont="1"/>
    <xf numFmtId="1" fontId="0" fillId="0" borderId="0" xfId="0" applyNumberFormat="1"/>
    <xf numFmtId="0" fontId="1" fillId="2" borderId="0" xfId="0" applyFont="1" applyFill="1"/>
    <xf numFmtId="4" fontId="4" fillId="2" borderId="0" xfId="0" applyNumberFormat="1" applyFont="1" applyFill="1"/>
    <xf numFmtId="4" fontId="3" fillId="4" borderId="0" xfId="0" applyNumberFormat="1" applyFont="1" applyFill="1"/>
    <xf numFmtId="4" fontId="4" fillId="3" borderId="0" xfId="0" applyNumberFormat="1" applyFont="1" applyFill="1"/>
    <xf numFmtId="164" fontId="0" fillId="0" borderId="0" xfId="0" applyNumberFormat="1"/>
    <xf numFmtId="0" fontId="3" fillId="4" borderId="0" xfId="0" applyFont="1" applyFill="1"/>
    <xf numFmtId="0" fontId="5" fillId="0" borderId="0" xfId="0" applyFont="1"/>
    <xf numFmtId="4" fontId="3" fillId="0" borderId="0" xfId="0" applyNumberFormat="1" applyFont="1"/>
    <xf numFmtId="2" fontId="3" fillId="4" borderId="0" xfId="0" applyNumberFormat="1" applyFont="1" applyFill="1"/>
    <xf numFmtId="2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21D0-6314-4275-B835-5D4D6CA30BD9}">
  <dimension ref="A1:AH36"/>
  <sheetViews>
    <sheetView tabSelected="1" workbookViewId="0">
      <selection activeCell="Y30" sqref="Y30"/>
    </sheetView>
  </sheetViews>
  <sheetFormatPr defaultRowHeight="15" x14ac:dyDescent="0.25"/>
  <cols>
    <col min="1" max="1" width="3" bestFit="1" customWidth="1"/>
    <col min="2" max="2" width="10.140625" bestFit="1" customWidth="1"/>
    <col min="5" max="6" width="9.85546875" bestFit="1" customWidth="1"/>
    <col min="8" max="8" width="9.140625" bestFit="1" customWidth="1"/>
    <col min="9" max="9" width="9.85546875" bestFit="1" customWidth="1"/>
    <col min="12" max="26" width="9.85546875" bestFit="1" customWidth="1"/>
    <col min="27" max="27" width="10.85546875" bestFit="1" customWidth="1"/>
  </cols>
  <sheetData>
    <row r="1" spans="1:34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B1" s="6"/>
    </row>
    <row r="2" spans="1:34" x14ac:dyDescent="0.25">
      <c r="A2" s="7">
        <v>3</v>
      </c>
      <c r="B2" s="8">
        <v>81.2</v>
      </c>
      <c r="C2" s="9">
        <f t="shared" ref="C2:C13" si="0">C$15*B2/B$15</f>
        <v>1347.6649214659685</v>
      </c>
      <c r="D2" s="9">
        <v>401</v>
      </c>
      <c r="E2" s="10">
        <v>-2095</v>
      </c>
      <c r="F2" s="10">
        <v>1566</v>
      </c>
      <c r="G2" s="10">
        <v>2510</v>
      </c>
      <c r="H2" s="11">
        <v>1202</v>
      </c>
      <c r="I2" s="10">
        <f>2058</f>
        <v>2058</v>
      </c>
      <c r="J2" s="10">
        <f>ROUND((K2*2.25+1659)/3,0)</f>
        <v>1137</v>
      </c>
      <c r="K2" s="10">
        <v>778</v>
      </c>
      <c r="L2" s="11">
        <v>778</v>
      </c>
      <c r="M2" s="10">
        <v>778</v>
      </c>
      <c r="N2" s="11">
        <v>778</v>
      </c>
      <c r="O2" s="10">
        <v>778</v>
      </c>
      <c r="P2" s="11">
        <v>778</v>
      </c>
      <c r="Q2" s="10">
        <v>778</v>
      </c>
      <c r="R2" s="11">
        <v>778</v>
      </c>
      <c r="S2" s="10">
        <v>778</v>
      </c>
      <c r="T2" s="11">
        <v>778</v>
      </c>
      <c r="U2" s="10">
        <v>778</v>
      </c>
      <c r="V2" s="11">
        <v>778</v>
      </c>
      <c r="W2" s="10">
        <v>778</v>
      </c>
      <c r="X2" s="12">
        <v>778</v>
      </c>
      <c r="Y2" s="12">
        <v>778</v>
      </c>
      <c r="Z2" s="12">
        <v>778</v>
      </c>
      <c r="AC2" s="13"/>
      <c r="AD2" s="6"/>
      <c r="AE2" s="6"/>
      <c r="AF2" s="6"/>
      <c r="AG2" s="6"/>
      <c r="AH2" s="6"/>
    </row>
    <row r="3" spans="1:34" x14ac:dyDescent="0.25">
      <c r="A3" s="14">
        <v>5</v>
      </c>
      <c r="B3" s="15">
        <v>67.400000000000006</v>
      </c>
      <c r="C3" s="16">
        <f t="shared" si="0"/>
        <v>1118.628272251309</v>
      </c>
      <c r="D3" s="16">
        <v>332</v>
      </c>
      <c r="E3" s="17">
        <v>-1739</v>
      </c>
      <c r="F3" s="17">
        <v>1300</v>
      </c>
      <c r="G3" s="17">
        <v>2084</v>
      </c>
      <c r="H3" s="17">
        <v>997</v>
      </c>
      <c r="I3" s="17">
        <v>1708</v>
      </c>
      <c r="J3" s="17">
        <f>ROUND((K3*2.25+1377)/3,0)</f>
        <v>944</v>
      </c>
      <c r="K3" s="17">
        <v>646</v>
      </c>
      <c r="L3" s="17">
        <v>646</v>
      </c>
      <c r="M3" s="17">
        <v>646</v>
      </c>
      <c r="N3" s="17">
        <v>646</v>
      </c>
      <c r="O3" s="17">
        <v>646</v>
      </c>
      <c r="P3" s="17">
        <v>646</v>
      </c>
      <c r="Q3" s="17">
        <v>646</v>
      </c>
      <c r="R3" s="17">
        <v>646</v>
      </c>
      <c r="S3" s="17">
        <v>646</v>
      </c>
      <c r="T3" s="17">
        <v>646</v>
      </c>
      <c r="U3" s="17">
        <v>646</v>
      </c>
      <c r="V3" s="17">
        <v>646</v>
      </c>
      <c r="W3" s="17">
        <v>646</v>
      </c>
      <c r="X3" s="16">
        <v>646</v>
      </c>
      <c r="Y3" s="16">
        <v>646</v>
      </c>
      <c r="Z3" s="16">
        <v>646</v>
      </c>
      <c r="AC3" s="13"/>
      <c r="AD3" s="6"/>
      <c r="AE3" s="6"/>
      <c r="AF3" s="6"/>
      <c r="AG3" s="6"/>
      <c r="AH3" s="6"/>
    </row>
    <row r="4" spans="1:34" x14ac:dyDescent="0.25">
      <c r="A4" s="18">
        <v>7</v>
      </c>
      <c r="B4" s="19">
        <v>71.900000000000006</v>
      </c>
      <c r="C4" s="9">
        <f t="shared" si="0"/>
        <v>1193.3141361256544</v>
      </c>
      <c r="D4" s="9">
        <v>355</v>
      </c>
      <c r="E4" s="9">
        <v>-1855</v>
      </c>
      <c r="F4" s="9">
        <v>1387</v>
      </c>
      <c r="G4" s="9">
        <v>2223</v>
      </c>
      <c r="H4" s="20">
        <v>1064</v>
      </c>
      <c r="I4" s="9">
        <v>1822</v>
      </c>
      <c r="J4" s="9">
        <f t="shared" ref="J4:J5" si="1">ROUND((K4*2.25+1469)/3,0)</f>
        <v>1006</v>
      </c>
      <c r="K4" s="9">
        <v>689</v>
      </c>
      <c r="L4" s="20">
        <v>689</v>
      </c>
      <c r="M4" s="9">
        <v>689</v>
      </c>
      <c r="N4" s="20">
        <v>689</v>
      </c>
      <c r="O4" s="9">
        <v>689</v>
      </c>
      <c r="P4" s="20">
        <v>689</v>
      </c>
      <c r="Q4" s="9">
        <v>689</v>
      </c>
      <c r="R4" s="20">
        <v>689</v>
      </c>
      <c r="S4" s="9">
        <v>689</v>
      </c>
      <c r="T4" s="20">
        <v>689</v>
      </c>
      <c r="U4" s="9">
        <v>689</v>
      </c>
      <c r="V4" s="20">
        <v>689</v>
      </c>
      <c r="W4" s="9">
        <v>689</v>
      </c>
      <c r="X4" s="21">
        <v>689</v>
      </c>
      <c r="Y4" s="21">
        <v>689</v>
      </c>
      <c r="Z4" s="21">
        <v>689</v>
      </c>
      <c r="AC4" s="13"/>
      <c r="AD4" s="6"/>
      <c r="AE4" s="6"/>
      <c r="AF4" s="6"/>
      <c r="AG4" s="6"/>
      <c r="AH4" s="6"/>
    </row>
    <row r="5" spans="1:34" x14ac:dyDescent="0.25">
      <c r="A5" s="14">
        <v>9</v>
      </c>
      <c r="B5" s="15">
        <v>71.900000000000006</v>
      </c>
      <c r="C5" s="16">
        <f t="shared" si="0"/>
        <v>1193.3141361256544</v>
      </c>
      <c r="D5" s="16">
        <v>355</v>
      </c>
      <c r="E5" s="17">
        <v>-1855</v>
      </c>
      <c r="F5" s="17">
        <v>1387</v>
      </c>
      <c r="G5" s="17">
        <v>2223</v>
      </c>
      <c r="H5" s="16">
        <v>1064</v>
      </c>
      <c r="I5" s="22">
        <v>1822</v>
      </c>
      <c r="J5" s="17">
        <f t="shared" si="1"/>
        <v>1006</v>
      </c>
      <c r="K5" s="17">
        <v>689</v>
      </c>
      <c r="L5" s="17">
        <v>689</v>
      </c>
      <c r="M5" s="17">
        <v>689</v>
      </c>
      <c r="N5" s="17">
        <v>689</v>
      </c>
      <c r="O5" s="17">
        <v>689</v>
      </c>
      <c r="P5" s="17">
        <v>689</v>
      </c>
      <c r="Q5" s="17">
        <v>689</v>
      </c>
      <c r="R5" s="17">
        <v>689</v>
      </c>
      <c r="S5" s="17">
        <v>689</v>
      </c>
      <c r="T5" s="17">
        <v>689</v>
      </c>
      <c r="U5" s="17">
        <v>689</v>
      </c>
      <c r="V5" s="17">
        <v>689</v>
      </c>
      <c r="W5" s="17">
        <v>689</v>
      </c>
      <c r="X5" s="16">
        <v>689</v>
      </c>
      <c r="Y5" s="16">
        <v>689</v>
      </c>
      <c r="Z5" s="16">
        <v>689</v>
      </c>
      <c r="AC5" s="13"/>
      <c r="AD5" s="6"/>
      <c r="AE5" s="6"/>
      <c r="AF5" s="6"/>
      <c r="AG5" s="6"/>
      <c r="AH5" s="6"/>
    </row>
    <row r="6" spans="1:34" x14ac:dyDescent="0.25">
      <c r="A6" s="18">
        <v>11</v>
      </c>
      <c r="B6" s="23">
        <v>67.400000000000006</v>
      </c>
      <c r="C6" s="9">
        <f t="shared" si="0"/>
        <v>1118.628272251309</v>
      </c>
      <c r="D6" s="9">
        <v>332</v>
      </c>
      <c r="E6" s="9">
        <v>-1739</v>
      </c>
      <c r="F6" s="9">
        <v>1300</v>
      </c>
      <c r="G6" s="9">
        <v>2084</v>
      </c>
      <c r="H6" s="9">
        <v>997</v>
      </c>
      <c r="I6" s="9">
        <v>1708</v>
      </c>
      <c r="J6" s="9">
        <f>ROUND((K6*2.25+1377)/3,0)</f>
        <v>944</v>
      </c>
      <c r="K6" s="9">
        <v>646</v>
      </c>
      <c r="L6" s="20">
        <v>646</v>
      </c>
      <c r="M6" s="9">
        <v>646</v>
      </c>
      <c r="N6" s="20">
        <v>646</v>
      </c>
      <c r="O6" s="9">
        <v>646</v>
      </c>
      <c r="P6" s="20">
        <v>646</v>
      </c>
      <c r="Q6" s="9">
        <v>646</v>
      </c>
      <c r="R6" s="20">
        <v>646</v>
      </c>
      <c r="S6" s="9">
        <v>646</v>
      </c>
      <c r="T6" s="20">
        <v>646</v>
      </c>
      <c r="U6" s="9">
        <v>646</v>
      </c>
      <c r="V6" s="20">
        <v>646</v>
      </c>
      <c r="W6" s="9">
        <v>646</v>
      </c>
      <c r="X6" s="21">
        <v>646</v>
      </c>
      <c r="Y6" s="21">
        <v>646</v>
      </c>
      <c r="Z6" s="21">
        <v>646</v>
      </c>
      <c r="AC6" s="13"/>
      <c r="AD6" s="6"/>
      <c r="AE6" s="6"/>
      <c r="AF6" s="6"/>
      <c r="AG6" s="6"/>
      <c r="AH6" s="6"/>
    </row>
    <row r="7" spans="1:34" x14ac:dyDescent="0.25">
      <c r="A7" s="14">
        <v>13</v>
      </c>
      <c r="B7" s="15">
        <v>81.2</v>
      </c>
      <c r="C7" s="17">
        <f t="shared" si="0"/>
        <v>1347.6649214659685</v>
      </c>
      <c r="D7" s="17">
        <v>401</v>
      </c>
      <c r="E7" s="17">
        <v>-2095</v>
      </c>
      <c r="F7" s="17">
        <v>1566</v>
      </c>
      <c r="G7" s="17">
        <v>2510</v>
      </c>
      <c r="H7" s="17">
        <v>1202</v>
      </c>
      <c r="I7" s="17">
        <v>2058</v>
      </c>
      <c r="J7" s="17">
        <f>ROUND((K7*2.25+1659)/3,0)</f>
        <v>1137</v>
      </c>
      <c r="K7" s="17">
        <v>778</v>
      </c>
      <c r="L7" s="17">
        <v>778</v>
      </c>
      <c r="M7" s="17">
        <v>778</v>
      </c>
      <c r="N7" s="17">
        <v>778</v>
      </c>
      <c r="O7" s="17">
        <v>778</v>
      </c>
      <c r="P7" s="17">
        <v>778</v>
      </c>
      <c r="Q7" s="17">
        <v>778</v>
      </c>
      <c r="R7" s="17">
        <v>778</v>
      </c>
      <c r="S7" s="17">
        <v>778</v>
      </c>
      <c r="T7" s="17">
        <v>778</v>
      </c>
      <c r="U7" s="17">
        <v>778</v>
      </c>
      <c r="V7" s="17">
        <v>778</v>
      </c>
      <c r="W7" s="17">
        <v>778</v>
      </c>
      <c r="X7" s="16">
        <v>778</v>
      </c>
      <c r="Y7" s="16">
        <v>778</v>
      </c>
      <c r="Z7" s="16">
        <v>778</v>
      </c>
      <c r="AC7" s="13"/>
      <c r="AD7" s="6"/>
      <c r="AE7" s="6"/>
      <c r="AF7" s="6"/>
      <c r="AG7" s="6"/>
      <c r="AH7" s="6"/>
    </row>
    <row r="8" spans="1:34" x14ac:dyDescent="0.25">
      <c r="A8" s="18">
        <v>15</v>
      </c>
      <c r="B8" s="19">
        <v>57.3</v>
      </c>
      <c r="C8" s="9">
        <f t="shared" si="0"/>
        <v>951</v>
      </c>
      <c r="D8" s="9">
        <v>283</v>
      </c>
      <c r="E8" s="9">
        <v>-1479</v>
      </c>
      <c r="F8" s="9">
        <v>1105</v>
      </c>
      <c r="G8" s="9">
        <v>1772</v>
      </c>
      <c r="H8" s="9">
        <v>848</v>
      </c>
      <c r="I8" s="9">
        <v>1452</v>
      </c>
      <c r="J8" s="9">
        <f>ROUND((K8*2.25+1171)/3,0)</f>
        <v>803</v>
      </c>
      <c r="K8" s="9">
        <v>550</v>
      </c>
      <c r="L8" s="20">
        <v>550</v>
      </c>
      <c r="M8" s="9">
        <v>550</v>
      </c>
      <c r="N8" s="20">
        <v>550</v>
      </c>
      <c r="O8" s="9">
        <v>550</v>
      </c>
      <c r="P8" s="20">
        <v>550</v>
      </c>
      <c r="Q8" s="9">
        <v>550</v>
      </c>
      <c r="R8" s="20">
        <v>550</v>
      </c>
      <c r="S8" s="9">
        <v>550</v>
      </c>
      <c r="T8" s="20">
        <v>550</v>
      </c>
      <c r="U8" s="9">
        <v>550</v>
      </c>
      <c r="V8" s="20">
        <v>550</v>
      </c>
      <c r="W8" s="9">
        <v>550</v>
      </c>
      <c r="X8" s="21">
        <v>550</v>
      </c>
      <c r="Y8" s="21">
        <v>550</v>
      </c>
      <c r="Z8" s="21">
        <v>550</v>
      </c>
      <c r="AC8" s="13"/>
      <c r="AD8" s="6"/>
      <c r="AE8" s="6"/>
      <c r="AF8" s="6"/>
      <c r="AG8" s="6"/>
      <c r="AH8" s="6"/>
    </row>
    <row r="9" spans="1:34" x14ac:dyDescent="0.25">
      <c r="A9" s="14">
        <v>17</v>
      </c>
      <c r="B9" s="15">
        <v>55.8</v>
      </c>
      <c r="C9" s="16">
        <f t="shared" si="0"/>
        <v>926.1047120418848</v>
      </c>
      <c r="D9" s="16">
        <v>275</v>
      </c>
      <c r="E9" s="16">
        <v>-1440</v>
      </c>
      <c r="F9" s="16">
        <v>1076</v>
      </c>
      <c r="G9" s="22">
        <v>1725</v>
      </c>
      <c r="H9" s="16">
        <v>826</v>
      </c>
      <c r="I9" s="22">
        <v>1414</v>
      </c>
      <c r="J9" s="17">
        <f>ROUND((K9*2.25+1140)/3,0)</f>
        <v>781</v>
      </c>
      <c r="K9" s="17">
        <v>535</v>
      </c>
      <c r="L9" s="17">
        <v>535</v>
      </c>
      <c r="M9" s="17">
        <v>535</v>
      </c>
      <c r="N9" s="17">
        <v>535</v>
      </c>
      <c r="O9" s="17">
        <v>535</v>
      </c>
      <c r="P9" s="17">
        <v>535</v>
      </c>
      <c r="Q9" s="17">
        <v>535</v>
      </c>
      <c r="R9" s="17">
        <v>535</v>
      </c>
      <c r="S9" s="17">
        <v>535</v>
      </c>
      <c r="T9" s="17">
        <v>535</v>
      </c>
      <c r="U9" s="17">
        <v>535</v>
      </c>
      <c r="V9" s="17">
        <v>535</v>
      </c>
      <c r="W9" s="17">
        <v>535</v>
      </c>
      <c r="X9" s="16">
        <v>535</v>
      </c>
      <c r="Y9" s="16">
        <v>535</v>
      </c>
      <c r="Z9" s="16">
        <v>535</v>
      </c>
      <c r="AC9" s="13"/>
      <c r="AD9" s="6"/>
      <c r="AE9" s="6"/>
      <c r="AF9" s="6"/>
      <c r="AG9" s="6"/>
      <c r="AH9" s="6"/>
    </row>
    <row r="10" spans="1:34" x14ac:dyDescent="0.25">
      <c r="A10" s="18">
        <v>19</v>
      </c>
      <c r="B10" s="23">
        <v>52.1</v>
      </c>
      <c r="C10" s="9">
        <f t="shared" si="0"/>
        <v>864.69633507853405</v>
      </c>
      <c r="D10" s="9">
        <v>257</v>
      </c>
      <c r="E10" s="9">
        <v>-1344</v>
      </c>
      <c r="F10" s="9">
        <v>1005</v>
      </c>
      <c r="G10" s="9">
        <v>1611</v>
      </c>
      <c r="H10" s="9">
        <v>771</v>
      </c>
      <c r="I10" s="9">
        <v>1320</v>
      </c>
      <c r="J10" s="9">
        <f t="shared" ref="J10:J11" si="2">ROUND((K10*2.25+1064)/3,0)</f>
        <v>728</v>
      </c>
      <c r="K10" s="9">
        <v>498</v>
      </c>
      <c r="L10" s="20">
        <v>498</v>
      </c>
      <c r="M10" s="9">
        <v>498</v>
      </c>
      <c r="N10" s="20">
        <v>498</v>
      </c>
      <c r="O10" s="9">
        <v>498</v>
      </c>
      <c r="P10" s="20">
        <v>498</v>
      </c>
      <c r="Q10" s="9">
        <v>498</v>
      </c>
      <c r="R10" s="20">
        <v>498</v>
      </c>
      <c r="S10" s="9">
        <v>498</v>
      </c>
      <c r="T10" s="20">
        <v>498</v>
      </c>
      <c r="U10" s="9">
        <v>498</v>
      </c>
      <c r="V10" s="20">
        <v>498</v>
      </c>
      <c r="W10" s="9">
        <v>498</v>
      </c>
      <c r="X10" s="21">
        <v>498</v>
      </c>
      <c r="Y10" s="21">
        <v>498</v>
      </c>
      <c r="Z10" s="21">
        <v>498</v>
      </c>
      <c r="AC10" s="13"/>
      <c r="AD10" s="6"/>
      <c r="AE10" s="6"/>
      <c r="AF10" s="6"/>
      <c r="AG10" s="6"/>
      <c r="AH10" s="6"/>
    </row>
    <row r="11" spans="1:34" x14ac:dyDescent="0.25">
      <c r="A11" s="14">
        <v>21</v>
      </c>
      <c r="B11" s="15">
        <v>52.1</v>
      </c>
      <c r="C11" s="16">
        <f t="shared" si="0"/>
        <v>864.69633507853405</v>
      </c>
      <c r="D11" s="16">
        <v>257</v>
      </c>
      <c r="E11" s="17">
        <v>-1344</v>
      </c>
      <c r="F11" s="17">
        <v>1005</v>
      </c>
      <c r="G11" s="17">
        <v>1611</v>
      </c>
      <c r="H11" s="16">
        <v>771</v>
      </c>
      <c r="I11" s="17">
        <v>1320</v>
      </c>
      <c r="J11" s="17">
        <f t="shared" si="2"/>
        <v>728</v>
      </c>
      <c r="K11" s="17">
        <v>498</v>
      </c>
      <c r="L11" s="17">
        <v>498</v>
      </c>
      <c r="M11" s="17">
        <v>498</v>
      </c>
      <c r="N11" s="17">
        <v>498</v>
      </c>
      <c r="O11" s="17">
        <v>498</v>
      </c>
      <c r="P11" s="17">
        <v>498</v>
      </c>
      <c r="Q11" s="17">
        <v>498</v>
      </c>
      <c r="R11" s="17">
        <v>498</v>
      </c>
      <c r="S11" s="17">
        <v>498</v>
      </c>
      <c r="T11" s="17">
        <v>498</v>
      </c>
      <c r="U11" s="17">
        <v>498</v>
      </c>
      <c r="V11" s="17">
        <v>498</v>
      </c>
      <c r="W11" s="17">
        <v>498</v>
      </c>
      <c r="X11" s="16">
        <v>498</v>
      </c>
      <c r="Y11" s="16">
        <v>498</v>
      </c>
      <c r="Z11" s="16">
        <v>498</v>
      </c>
      <c r="AC11" s="13"/>
      <c r="AD11" s="6"/>
      <c r="AE11" s="6"/>
      <c r="AF11" s="6"/>
      <c r="AG11" s="6"/>
      <c r="AH11" s="6"/>
    </row>
    <row r="12" spans="1:34" x14ac:dyDescent="0.25">
      <c r="A12" s="18">
        <v>23</v>
      </c>
      <c r="B12" s="19">
        <v>55.8</v>
      </c>
      <c r="C12" s="9">
        <f t="shared" si="0"/>
        <v>926.1047120418848</v>
      </c>
      <c r="D12" s="9">
        <v>275</v>
      </c>
      <c r="E12" s="9">
        <v>-1440</v>
      </c>
      <c r="F12" s="9">
        <v>1076</v>
      </c>
      <c r="G12" s="9">
        <v>1725</v>
      </c>
      <c r="H12" s="9">
        <v>826</v>
      </c>
      <c r="I12" s="9">
        <v>1414</v>
      </c>
      <c r="J12" s="9">
        <f>ROUND((K12*2.25+1140)/3,0)</f>
        <v>781</v>
      </c>
      <c r="K12" s="9">
        <v>535</v>
      </c>
      <c r="L12" s="20">
        <v>535</v>
      </c>
      <c r="M12" s="9">
        <v>535</v>
      </c>
      <c r="N12" s="20">
        <v>535</v>
      </c>
      <c r="O12" s="9">
        <v>535</v>
      </c>
      <c r="P12" s="20">
        <v>535</v>
      </c>
      <c r="Q12" s="9">
        <v>535</v>
      </c>
      <c r="R12" s="20">
        <v>535</v>
      </c>
      <c r="S12" s="9">
        <v>535</v>
      </c>
      <c r="T12" s="20">
        <v>535</v>
      </c>
      <c r="U12" s="9">
        <v>535</v>
      </c>
      <c r="V12" s="20">
        <v>535</v>
      </c>
      <c r="W12" s="9">
        <v>535</v>
      </c>
      <c r="X12" s="21">
        <v>535</v>
      </c>
      <c r="Y12" s="21">
        <v>535</v>
      </c>
      <c r="Z12" s="21">
        <v>535</v>
      </c>
      <c r="AC12" s="13"/>
      <c r="AD12" s="6"/>
      <c r="AE12" s="6"/>
      <c r="AF12" s="6"/>
      <c r="AG12" s="6"/>
      <c r="AH12" s="6"/>
    </row>
    <row r="13" spans="1:34" x14ac:dyDescent="0.25">
      <c r="A13" s="14">
        <v>25</v>
      </c>
      <c r="B13" s="15">
        <v>57.3</v>
      </c>
      <c r="C13" s="16">
        <f t="shared" si="0"/>
        <v>951</v>
      </c>
      <c r="D13" s="16">
        <v>283</v>
      </c>
      <c r="E13" s="16">
        <v>-1479</v>
      </c>
      <c r="F13" s="16">
        <v>1105</v>
      </c>
      <c r="G13" s="22">
        <v>1772</v>
      </c>
      <c r="H13" s="16">
        <v>848</v>
      </c>
      <c r="I13" s="22">
        <v>1452</v>
      </c>
      <c r="J13" s="17">
        <f t="shared" ref="J13:J14" si="3">ROUND((K13*2.25+1171)/3,0)</f>
        <v>803</v>
      </c>
      <c r="K13" s="17">
        <v>550</v>
      </c>
      <c r="L13" s="17">
        <v>550</v>
      </c>
      <c r="M13" s="17">
        <v>550</v>
      </c>
      <c r="N13" s="17">
        <v>550</v>
      </c>
      <c r="O13" s="17">
        <v>550</v>
      </c>
      <c r="P13" s="17">
        <v>550</v>
      </c>
      <c r="Q13" s="17">
        <v>550</v>
      </c>
      <c r="R13" s="17">
        <v>550</v>
      </c>
      <c r="S13" s="17">
        <v>550</v>
      </c>
      <c r="T13" s="17">
        <v>550</v>
      </c>
      <c r="U13" s="17">
        <v>550</v>
      </c>
      <c r="V13" s="17">
        <v>550</v>
      </c>
      <c r="W13" s="17">
        <v>550</v>
      </c>
      <c r="X13" s="16">
        <v>550</v>
      </c>
      <c r="Y13" s="16">
        <v>550</v>
      </c>
      <c r="Z13" s="16">
        <v>550</v>
      </c>
      <c r="AC13" s="13"/>
      <c r="AD13" s="6"/>
      <c r="AE13" s="6"/>
      <c r="AF13" s="6"/>
      <c r="AG13" s="6"/>
      <c r="AH13" s="6"/>
    </row>
    <row r="14" spans="1:34" x14ac:dyDescent="0.25">
      <c r="A14" s="18">
        <v>27</v>
      </c>
      <c r="B14" s="19">
        <v>57.3</v>
      </c>
      <c r="C14" s="9">
        <v>951</v>
      </c>
      <c r="D14" s="9">
        <v>283</v>
      </c>
      <c r="E14" s="9">
        <v>-1479</v>
      </c>
      <c r="F14" s="9">
        <v>1105</v>
      </c>
      <c r="G14" s="9">
        <v>1772</v>
      </c>
      <c r="H14" s="9">
        <v>848</v>
      </c>
      <c r="I14" s="9">
        <v>1452</v>
      </c>
      <c r="J14" s="9">
        <f t="shared" si="3"/>
        <v>803</v>
      </c>
      <c r="K14" s="9">
        <v>550</v>
      </c>
      <c r="L14" s="20">
        <v>550</v>
      </c>
      <c r="M14" s="9">
        <v>550</v>
      </c>
      <c r="N14" s="20">
        <v>550</v>
      </c>
      <c r="O14" s="9">
        <v>550</v>
      </c>
      <c r="P14" s="20">
        <v>550</v>
      </c>
      <c r="Q14" s="9">
        <v>550</v>
      </c>
      <c r="R14" s="20">
        <v>550</v>
      </c>
      <c r="S14" s="9">
        <v>550</v>
      </c>
      <c r="T14" s="20">
        <v>550</v>
      </c>
      <c r="U14" s="9">
        <v>550</v>
      </c>
      <c r="V14" s="20">
        <v>550</v>
      </c>
      <c r="W14" s="9">
        <v>550</v>
      </c>
      <c r="X14" s="21">
        <v>550</v>
      </c>
      <c r="Y14" s="21">
        <v>550</v>
      </c>
      <c r="Z14" s="21">
        <v>550</v>
      </c>
      <c r="AC14" s="13"/>
      <c r="AD14" s="6"/>
      <c r="AE14" s="6"/>
      <c r="AF14" s="6"/>
      <c r="AG14" s="6"/>
      <c r="AH14" s="6"/>
    </row>
    <row r="15" spans="1:34" x14ac:dyDescent="0.25">
      <c r="A15" s="14">
        <v>29</v>
      </c>
      <c r="B15" s="15">
        <v>55.8</v>
      </c>
      <c r="C15" s="16">
        <f>C$14*B15/B$14</f>
        <v>926.1047120418848</v>
      </c>
      <c r="D15" s="16">
        <v>275</v>
      </c>
      <c r="E15" s="16">
        <v>-1440</v>
      </c>
      <c r="F15" s="16">
        <v>1076</v>
      </c>
      <c r="G15" s="22">
        <v>1725</v>
      </c>
      <c r="H15" s="16">
        <v>826</v>
      </c>
      <c r="I15" s="22">
        <v>1414</v>
      </c>
      <c r="J15" s="17">
        <f>ROUND((K15*2.25+1140)/3,0)</f>
        <v>781</v>
      </c>
      <c r="K15" s="17">
        <v>535</v>
      </c>
      <c r="L15" s="17">
        <v>535</v>
      </c>
      <c r="M15" s="17">
        <v>535</v>
      </c>
      <c r="N15" s="17">
        <v>535</v>
      </c>
      <c r="O15" s="17">
        <v>535</v>
      </c>
      <c r="P15" s="17">
        <v>535</v>
      </c>
      <c r="Q15" s="17">
        <v>535</v>
      </c>
      <c r="R15" s="17">
        <v>535</v>
      </c>
      <c r="S15" s="17">
        <v>535</v>
      </c>
      <c r="T15" s="17">
        <v>535</v>
      </c>
      <c r="U15" s="17">
        <v>535</v>
      </c>
      <c r="V15" s="17">
        <v>535</v>
      </c>
      <c r="W15" s="17">
        <v>535</v>
      </c>
      <c r="X15" s="16">
        <v>535</v>
      </c>
      <c r="Y15" s="16">
        <v>535</v>
      </c>
      <c r="Z15" s="16">
        <v>535</v>
      </c>
      <c r="AC15" s="13"/>
      <c r="AD15" s="6"/>
      <c r="AE15" s="6"/>
      <c r="AF15" s="6"/>
      <c r="AG15" s="6"/>
      <c r="AH15" s="6"/>
    </row>
    <row r="16" spans="1:34" x14ac:dyDescent="0.25">
      <c r="A16" s="18">
        <v>31</v>
      </c>
      <c r="B16" s="23">
        <v>52.1</v>
      </c>
      <c r="C16" s="9">
        <f>C$15*B16/B$15</f>
        <v>864.69633507853405</v>
      </c>
      <c r="D16" s="9">
        <v>257</v>
      </c>
      <c r="E16" s="9">
        <v>-1344</v>
      </c>
      <c r="F16" s="9">
        <v>1005</v>
      </c>
      <c r="G16" s="9">
        <v>1611</v>
      </c>
      <c r="H16" s="9">
        <v>771</v>
      </c>
      <c r="I16" s="9">
        <v>1320</v>
      </c>
      <c r="J16" s="9">
        <f>ROUND((K16*2.25+1064)/3,0)</f>
        <v>728</v>
      </c>
      <c r="K16" s="9">
        <v>498</v>
      </c>
      <c r="L16" s="20">
        <v>498</v>
      </c>
      <c r="M16" s="9">
        <v>498</v>
      </c>
      <c r="N16" s="20">
        <v>498</v>
      </c>
      <c r="O16" s="9">
        <v>498</v>
      </c>
      <c r="P16" s="20">
        <v>498</v>
      </c>
      <c r="Q16" s="9">
        <v>498</v>
      </c>
      <c r="R16" s="20">
        <v>498</v>
      </c>
      <c r="S16" s="9">
        <v>498</v>
      </c>
      <c r="T16" s="20">
        <v>498</v>
      </c>
      <c r="U16" s="9">
        <v>498</v>
      </c>
      <c r="V16" s="20">
        <v>498</v>
      </c>
      <c r="W16" s="9">
        <v>498</v>
      </c>
      <c r="X16" s="21">
        <v>498</v>
      </c>
      <c r="Y16" s="21">
        <v>498</v>
      </c>
      <c r="Z16" s="21">
        <v>498</v>
      </c>
      <c r="AC16" s="13"/>
      <c r="AD16" s="6"/>
      <c r="AE16" s="6"/>
      <c r="AF16" s="6"/>
      <c r="AG16" s="6"/>
      <c r="AH16" s="6"/>
    </row>
    <row r="17" spans="1:34" x14ac:dyDescent="0.25">
      <c r="A17" s="24">
        <v>33</v>
      </c>
      <c r="B17" s="25">
        <v>90</v>
      </c>
      <c r="C17" s="26">
        <f>C$15*B17/B$15</f>
        <v>1493.7172774869109</v>
      </c>
      <c r="D17" s="26">
        <v>444</v>
      </c>
      <c r="E17" s="27">
        <v>-2322</v>
      </c>
      <c r="F17" s="27">
        <v>1736</v>
      </c>
      <c r="G17" s="27">
        <v>2782</v>
      </c>
      <c r="H17" s="26">
        <v>1332</v>
      </c>
      <c r="I17" s="27">
        <v>2281</v>
      </c>
      <c r="J17" s="27">
        <f>ROUND((K17*2.25+1839)/3,0)</f>
        <v>1260</v>
      </c>
      <c r="K17" s="27">
        <v>862</v>
      </c>
      <c r="L17" s="27">
        <v>862</v>
      </c>
      <c r="M17" s="27">
        <v>862</v>
      </c>
      <c r="N17" s="27">
        <v>862</v>
      </c>
      <c r="O17" s="27">
        <v>862</v>
      </c>
      <c r="P17" s="27">
        <v>862</v>
      </c>
      <c r="Q17" s="27">
        <v>862</v>
      </c>
      <c r="R17" s="27">
        <v>862</v>
      </c>
      <c r="S17" s="27">
        <v>862</v>
      </c>
      <c r="T17" s="27">
        <v>862</v>
      </c>
      <c r="U17" s="27">
        <v>862</v>
      </c>
      <c r="V17" s="27">
        <v>862</v>
      </c>
      <c r="W17" s="27">
        <v>862</v>
      </c>
      <c r="X17" s="26">
        <v>862</v>
      </c>
      <c r="Y17" s="26">
        <v>862</v>
      </c>
      <c r="Z17" s="26">
        <v>862</v>
      </c>
      <c r="AC17" s="13"/>
      <c r="AD17" s="6"/>
      <c r="AE17" s="6"/>
      <c r="AF17" s="6"/>
      <c r="AG17" s="6"/>
      <c r="AH17" s="6"/>
    </row>
    <row r="18" spans="1:34" x14ac:dyDescent="0.25">
      <c r="A18" s="1"/>
      <c r="B18" s="28">
        <v>1026.5999999999999</v>
      </c>
      <c r="C18" s="29">
        <f>-SUM(C2:C17)</f>
        <v>-17038.335078534026</v>
      </c>
      <c r="D18" s="29">
        <f>-SUM(D2:D17)*4</f>
        <v>-20260</v>
      </c>
      <c r="E18" s="29">
        <f>-SUM(E2:E17)</f>
        <v>26489</v>
      </c>
      <c r="F18" s="29">
        <f t="shared" ref="F18:Q18" si="4">-SUM(F2:F17)*3</f>
        <v>-59400</v>
      </c>
      <c r="G18" s="29">
        <f t="shared" si="4"/>
        <v>-95220</v>
      </c>
      <c r="H18" s="29">
        <f t="shared" si="4"/>
        <v>-45579</v>
      </c>
      <c r="I18" s="29">
        <f t="shared" si="4"/>
        <v>-78045</v>
      </c>
      <c r="J18" s="29">
        <f t="shared" si="4"/>
        <v>-43110</v>
      </c>
      <c r="K18" s="29">
        <f t="shared" si="4"/>
        <v>-29511</v>
      </c>
      <c r="L18" s="29">
        <f t="shared" si="4"/>
        <v>-29511</v>
      </c>
      <c r="M18" s="29">
        <f t="shared" si="4"/>
        <v>-29511</v>
      </c>
      <c r="N18" s="29">
        <f t="shared" si="4"/>
        <v>-29511</v>
      </c>
      <c r="O18" s="29">
        <f t="shared" si="4"/>
        <v>-29511</v>
      </c>
      <c r="P18" s="29">
        <f t="shared" si="4"/>
        <v>-29511</v>
      </c>
      <c r="Q18" s="29">
        <f t="shared" si="4"/>
        <v>-29511</v>
      </c>
      <c r="R18" s="29">
        <f>-SUM(R2:R17)*2</f>
        <v>-19674</v>
      </c>
      <c r="S18" s="29">
        <f t="shared" ref="S18:Z18" si="5">-SUM(S2:S17)*3</f>
        <v>-29511</v>
      </c>
      <c r="T18" s="29">
        <f t="shared" si="5"/>
        <v>-29511</v>
      </c>
      <c r="U18" s="29">
        <f t="shared" si="5"/>
        <v>-29511</v>
      </c>
      <c r="V18" s="29">
        <f t="shared" si="5"/>
        <v>-29511</v>
      </c>
      <c r="W18" s="29">
        <f t="shared" si="5"/>
        <v>-29511</v>
      </c>
      <c r="X18" s="29">
        <f t="shared" si="5"/>
        <v>-29511</v>
      </c>
      <c r="Y18" s="29">
        <f t="shared" si="5"/>
        <v>-29511</v>
      </c>
      <c r="Z18" s="29">
        <f t="shared" si="5"/>
        <v>-29511</v>
      </c>
      <c r="AA18" s="30"/>
      <c r="AB18" s="13"/>
      <c r="AC18" s="13"/>
      <c r="AD18" s="6"/>
      <c r="AE18" s="6"/>
      <c r="AF18" s="6"/>
      <c r="AG18" s="6"/>
      <c r="AH18" s="6"/>
    </row>
    <row r="19" spans="1:34" x14ac:dyDescent="0.25">
      <c r="A19" s="1"/>
      <c r="B19" s="31" t="s">
        <v>26</v>
      </c>
      <c r="C19" s="31">
        <v>18087</v>
      </c>
      <c r="D19" s="32">
        <v>0</v>
      </c>
      <c r="E19" s="32">
        <v>25577.06</v>
      </c>
      <c r="F19" s="32">
        <v>41191.69</v>
      </c>
      <c r="G19" s="32">
        <v>78160.2</v>
      </c>
      <c r="H19" s="32">
        <v>48585.96</v>
      </c>
      <c r="I19" s="32">
        <v>39354.949999999997</v>
      </c>
      <c r="J19" s="32">
        <v>45033.79</v>
      </c>
      <c r="K19" s="32">
        <v>36811.040000000001</v>
      </c>
      <c r="L19" s="32">
        <v>11674.24</v>
      </c>
      <c r="M19" s="32">
        <v>11502.82</v>
      </c>
      <c r="N19" s="32">
        <f>23734.9</f>
        <v>23734.9</v>
      </c>
      <c r="O19" s="32">
        <v>20959.23</v>
      </c>
      <c r="P19" s="32">
        <v>21620.6</v>
      </c>
      <c r="Q19" s="32">
        <v>7363.59</v>
      </c>
      <c r="R19" s="32">
        <v>0</v>
      </c>
      <c r="S19" s="32">
        <v>21757.94</v>
      </c>
      <c r="T19" s="32">
        <v>7407.03</v>
      </c>
      <c r="U19" s="32">
        <f>23207.99</f>
        <v>23207.99</v>
      </c>
      <c r="V19" s="32">
        <v>26199.89</v>
      </c>
      <c r="W19" s="32">
        <v>25574.14</v>
      </c>
      <c r="X19" s="32">
        <v>24592.29</v>
      </c>
      <c r="Y19" s="32">
        <v>23560.81</v>
      </c>
      <c r="Z19" s="32">
        <v>23251.01</v>
      </c>
      <c r="AA19" s="30"/>
      <c r="AB19" s="33"/>
      <c r="AC19" s="34"/>
    </row>
    <row r="20" spans="1:34" x14ac:dyDescent="0.25">
      <c r="A20" s="1"/>
      <c r="B20" s="35" t="s">
        <v>27</v>
      </c>
      <c r="C20" s="35">
        <v>16004</v>
      </c>
      <c r="D20" s="36">
        <v>15184.5</v>
      </c>
      <c r="E20" s="36">
        <v>0</v>
      </c>
      <c r="F20" s="36">
        <v>18219.89</v>
      </c>
      <c r="G20" s="36">
        <v>17054.02</v>
      </c>
      <c r="H20" s="36">
        <v>16669.82</v>
      </c>
      <c r="I20" s="36">
        <v>16490.939999999999</v>
      </c>
      <c r="J20" s="36">
        <v>17880.419999999998</v>
      </c>
      <c r="K20" s="36"/>
      <c r="L20" s="36">
        <v>17678.52</v>
      </c>
      <c r="M20" s="36">
        <v>17483.43</v>
      </c>
      <c r="N20" s="36"/>
      <c r="O20" s="36"/>
      <c r="P20" s="36"/>
      <c r="Q20" s="36">
        <v>16567.169999999998</v>
      </c>
      <c r="R20" s="36"/>
      <c r="S20" s="36"/>
      <c r="T20" s="36">
        <v>16006.45</v>
      </c>
      <c r="U20" s="36"/>
      <c r="V20" s="36"/>
      <c r="W20" s="36"/>
      <c r="X20" s="36"/>
      <c r="AA20" s="30"/>
      <c r="AB20" s="37"/>
    </row>
    <row r="21" spans="1:34" x14ac:dyDescent="0.25">
      <c r="A21" s="1"/>
      <c r="B21" s="31" t="s">
        <v>28</v>
      </c>
      <c r="C21" s="31"/>
      <c r="D21" s="38"/>
      <c r="E21" s="38">
        <f>-39118.63-12956.22</f>
        <v>-52074.85</v>
      </c>
      <c r="F21" s="38"/>
      <c r="G21" s="38"/>
      <c r="H21" s="38"/>
      <c r="I21" s="38">
        <f>-6271.99+2039.7</f>
        <v>-4232.29</v>
      </c>
      <c r="J21" s="38"/>
      <c r="K21" s="38"/>
      <c r="L21" s="38"/>
      <c r="M21" s="38">
        <f>-2065.59-9570.42</f>
        <v>-11636.01</v>
      </c>
      <c r="N21" s="38"/>
      <c r="O21" s="38"/>
      <c r="P21" s="38"/>
      <c r="Q21" s="38">
        <f>-5.48+1327.66</f>
        <v>1322.18</v>
      </c>
      <c r="R21" s="38"/>
      <c r="S21" s="38"/>
      <c r="T21" s="38">
        <f>-2525.38-2268.22</f>
        <v>-4793.6000000000004</v>
      </c>
      <c r="U21" s="38"/>
      <c r="V21" s="38"/>
      <c r="W21" s="38">
        <v>-398.52</v>
      </c>
      <c r="X21" s="38"/>
      <c r="AA21" s="39"/>
      <c r="AB21" s="40"/>
    </row>
    <row r="22" spans="1:34" x14ac:dyDescent="0.25">
      <c r="A22" s="1"/>
      <c r="B22" s="35" t="s">
        <v>29</v>
      </c>
      <c r="C22" s="36">
        <f t="shared" ref="C22:P22" si="6">SUM(C19:C21)</f>
        <v>34091</v>
      </c>
      <c r="D22" s="36">
        <f t="shared" si="6"/>
        <v>15184.5</v>
      </c>
      <c r="E22" s="36">
        <f t="shared" si="6"/>
        <v>-26497.789999999997</v>
      </c>
      <c r="F22" s="36">
        <f t="shared" si="6"/>
        <v>59411.58</v>
      </c>
      <c r="G22" s="36">
        <f t="shared" si="6"/>
        <v>95214.22</v>
      </c>
      <c r="H22" s="36">
        <f t="shared" si="6"/>
        <v>65255.78</v>
      </c>
      <c r="I22" s="36">
        <f t="shared" si="6"/>
        <v>51613.599999999999</v>
      </c>
      <c r="J22" s="36">
        <f t="shared" si="6"/>
        <v>62914.21</v>
      </c>
      <c r="K22" s="36">
        <f t="shared" si="6"/>
        <v>36811.040000000001</v>
      </c>
      <c r="L22" s="36">
        <f t="shared" si="6"/>
        <v>29352.760000000002</v>
      </c>
      <c r="M22" s="36">
        <f t="shared" si="6"/>
        <v>17350.239999999998</v>
      </c>
      <c r="N22" s="36">
        <f t="shared" si="6"/>
        <v>23734.9</v>
      </c>
      <c r="O22" s="36">
        <f t="shared" si="6"/>
        <v>20959.23</v>
      </c>
      <c r="P22" s="36">
        <f t="shared" si="6"/>
        <v>21620.6</v>
      </c>
      <c r="Q22" s="36">
        <v>25246.69</v>
      </c>
      <c r="R22" s="36">
        <f t="shared" ref="R22:Z22" si="7">SUM(R19:R21)</f>
        <v>0</v>
      </c>
      <c r="S22" s="36">
        <f t="shared" si="7"/>
        <v>21757.94</v>
      </c>
      <c r="T22" s="36">
        <f t="shared" si="7"/>
        <v>18619.879999999997</v>
      </c>
      <c r="U22" s="36">
        <f t="shared" si="7"/>
        <v>23207.99</v>
      </c>
      <c r="V22" s="36">
        <f t="shared" si="7"/>
        <v>26199.89</v>
      </c>
      <c r="W22" s="36">
        <f t="shared" si="7"/>
        <v>25175.62</v>
      </c>
      <c r="X22" s="36">
        <f t="shared" si="7"/>
        <v>24592.29</v>
      </c>
      <c r="Y22" s="36">
        <f t="shared" si="7"/>
        <v>23560.81</v>
      </c>
      <c r="Z22" s="36">
        <f t="shared" si="7"/>
        <v>23251.01</v>
      </c>
      <c r="AA22" s="30"/>
      <c r="AB22" s="40"/>
    </row>
    <row r="23" spans="1:34" x14ac:dyDescent="0.25">
      <c r="A23" s="1"/>
      <c r="B23" s="31" t="s">
        <v>30</v>
      </c>
      <c r="C23" s="32">
        <f>C18+C22</f>
        <v>17052.664921465974</v>
      </c>
      <c r="D23" s="38">
        <f t="shared" ref="D23:Z23" si="8">D18+D22</f>
        <v>-5075.5</v>
      </c>
      <c r="E23" s="38">
        <f t="shared" si="8"/>
        <v>-8.7899999999972351</v>
      </c>
      <c r="F23" s="38">
        <f t="shared" si="8"/>
        <v>11.580000000001746</v>
      </c>
      <c r="G23" s="38">
        <f t="shared" si="8"/>
        <v>-5.7799999999988358</v>
      </c>
      <c r="H23" s="38">
        <f t="shared" si="8"/>
        <v>19676.78</v>
      </c>
      <c r="I23" s="38">
        <f t="shared" si="8"/>
        <v>-26431.4</v>
      </c>
      <c r="J23" s="38">
        <f t="shared" si="8"/>
        <v>19804.21</v>
      </c>
      <c r="K23" s="38">
        <f t="shared" si="8"/>
        <v>7300.0400000000009</v>
      </c>
      <c r="L23" s="38">
        <f t="shared" si="8"/>
        <v>-158.23999999999796</v>
      </c>
      <c r="M23" s="38">
        <f t="shared" si="8"/>
        <v>-12160.760000000002</v>
      </c>
      <c r="N23" s="38">
        <f t="shared" si="8"/>
        <v>-5776.0999999999985</v>
      </c>
      <c r="O23" s="38">
        <f t="shared" si="8"/>
        <v>-8551.77</v>
      </c>
      <c r="P23" s="38">
        <f t="shared" si="8"/>
        <v>-7890.4000000000015</v>
      </c>
      <c r="Q23" s="38">
        <f t="shared" si="8"/>
        <v>-4264.3100000000013</v>
      </c>
      <c r="R23" s="38">
        <f t="shared" si="8"/>
        <v>-19674</v>
      </c>
      <c r="S23" s="38">
        <f t="shared" si="8"/>
        <v>-7753.0600000000013</v>
      </c>
      <c r="T23" s="38">
        <f t="shared" si="8"/>
        <v>-10891.120000000003</v>
      </c>
      <c r="U23" s="38">
        <f t="shared" si="8"/>
        <v>-6303.0099999999984</v>
      </c>
      <c r="V23" s="38">
        <f t="shared" si="8"/>
        <v>-3311.1100000000006</v>
      </c>
      <c r="W23" s="38">
        <f t="shared" si="8"/>
        <v>-4335.380000000001</v>
      </c>
      <c r="X23" s="38">
        <f t="shared" si="8"/>
        <v>-4918.7099999999991</v>
      </c>
      <c r="Y23" s="38">
        <f t="shared" si="8"/>
        <v>-5950.1899999999987</v>
      </c>
      <c r="Z23" s="38">
        <f t="shared" si="8"/>
        <v>-6259.9900000000016</v>
      </c>
      <c r="AB23" s="40"/>
    </row>
    <row r="24" spans="1:34" x14ac:dyDescent="0.25">
      <c r="A24" s="1"/>
      <c r="B24" s="35" t="s">
        <v>31</v>
      </c>
      <c r="C24" s="36">
        <f>D24+C23+C25-C21</f>
        <v>20773.554921465995</v>
      </c>
      <c r="D24" s="36">
        <f>E24+D23+D25-D21</f>
        <v>3720.8900000000212</v>
      </c>
      <c r="E24" s="36">
        <f t="shared" ref="E24:Z24" si="9">F24+E23+E25+D21-E21</f>
        <v>8796.3900000000212</v>
      </c>
      <c r="F24" s="36">
        <f t="shared" si="9"/>
        <v>-43269.669999999984</v>
      </c>
      <c r="G24" s="36">
        <f t="shared" si="9"/>
        <v>8793.6000000000131</v>
      </c>
      <c r="H24" s="36">
        <f t="shared" si="9"/>
        <v>8799.3800000000119</v>
      </c>
      <c r="I24" s="36">
        <f t="shared" si="9"/>
        <v>-10877.399999999987</v>
      </c>
      <c r="J24" s="36">
        <f t="shared" si="9"/>
        <v>11321.710000000014</v>
      </c>
      <c r="K24" s="36">
        <f t="shared" si="9"/>
        <v>-4250.2099999999864</v>
      </c>
      <c r="L24" s="36">
        <f t="shared" si="9"/>
        <v>-11550.249999999987</v>
      </c>
      <c r="M24" s="36">
        <f t="shared" si="9"/>
        <v>-11392.009999999989</v>
      </c>
      <c r="N24" s="36">
        <f t="shared" si="9"/>
        <v>-87304.26</v>
      </c>
      <c r="O24" s="36">
        <f t="shared" si="9"/>
        <v>-69892.150000000009</v>
      </c>
      <c r="P24" s="36">
        <f t="shared" si="9"/>
        <v>-61340.380000000005</v>
      </c>
      <c r="Q24" s="36">
        <f t="shared" si="9"/>
        <v>-53449.98</v>
      </c>
      <c r="R24" s="36">
        <f t="shared" si="9"/>
        <v>-47863.49</v>
      </c>
      <c r="S24" s="36">
        <f t="shared" si="9"/>
        <v>-29511.67</v>
      </c>
      <c r="T24" s="36">
        <f t="shared" si="9"/>
        <v>-40229.61</v>
      </c>
      <c r="U24" s="36">
        <f t="shared" si="9"/>
        <v>-34132.089999999997</v>
      </c>
      <c r="V24" s="36">
        <f t="shared" si="9"/>
        <v>-23585.48</v>
      </c>
      <c r="W24" s="36">
        <f t="shared" si="9"/>
        <v>-20274.37</v>
      </c>
      <c r="X24" s="36">
        <f t="shared" si="9"/>
        <v>-16337.509999999998</v>
      </c>
      <c r="Y24" s="36">
        <f t="shared" si="9"/>
        <v>-41755.279999999999</v>
      </c>
      <c r="Z24" s="36">
        <f t="shared" si="9"/>
        <v>-35805.089999999997</v>
      </c>
      <c r="AA24" s="36">
        <v>-29545.1</v>
      </c>
    </row>
    <row r="25" spans="1:34" x14ac:dyDescent="0.25">
      <c r="A25" s="1"/>
      <c r="B25" s="31" t="s">
        <v>32</v>
      </c>
      <c r="C25" s="31"/>
      <c r="L25" s="1"/>
      <c r="M25" s="32">
        <v>76437</v>
      </c>
      <c r="N25" s="38"/>
      <c r="O25" s="38"/>
      <c r="P25" s="38"/>
      <c r="Q25" s="38"/>
      <c r="R25" s="38"/>
      <c r="S25" s="38">
        <v>18471</v>
      </c>
      <c r="T25" s="38"/>
      <c r="U25" s="32">
        <v>550</v>
      </c>
      <c r="V25" s="38"/>
      <c r="W25" s="38"/>
      <c r="X25" s="38">
        <f>29105.42+1326.75+302.83</f>
        <v>30735</v>
      </c>
      <c r="Y25" s="38"/>
      <c r="Z25" s="38"/>
      <c r="AA25" s="38"/>
      <c r="AB25" s="38"/>
    </row>
    <row r="26" spans="1:34" x14ac:dyDescent="0.25">
      <c r="B26" s="6"/>
      <c r="C26" s="6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6"/>
      <c r="Y26" s="6"/>
      <c r="Z26" s="6"/>
    </row>
    <row r="27" spans="1:34" x14ac:dyDescent="0.25">
      <c r="B27" s="6"/>
      <c r="C27" s="6"/>
      <c r="D27" s="43"/>
      <c r="E27" s="43"/>
      <c r="F27" s="43"/>
      <c r="G27" s="43"/>
      <c r="H27" s="43"/>
      <c r="I27" s="43"/>
      <c r="J27" s="42"/>
      <c r="K27" s="1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34" x14ac:dyDescent="0.25">
      <c r="B28" s="6"/>
      <c r="C28" s="6"/>
      <c r="D28" s="44"/>
      <c r="E28" s="44"/>
      <c r="F28" s="44"/>
      <c r="G28" s="44"/>
      <c r="H28" s="44"/>
      <c r="I28" s="44"/>
      <c r="J28" s="6"/>
      <c r="O28" s="41"/>
    </row>
    <row r="29" spans="1:34" x14ac:dyDescent="0.25">
      <c r="B29" s="6"/>
      <c r="C29" s="6"/>
      <c r="N29" s="45"/>
      <c r="O29" s="30"/>
      <c r="P29" s="30"/>
    </row>
    <row r="30" spans="1:34" x14ac:dyDescent="0.25">
      <c r="B30" s="6"/>
      <c r="C30" s="6"/>
      <c r="D30" s="33"/>
      <c r="E30" s="33"/>
      <c r="F30" s="33"/>
      <c r="G30" s="33"/>
      <c r="H30" s="33"/>
      <c r="O30" s="41"/>
    </row>
    <row r="31" spans="1:34" x14ac:dyDescent="0.25">
      <c r="D31" s="33"/>
      <c r="E31" s="33"/>
      <c r="F31" s="33"/>
      <c r="G31" s="33"/>
      <c r="H31" s="33"/>
      <c r="O31" s="41"/>
    </row>
    <row r="32" spans="1:34" x14ac:dyDescent="0.25">
      <c r="D32" s="33"/>
      <c r="E32" s="33"/>
      <c r="F32" s="33"/>
      <c r="G32" s="33"/>
      <c r="H32" s="33"/>
      <c r="O32" s="41"/>
    </row>
    <row r="33" spans="4:15" x14ac:dyDescent="0.25">
      <c r="D33" s="33"/>
      <c r="E33" s="33"/>
      <c r="F33" s="33"/>
      <c r="G33" s="33"/>
      <c r="H33" s="33"/>
      <c r="O33" s="41"/>
    </row>
    <row r="34" spans="4:15" x14ac:dyDescent="0.25">
      <c r="D34" s="33"/>
      <c r="E34" s="33"/>
      <c r="F34" s="33"/>
      <c r="G34" s="33"/>
      <c r="H34" s="33"/>
      <c r="O34" s="41"/>
    </row>
    <row r="35" spans="4:15" x14ac:dyDescent="0.25">
      <c r="D35" s="33"/>
      <c r="E35" s="33"/>
      <c r="F35" s="33"/>
      <c r="G35" s="33"/>
      <c r="H35" s="33"/>
      <c r="O35" s="41"/>
    </row>
    <row r="36" spans="4:15" x14ac:dyDescent="0.25">
      <c r="D36" s="33"/>
      <c r="E36" s="33"/>
      <c r="F36" s="33"/>
      <c r="G36" s="33"/>
      <c r="H36" s="33"/>
      <c r="O36" s="4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036901E0D04D4AA7E060D9AA61DCD3" ma:contentTypeVersion="10" ma:contentTypeDescription="Opret et nyt dokument." ma:contentTypeScope="" ma:versionID="2dad78b789a24d3ed413d25b6225b058">
  <xsd:schema xmlns:xsd="http://www.w3.org/2001/XMLSchema" xmlns:xs="http://www.w3.org/2001/XMLSchema" xmlns:p="http://schemas.microsoft.com/office/2006/metadata/properties" xmlns:ns3="9e8401c5-d854-41f3-ada5-33e1fbc4a37d" targetNamespace="http://schemas.microsoft.com/office/2006/metadata/properties" ma:root="true" ma:fieldsID="acf926d8f1a5d8139c19ced0ed69ea44" ns3:_="">
    <xsd:import namespace="9e8401c5-d854-41f3-ada5-33e1fbc4a3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401c5-d854-41f3-ada5-33e1fbc4a3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8401c5-d854-41f3-ada5-33e1fbc4a37d" xsi:nil="true"/>
  </documentManagement>
</p:properties>
</file>

<file path=customXml/itemProps1.xml><?xml version="1.0" encoding="utf-8"?>
<ds:datastoreItem xmlns:ds="http://schemas.openxmlformats.org/officeDocument/2006/customXml" ds:itemID="{85C03562-84F8-468C-BF31-6AB941AE7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401c5-d854-41f3-ada5-33e1fbc4a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6BFB95-E484-471B-B0B6-45454E8D91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78270-854B-4B81-993A-0F253EE0145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9e8401c5-d854-41f3-ada5-33e1fbc4a37d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dvergur</dc:creator>
  <cp:lastModifiedBy>dvergur</cp:lastModifiedBy>
  <dcterms:created xsi:type="dcterms:W3CDTF">2023-07-06T21:56:26Z</dcterms:created>
  <dcterms:modified xsi:type="dcterms:W3CDTF">2023-07-06T22:01:35Z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0x01010081036901E0D04D4AA7E060D9AA61DCD3</vt:lpwstr>
  </property>
</Properties>
</file>