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gher" sheetId="1" r:id="rId4"/>
  </sheets>
  <definedNames/>
  <calcPr/>
  <extLst>
    <ext uri="GoogleSheetsCustomDataVersion2">
      <go:sheetsCustomData xmlns:go="http://customooxmlschemas.google.com/" r:id="rId5" roundtripDataChecksum="7akMpeaprvxp1m3q1xyiZ7x5ofZQ7SPWraFYja/cCbw="/>
    </ext>
  </extLst>
</workbook>
</file>

<file path=xl/sharedStrings.xml><?xml version="1.0" encoding="utf-8"?>
<sst xmlns="http://schemas.openxmlformats.org/spreadsheetml/2006/main" count="1294" uniqueCount="472">
  <si>
    <t>(1) खेवट संख्या /खतौनी संख्या</t>
  </si>
  <si>
    <t>(2) क्रम सं0</t>
  </si>
  <si>
    <t>(3) नाम भूस्वामी /हिस्सादार /हितबद्ध व्यक्ति</t>
  </si>
  <si>
    <t>4) खसरा नंबर मुताबिक जमाबंदी आखीर</t>
  </si>
  <si>
    <t>(5) रकबामय किस्म</t>
  </si>
  <si>
    <t>(6) खसरा नं0 जो अधिग्रहणाधीन है</t>
  </si>
  <si>
    <t>(7) अधिग्रहणाधीन रकबा (है0)</t>
  </si>
  <si>
    <t>(8) हिस्सा</t>
  </si>
  <si>
    <t>(9) अधिग्रिहत भूमि में भू- स्वामी के हिस्से की भूमि का क्षेत्रफल</t>
  </si>
  <si>
    <t>(10) भूमि का बज़ारी मूल्य प्रति (Sq.) मीटर</t>
  </si>
  <si>
    <t>(11) मुआवजा - भूमि"</t>
  </si>
  <si>
    <t>(12) मुआवजा - फलदार पेड- पौधे</t>
  </si>
  <si>
    <t>(13) मुआवजा - गैर फलदार पेड- पौधे</t>
  </si>
  <si>
    <t>14) मुआवजा -मकान इत्यादि</t>
  </si>
  <si>
    <t>15) जोड (11+12+13+14)</t>
  </si>
  <si>
    <t>(16) तोषण (solatium) 100% (आधीन धारा 30 भू-अर्जन अधिनियम 2013 के प्रावधान के अनुसार)</t>
  </si>
  <si>
    <t>(17) कुल मुआवजा (15+16)</t>
  </si>
  <si>
    <t>(18) अतिरिक्त मुआवजा 12% सालाना की दर से 1 मार्च 2023 ता 31 अगस्त 2024 तक कुल 599 दिन</t>
  </si>
  <si>
    <t>(19) कुल मुआवजा (17+18)</t>
  </si>
  <si>
    <t>(20) विवरण</t>
  </si>
  <si>
    <t>सुरेश चन्द पुत्र करम चन्द पुत्र किशन चन्द स्थानीय वासी</t>
  </si>
  <si>
    <t>584/98</t>
  </si>
  <si>
    <t>00-02-29</t>
  </si>
  <si>
    <t>1/3</t>
  </si>
  <si>
    <t>0-00-76</t>
  </si>
  <si>
    <t xml:space="preserve">             </t>
  </si>
  <si>
    <t>रमेश चन्द पुत्र करम चन्द पुत्र किशन चन्द स्थानीय वासी</t>
  </si>
  <si>
    <t>दिनेश चन्द पुत्र करम चन्द पुत्र किशन चन्द स्थानीय वासी</t>
  </si>
  <si>
    <t>0-00-77</t>
  </si>
  <si>
    <t>कुल जोड़</t>
  </si>
  <si>
    <t>किता -1</t>
  </si>
  <si>
    <t>1262248</t>
  </si>
  <si>
    <t>कल्याण सिंह पुत्र मोती सिंह पुत्र जयपाल स्थानीय वासी</t>
  </si>
  <si>
    <t>586/103</t>
  </si>
  <si>
    <t>00-00-99</t>
  </si>
  <si>
    <t>0-00-33</t>
  </si>
  <si>
    <t>दलजीत सिंह पुत्र अमर सिंह पुत्र जयपाल स्थानीय वासी</t>
  </si>
  <si>
    <t>1/21</t>
  </si>
  <si>
    <t>0-00-05</t>
  </si>
  <si>
    <t>यशविन्द्र सिंह पुत्र अमर सिंह पुत्र जयपाल स्थानीय वासी</t>
  </si>
  <si>
    <t>खुशविन्द्र सिंह पुत्र अमर सिंह पुत्र जयपाल स्थानीय वासी</t>
  </si>
  <si>
    <t>श्रीमति उषा देवी पुत्री अमर सिंह पुत्र जयपाल स्थानीय वासी</t>
  </si>
  <si>
    <t>श्रीमति सुदेश कुमारी पुत्री अमर सिंह पुत्र जयपाल स्थानीय वासी</t>
  </si>
  <si>
    <t>श्रीमति चन्द्रकान्ता पुत्री अमर सिंह पुत्र जयपाल स्थानीय वासी</t>
  </si>
  <si>
    <t>0-00-04</t>
  </si>
  <si>
    <t>श्रीमति कमलेश कुमारी पुत्री अमर सिंह पुत्र जयपाल स्थानीय वासी</t>
  </si>
  <si>
    <t>दुर्गेश राणा पुत्र कमल सिंह पुत्र जयपाल स्थानीय वासी</t>
  </si>
  <si>
    <t>1/6</t>
  </si>
  <si>
    <t>0-00-16</t>
  </si>
  <si>
    <t>सन्तोष राणा पुत्र कमल सिंह पुत्र जयपाल स्थानीय वासी</t>
  </si>
  <si>
    <t>0-00-17</t>
  </si>
  <si>
    <t>545688</t>
  </si>
  <si>
    <t>साहिल राणा पुत्र वलजीत सिंह पुत्र रतन चन्द स्थानीय वासी</t>
  </si>
  <si>
    <t>549/116
558/171</t>
  </si>
  <si>
    <t>00-09-96
00-05-03</t>
  </si>
  <si>
    <t xml:space="preserve">549/116/1
558/171
</t>
  </si>
  <si>
    <t>00-06-32
00-05-03</t>
  </si>
  <si>
    <t>2/9</t>
  </si>
  <si>
    <t>0-02-52</t>
  </si>
  <si>
    <t>शिवानी राणा पुत्री वलजीत सिंह पुत्र रतन चन्द स्थानीय वासी</t>
  </si>
  <si>
    <t>श्रीमति मीना राणा विध्वा वलजीत सिंह पुत्र रतन चन्द स्थानीय वासी</t>
  </si>
  <si>
    <t>श्रीमति व्यासा देवी विध्वा रतन चन्द पुत्र प्यार सिंह स्थानीय वासी</t>
  </si>
  <si>
    <t>0-03-79</t>
  </si>
  <si>
    <t>किता -2</t>
  </si>
  <si>
    <t>00-14-99</t>
  </si>
  <si>
    <t>00-11-35</t>
  </si>
  <si>
    <t>6256120</t>
  </si>
  <si>
    <t>श्रीमति सरोज कुमारी पुत्री ठाकर सिंह पुत्र प्यार सिंह स्थानीय वासी</t>
  </si>
  <si>
    <t>547/115
572/548
551/116
559/171</t>
  </si>
  <si>
    <t>00-04-68
00-02-73
00-01-27
00-01-05</t>
  </si>
  <si>
    <t>0-03-24</t>
  </si>
  <si>
    <t>श्रीमति अनुराधा देवी पुत्री ठाकर सिंह पुत्र प्यार सिंह स्थानीय वासी</t>
  </si>
  <si>
    <t>श्रीमति श्रेष्ठा देवी विध्वा ठाकर सिंह पुत्र प्यार सिंह स्थानीय वासी</t>
  </si>
  <si>
    <t>0-03-25</t>
  </si>
  <si>
    <r>
      <rPr>
        <rFont val="Kruti Dev 010"/>
        <color rgb="FFFF0000"/>
        <sz val="12.0"/>
      </rPr>
      <t>ई0 न0 535 वरासत श्रीमती श्रेष्ठा देवी मृतक वहक सर्व श्रीमती सरोज कुमारी</t>
    </r>
    <r>
      <rPr>
        <rFont val="Calibri"/>
        <color rgb="FFFF0000"/>
        <sz val="12.0"/>
      </rPr>
      <t xml:space="preserve"> ,</t>
    </r>
    <r>
      <rPr>
        <rFont val="Kruti Dev 010"/>
        <color rgb="FFFF0000"/>
        <sz val="12.0"/>
      </rPr>
      <t xml:space="preserve"> अनुराधा  वलौरिया पुत्रियां ठाकर सिंह पुत्र प्यार सिंह
 भाग बराबर ई0 दिनांक </t>
    </r>
    <r>
      <rPr>
        <rFont val="Calibri"/>
        <color rgb="FFFF0000"/>
        <sz val="12.0"/>
      </rPr>
      <t xml:space="preserve">27-10-2023 </t>
    </r>
    <r>
      <rPr>
        <rFont val="Kruti Dev 010"/>
        <color rgb="FFFF0000"/>
        <sz val="12.0"/>
      </rPr>
      <t>स्वीकार है।</t>
    </r>
  </si>
  <si>
    <t>किता -4</t>
  </si>
  <si>
    <t>00-09-73</t>
  </si>
  <si>
    <t>5363176</t>
  </si>
  <si>
    <t>संजीव कुमार पुत्र टरनोट सिंह पुत्र प्यार सिंह स्थानीय वासी</t>
  </si>
  <si>
    <t>661/545
663/546
550/116</t>
  </si>
  <si>
    <t>00-02-26
00-02-99
00-01-33</t>
  </si>
  <si>
    <t>1/2</t>
  </si>
  <si>
    <t>0-03-29</t>
  </si>
  <si>
    <t>श्रीमति शशि वाला पुत्री टरनोट सिंह पुत्र प्यार सिंह स्थानीय वासी</t>
  </si>
  <si>
    <t>किता -3</t>
  </si>
  <si>
    <t>00-06-58</t>
  </si>
  <si>
    <t>3626896</t>
  </si>
  <si>
    <t>विजय कुमार उपनाम विजय कुमार राणा पुत्र संन्त कुमार पुत्र प्यार सिंह स्थानीय वासी</t>
  </si>
  <si>
    <t xml:space="preserve">
573/548
665/557
</t>
  </si>
  <si>
    <t>00-07-24
00-00-85</t>
  </si>
  <si>
    <t>573/548/1
665/557</t>
  </si>
  <si>
    <t>00-05-42
00-00-85</t>
  </si>
  <si>
    <t>1/4</t>
  </si>
  <si>
    <t>0-01-57</t>
  </si>
  <si>
    <t>अजय कुमार पुत्र संन्त कुमार पुत्र प्यार सिंह स्थानीय वासी</t>
  </si>
  <si>
    <t xml:space="preserve">
573/548
665/557
</t>
  </si>
  <si>
    <t>ललित कुमार पुत्र संन्त कुमार पुत्र प्यार सिंह स्थानीय वासी</t>
  </si>
  <si>
    <t>श्रीमति रजिन्द्रा देवी विध्वा संन्त कुमार पुत्र प्यार सिंह स्थानीय वासी</t>
  </si>
  <si>
    <t>0-01-56</t>
  </si>
  <si>
    <t>00-08-09</t>
  </si>
  <si>
    <t>00-06-27</t>
  </si>
  <si>
    <t>3456024</t>
  </si>
  <si>
    <t xml:space="preserve">श्रीमति कांशी देवी पुत्री गर्धव सिंह पुत्र सुचेत सिंह स्थानीय वासी </t>
  </si>
  <si>
    <t>560/191</t>
  </si>
  <si>
    <t>00-04-59</t>
  </si>
  <si>
    <t>560/191/1/1
560/191/1/2</t>
  </si>
  <si>
    <t>00-02-32
00-00-91</t>
  </si>
  <si>
    <t>0-01-08</t>
  </si>
  <si>
    <t xml:space="preserve">श्रीमति विमला देवी विध्वा गर्धव सिंह पुत्र सुचेत सिंह स्थानीय वासी </t>
  </si>
  <si>
    <r>
      <rPr>
        <rFont val="Kruti Dev 010"/>
        <color rgb="FFFF0000"/>
        <sz val="12.0"/>
      </rPr>
      <t xml:space="preserve">ई0 न0 522 वरासत श्रीमती विमला देवी विध्वा गंधर्व सिंह  मृतक वहक कृष्ण देव पुत्र गंधर्व सिंह ई0 दिनांक </t>
    </r>
    <r>
      <rPr>
        <rFont val="Calibri"/>
        <color rgb="FFFF0000"/>
        <sz val="12.0"/>
      </rPr>
      <t xml:space="preserve">30-04-2024 </t>
    </r>
    <r>
      <rPr>
        <rFont val="Kruti Dev 010"/>
        <color rgb="FFFF0000"/>
        <sz val="12.0"/>
      </rPr>
      <t>स्वीकार है।</t>
    </r>
  </si>
  <si>
    <t xml:space="preserve">सुरेश कुमार पुत्र ज्ञान चन्द पुत्र रुप चन्द स्थानीय वासी </t>
  </si>
  <si>
    <t>0-01-07</t>
  </si>
  <si>
    <t>00-03-23</t>
  </si>
  <si>
    <t>1780376</t>
  </si>
  <si>
    <t xml:space="preserve">सन्दीप सिंह पुत्र सुचेत सिंह पुत्र नीरु स्थानीय वासी </t>
  </si>
  <si>
    <t>190
561/191</t>
  </si>
  <si>
    <t>00-05-44
00-01-41</t>
  </si>
  <si>
    <t>190/1/1
190/1/2
561/191/1/1
561/191/1/2</t>
  </si>
  <si>
    <t>00-04-61
00-00-53
00-00-60
00-00-33</t>
  </si>
  <si>
    <t>0-03-04</t>
  </si>
  <si>
    <t xml:space="preserve">श्रीमति कमला देवा पुत्री सुचेत सिंह पुत्र नीरु स्थानीय वासी </t>
  </si>
  <si>
    <t>0-03-03</t>
  </si>
  <si>
    <t>00-06-85</t>
  </si>
  <si>
    <t>00-06-07</t>
  </si>
  <si>
    <t>3345784</t>
  </si>
  <si>
    <t>श्रीमति वीना कुमारी पुत्री हरनाम सिंह पुत्र सुचेत सिंह स्थानीय वासी</t>
  </si>
  <si>
    <t>192
193
194</t>
  </si>
  <si>
    <t>00-03-36
00-02-71
00-02-40</t>
  </si>
  <si>
    <t>192/1/1
192/1/2
193/1/1
193/1/2
194/1/1
194/1/2</t>
  </si>
  <si>
    <t>00-01-76
00-00-72
00-01-24
00-00-72
00-00-99
00-00-90</t>
  </si>
  <si>
    <t>सालम</t>
  </si>
  <si>
    <t>8312577.99</t>
  </si>
  <si>
    <t>00-08-47</t>
  </si>
  <si>
    <t>किता -6</t>
  </si>
  <si>
    <t>00-06-33</t>
  </si>
  <si>
    <t>रन्जिदर सिंह पुत्र चमेल सिंह पुत्र वीर स्थानीय वासी</t>
  </si>
  <si>
    <t>595/121
597/121
123
601/124
180
598/122
600/122
174
185
186
594/120
604/165
610/172
615/175
612/173
187
181
188
189</t>
  </si>
  <si>
    <t xml:space="preserve">00-02-52
00-01-53
00-01-40
00-00-29
00-07-32
00-04-42
00-00-56
00-06-15
00-06-21
00-02-00
00-02-96
00-01-35
00-00-32
00-03-90
00-02-50
00-03-58
00-05-32
00-01-40
00-01-12
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</si>
  <si>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</si>
  <si>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00-02-34
00-00-26
00-01-53
00-04-42
00-00-56
00-01-40
00-01-35
00-00-32
00-02-50
00-06-15
00-02-82
00-01-04
00-00-62
00-00-07
00-00-92
00-00-88
00-00-08
00-00-82
00-03-49
00-00-09
00-01-40
00-01-12
00-02-52
00-00-29</t>
  </si>
  <si>
    <t>98/3600</t>
  </si>
  <si>
    <t>0-01-01</t>
  </si>
  <si>
    <t>अशोक कुमार पुत्र चमेल सिंह पुत्र वीर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</si>
  <si>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</si>
  <si>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श्रीमति सरिता देवी पुत्री चमेल सिंह पुत्र वीर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</si>
  <si>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</si>
  <si>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श्रीमति सविता देवी  पुत्री चमेल सिंह पुत्र वीर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</si>
  <si>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</si>
  <si>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श्रीमति विदया देवी विध्वा चमेल सिंह पुत्र वीर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</si>
  <si>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</si>
  <si>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श्रीमति सुमिन्द्रा देवी पुत्री वीर सिंह पुत्र वाल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</si>
  <si>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</si>
  <si>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38/720</t>
  </si>
  <si>
    <t>0-01-95</t>
  </si>
  <si>
    <t>श्रीमति ललता देवी पुत्री वीर सिंह पुत्र वाल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</si>
  <si>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</si>
  <si>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r>
      <rPr>
        <rFont val="Kruti Dev 010"/>
        <color rgb="FFFF0000"/>
        <sz val="12.0"/>
      </rPr>
      <t xml:space="preserve">ई न0 533 वरासत श्रीमती ललता देवी पुत्री वीर सिंह मृतक वहक कुलदीप सिंह पुत्र व सर्वश्रीमती रितू कुमारी </t>
    </r>
    <r>
      <rPr>
        <rFont val="Calibri"/>
        <color rgb="FFFF0000"/>
        <sz val="12.0"/>
      </rPr>
      <t xml:space="preserve">, </t>
    </r>
    <r>
      <rPr>
        <rFont val="Kruti Dev 010"/>
        <color rgb="FFFF0000"/>
        <sz val="12.0"/>
      </rPr>
      <t xml:space="preserve">अनु कुमारी पुत्री श्रीमती ललता देवी भाग बराबर ई0 दिनांक </t>
    </r>
    <r>
      <rPr>
        <rFont val="Calibri"/>
        <color rgb="FFFF0000"/>
        <sz val="12.0"/>
      </rPr>
      <t xml:space="preserve">3-10-2023 </t>
    </r>
    <r>
      <rPr>
        <rFont val="Kruti Dev 010"/>
        <color rgb="FFFF0000"/>
        <sz val="12.0"/>
      </rPr>
      <t>स्वीकार है।</t>
    </r>
  </si>
  <si>
    <t>कुमारी शिल्पा  पुत्री प्रहलाद सिंह पुत्र वाल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</si>
  <si>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</si>
  <si>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28/720</t>
  </si>
  <si>
    <t>0-01-44</t>
  </si>
  <si>
    <t>अनूप राणा पुत्र सुरिन्द्र सिंह पुत्र वीर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</si>
  <si>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</si>
  <si>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38/2880</t>
  </si>
  <si>
    <t>0-00-49</t>
  </si>
  <si>
    <t>श्रीमति दिप्तीराणा पुत्री सुरिन्द्र सिंह पुत्र वीर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</si>
  <si>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</si>
  <si>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श्रीमति अनीता राणा पुत्री सुरिन्द्र सिंह पुत्र वीर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</si>
  <si>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</si>
  <si>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श्रीमति कुशम लता विध्वा सुरिन्द्र सिंह पुत्र वीर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</si>
  <si>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</si>
  <si>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श्रीमति विमला देवी पुत्री प्रमोद सिहं पुत्र वाल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</si>
  <si>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</si>
  <si>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1/12</t>
  </si>
  <si>
    <t>0-03-08</t>
  </si>
  <si>
    <t>श्रीमति सन्तोष देवी पुत्री प्रमोद सिहं पुत्र वाल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</si>
  <si>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</si>
  <si>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r>
      <rPr>
        <rFont val="Kruti Dev 010"/>
        <color rgb="FFFF0000"/>
        <sz val="12.0"/>
      </rPr>
      <t xml:space="preserve">ई0 न 0 534 वरासत सन्तोष देवी पुत्री प्रमोध सिंह मृतक वहक सर्वश्रीमती </t>
    </r>
    <r>
      <rPr>
        <rFont val="Kruti Dev 010"/>
        <color rgb="FFFF0000"/>
        <sz val="12.0"/>
        <u/>
      </rPr>
      <t>सुनीता</t>
    </r>
    <r>
      <rPr>
        <rFont val="Kruti Dev 010"/>
        <color rgb="FFFF0000"/>
        <sz val="12.0"/>
      </rPr>
      <t xml:space="preserve"> </t>
    </r>
    <r>
      <rPr>
        <rFont val="Calibri"/>
        <color rgb="FFFF0000"/>
        <sz val="12.0"/>
      </rPr>
      <t>,</t>
    </r>
    <r>
      <rPr>
        <rFont val="Kruti Dev 010"/>
        <color rgb="FFFF0000"/>
        <sz val="12.0"/>
      </rPr>
      <t xml:space="preserve"> सविता </t>
    </r>
    <r>
      <rPr>
        <rFont val="Calibri"/>
        <color rgb="FFFF0000"/>
        <sz val="12.0"/>
      </rPr>
      <t>,</t>
    </r>
    <r>
      <rPr>
        <rFont val="Kruti Dev 010"/>
        <color rgb="FFFF0000"/>
        <sz val="12.0"/>
      </rPr>
      <t xml:space="preserve"> सरिता पुत्रियां व शिव कुमार पुत्र सन्तोष देवी भाग बराबर ई0 दिनांक </t>
    </r>
    <r>
      <rPr>
        <rFont val="Calibri"/>
        <color rgb="FFFF0000"/>
        <sz val="12.0"/>
      </rPr>
      <t>04-01-2024</t>
    </r>
    <r>
      <rPr>
        <rFont val="Kruti Dev 010"/>
        <color rgb="FFFF0000"/>
        <sz val="12.0"/>
      </rPr>
      <t xml:space="preserve"> स्वीकार है।
नोट ई0 न0 544 वरासत श्रीमती सुनीता पुत्री सन्तोष मृतक वहक नमन पटियाल </t>
    </r>
    <r>
      <rPr>
        <rFont val="Calibri"/>
        <color rgb="FFFF0000"/>
        <sz val="12.0"/>
      </rPr>
      <t>,</t>
    </r>
    <r>
      <rPr>
        <rFont val="Kruti Dev 010"/>
        <color rgb="FFFF0000"/>
        <sz val="12.0"/>
      </rPr>
      <t xml:space="preserve"> अरनव पटियाल पुत्र श्रीमती सुनीता देवी भाग बराबर ई0 दिनांक </t>
    </r>
    <r>
      <rPr>
        <rFont val="Calibri"/>
        <color rgb="FFFF0000"/>
        <sz val="12.0"/>
      </rPr>
      <t>25-01-2024</t>
    </r>
    <r>
      <rPr>
        <rFont val="Kruti Dev 010"/>
        <color rgb="FFFF0000"/>
        <sz val="12.0"/>
      </rPr>
      <t xml:space="preserve"> स्वीकार है</t>
    </r>
  </si>
  <si>
    <t>हरवंस सिंह पुत्र फूला सिंह पुत्र लच्छमण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</si>
  <si>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</si>
  <si>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1/40</t>
  </si>
  <si>
    <t>0-00-92</t>
  </si>
  <si>
    <r>
      <rPr>
        <rFont val="Kruti Dev 010"/>
        <color rgb="FFFF0000"/>
        <sz val="12.0"/>
      </rPr>
      <t xml:space="preserve">
ई0 न0 553 वरासत हरवंश सिंह पुत्र फूला सिंह मृतक वहक रणधीर सिंह राणा </t>
    </r>
    <r>
      <rPr>
        <rFont val="Calibri"/>
        <color rgb="FFFF0000"/>
        <sz val="12.0"/>
      </rPr>
      <t>,</t>
    </r>
    <r>
      <rPr>
        <rFont val="Kruti Dev 010"/>
        <color rgb="FFFF0000"/>
        <sz val="12.0"/>
      </rPr>
      <t xml:space="preserve"> राजेश राणा </t>
    </r>
    <r>
      <rPr>
        <rFont val="Calibri"/>
        <color rgb="FFFF0000"/>
        <sz val="12.0"/>
      </rPr>
      <t xml:space="preserve">, </t>
    </r>
    <r>
      <rPr>
        <rFont val="Kruti Dev 010"/>
        <color rgb="FFFF0000"/>
        <sz val="12.0"/>
      </rPr>
      <t xml:space="preserve">राकेश कुमार पुत्र  व श्रीमती नीलम कटोच पुत्री हरवंश सिंह भाग बराबर ई0 दिनांक </t>
    </r>
    <r>
      <rPr>
        <rFont val="Calibri"/>
        <color rgb="FFFF0000"/>
        <sz val="12.0"/>
      </rPr>
      <t xml:space="preserve">25-07-2024 </t>
    </r>
    <r>
      <rPr>
        <rFont val="Kruti Dev 010"/>
        <color rgb="FFFF0000"/>
        <sz val="12.0"/>
      </rPr>
      <t>स्वीकार है।</t>
    </r>
  </si>
  <si>
    <t>अवतार सिंह पुत्र फूला सिंह पुत्र लच्छमण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</si>
  <si>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</si>
  <si>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r>
      <rPr>
        <rFont val="Kruti Dev 010"/>
        <color rgb="FFFF0000"/>
        <sz val="12.0"/>
      </rPr>
      <t xml:space="preserve">ई0 न0 538 वरासत अवतार सिंह पुत्र फूला सिंह मृतक वहक राजीव सिंह राणा पुत्र व सर्व श्रीमती मीनाक्षी </t>
    </r>
    <r>
      <rPr>
        <rFont val="Calibri"/>
        <color rgb="FFFF0000"/>
        <sz val="12.0"/>
      </rPr>
      <t>,</t>
    </r>
    <r>
      <rPr>
        <rFont val="Kruti Dev 010"/>
        <color rgb="FFFF0000"/>
        <sz val="12.0"/>
      </rPr>
      <t xml:space="preserve"> रितू </t>
    </r>
    <r>
      <rPr>
        <rFont val="Calibri"/>
        <color rgb="FFFF0000"/>
        <sz val="12.0"/>
      </rPr>
      <t>,</t>
    </r>
    <r>
      <rPr>
        <rFont val="Kruti Dev 010"/>
        <color rgb="FFFF0000"/>
        <sz val="12.0"/>
      </rPr>
      <t xml:space="preserve"> सीमा पुत्रीयां अवतार सिंह भाग बराबर ई0 दिनांक </t>
    </r>
    <r>
      <rPr>
        <rFont val="Calibri"/>
        <color rgb="FFFF0000"/>
        <sz val="12.0"/>
      </rPr>
      <t xml:space="preserve">30-04-2024 </t>
    </r>
    <r>
      <rPr>
        <rFont val="Kruti Dev 010"/>
        <color rgb="FFFF0000"/>
        <sz val="12.0"/>
      </rPr>
      <t xml:space="preserve">स्वीकार है।
</t>
    </r>
    <r>
      <rPr>
        <rFont val="Kruti Dev 010"/>
        <color theme="1"/>
        <sz val="12.0"/>
      </rPr>
      <t xml:space="preserve">
</t>
    </r>
  </si>
  <si>
    <t>श्रीमति रेखा पुत्री फूला सिंह पुत्र लच्छमण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</si>
  <si>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</si>
  <si>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मिलाप सिंह पुत्र फूला सिंह पुत्र लच्छमण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</si>
  <si>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</si>
  <si>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105/3600</t>
  </si>
  <si>
    <t>भगवान सिंह पुत्र फूला सिंह पुत्र लच्छमण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</si>
  <si>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</si>
  <si>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नरिन्द्र सिंह पुत्र फूला सिंह पुत्र लच्छमण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</si>
  <si>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</si>
  <si>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श्रीमति सुदर्शना देवी पुत्री फूला सिंह पुत्र लच्छमण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</si>
  <si>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</si>
  <si>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श्रीमति पुष्पा देवी पुत्री फूला सिंह पुत्र लच्छमण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</si>
  <si>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</si>
  <si>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केशव पुत्र जन्म सिंह पुत्र फूला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</si>
  <si>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</si>
  <si>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21/1440</t>
  </si>
  <si>
    <t>0-00-54</t>
  </si>
  <si>
    <r>
      <rPr>
        <rFont val="Kruti Dev 010"/>
        <color rgb="FFFF0000"/>
        <sz val="12.0"/>
      </rPr>
      <t>ई न0 532 वरासत केशव पुत्र जनम सिंह मृतक वहक पार्थिव राणा पुत्र व अंशु राणा पुत्री व श्रीमती अनिता राणा विध्वा केशव पुत्र जनम सिंह भाग बराबर ई0 दिनांक</t>
    </r>
    <r>
      <rPr>
        <rFont val="Calibri"/>
        <color rgb="FFFF0000"/>
        <sz val="12.0"/>
      </rPr>
      <t xml:space="preserve"> 31-10-2023</t>
    </r>
    <r>
      <rPr>
        <rFont val="Kruti Dev 010"/>
        <color rgb="FFFF0000"/>
        <sz val="12.0"/>
      </rPr>
      <t xml:space="preserve"> स्वीकार है।</t>
    </r>
  </si>
  <si>
    <t>श्रीमति रेणू पुत्री जन्म सिंह पुत्र फूला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</si>
  <si>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</si>
  <si>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रजनीश पुत्र ज्ञान सिंह पुत्र उतम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</si>
  <si>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</si>
  <si>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45/4320</t>
  </si>
  <si>
    <t>0-00-38</t>
  </si>
  <si>
    <t>वरेन्द्र सिंह पुत्र ज्ञान सिंह पुत्र उतम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</si>
  <si>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</si>
  <si>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श्रीमति सुषमा देवी पुत्री ज्ञान सिंह पुत्र उतम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</si>
  <si>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</si>
  <si>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0-00-39</t>
  </si>
  <si>
    <t>श्रीमति संयोगता देवी पुत्री ज्ञान सिंह पुत्र उतम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</si>
  <si>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</si>
  <si>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श्रीमति मीना पुत्री ज्ञान सिंह पुत्र उतम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</si>
  <si>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</si>
  <si>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श्रीमति शान्ति  देवी विध्वा ज्ञान सिंह पुत्र उतम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</si>
  <si>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</si>
  <si>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संजीव कुमार पुत्र खेम सिहं पुत्र उतम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</si>
  <si>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</si>
  <si>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सुशील कुमार पुत्र खेम सिहं पुत्र उतम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</si>
  <si>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</si>
  <si>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श्रीमति रंजना देवी पुत्री खेम सिहं पुत्र उतम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</si>
  <si>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</si>
  <si>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श्रीमति संजना  देवी पुत्री खेम सिहं पुत्र उतम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</si>
  <si>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</si>
  <si>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श्रीमति अनिशा  देवी पुत्री खेम सिहं पुत्र उतम सिंह स्थानीय वासी</t>
  </si>
  <si>
    <r>
      <rPr>
        <rFont val="Calibri"/>
        <color theme="1"/>
        <sz val="12.0"/>
      </rPr>
      <t>594/120/1/1
594/120/1/2
597/121
598/122
600/122
123
604/165
610/172
612/173
174
615/175/1
1</t>
    </r>
    <r>
      <rPr>
        <rFont val="Calibri"/>
        <color rgb="FFE36C09"/>
        <sz val="12.0"/>
      </rPr>
      <t>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</si>
  <si>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श्रीमति इन्द्रा देवी विध्वा खेम सिहं पुत्र उतम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</si>
  <si>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</si>
  <si>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गवधर्न सिंह पुत्र चतर सिंह पुत्र लच्छमण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</si>
  <si>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</si>
  <si>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90/5040</t>
  </si>
  <si>
    <t>0-00-66</t>
  </si>
  <si>
    <t>जगराज सिंह पुत्र चतर सिंह पुत्र लच्छमण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</si>
  <si>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</si>
  <si>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श्रीमति सुदेश कुमारी पुत्री चतर सिंह पुत्र लच्छमण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</si>
  <si>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</si>
  <si>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श्रीमति सरोज कुमारी पुत्री चतर सिंह पुत्र लच्छमण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</si>
  <si>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</si>
  <si>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श्रीमति कुशमलता  पुत्री चतर सिंह पुत्र लच्छमण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</si>
  <si>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</si>
  <si>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श्रीमति आशा देवी पुत्री चतर सिंह पुत्र लच्छमण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</si>
  <si>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</si>
  <si>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t>श्रीमति शान्ती देवी विध्वा चतर सिंह पुत्र लच्छमण सिंह स्थानीय वासी</t>
  </si>
  <si>
    <r>
      <rPr>
        <rFont val="Calibri"/>
        <color theme="1"/>
        <sz val="12.0"/>
      </rPr>
      <t xml:space="preserve">594/120/1/1
594/120/1/2
597/121
598/122
600/122
123
604/165
610/172
612/173
174
615/175/1
</t>
    </r>
    <r>
      <rPr>
        <rFont val="Calibri"/>
        <color rgb="FFE36C09"/>
        <sz val="12.0"/>
      </rPr>
      <t>180/1/1</t>
    </r>
    <r>
      <rPr>
        <rFont val="Calibri"/>
        <color theme="1"/>
        <sz val="12.0"/>
      </rPr>
      <t xml:space="preserve">
180/1/2
181/1
185/1/1
185/1/2
186/1/1
186/1/2
187/1
187/2
188
189
595/121
601/124
</t>
    </r>
  </si>
  <si>
    <r>
      <rPr>
        <rFont val="Kruti Dev 010"/>
        <color rgb="FFFF0000"/>
        <sz val="12.0"/>
      </rPr>
      <t>ई0 न0 537 वरासत श्रीमती शान्ती देवी विध्वा चतर सिंह मृतक वहक गंर्धव सिंह</t>
    </r>
    <r>
      <rPr>
        <rFont val="Calibri"/>
        <color rgb="FFFF0000"/>
        <sz val="12.0"/>
      </rPr>
      <t xml:space="preserve"> , </t>
    </r>
    <r>
      <rPr>
        <rFont val="Kruti Dev 010"/>
        <color rgb="FFFF0000"/>
        <sz val="12.0"/>
      </rPr>
      <t xml:space="preserve">जगराज सिंह पुत्र व सर्व श्रीमती सुदेश कुमारी </t>
    </r>
    <r>
      <rPr>
        <rFont val="Calibri"/>
        <color rgb="FFFF0000"/>
        <sz val="12.0"/>
      </rPr>
      <t xml:space="preserve">, </t>
    </r>
    <r>
      <rPr>
        <rFont val="Kruti Dev 010"/>
        <color rgb="FFFF0000"/>
        <sz val="12.0"/>
      </rPr>
      <t xml:space="preserve">सरोज कुमारी </t>
    </r>
    <r>
      <rPr>
        <rFont val="Cambria"/>
        <color rgb="FFFF0000"/>
        <sz val="12.0"/>
      </rPr>
      <t>,</t>
    </r>
    <r>
      <rPr>
        <rFont val="Kruti Dev 010"/>
        <color rgb="FFFF0000"/>
        <sz val="12.0"/>
      </rPr>
      <t xml:space="preserve"> कुशमलता </t>
    </r>
    <r>
      <rPr>
        <rFont val="Calibri"/>
        <color rgb="FFFF0000"/>
        <sz val="12.0"/>
      </rPr>
      <t>,</t>
    </r>
    <r>
      <rPr>
        <rFont val="Kruti Dev 010"/>
        <color rgb="FFFF0000"/>
        <sz val="12.0"/>
      </rPr>
      <t xml:space="preserve"> आशा  देवी पुत्री चतर सिंह भाग बराबर ई0 दिनांक</t>
    </r>
    <r>
      <rPr>
        <rFont val="Calibri"/>
        <color rgb="FFFF0000"/>
        <sz val="12.0"/>
      </rPr>
      <t xml:space="preserve"> 27-10-2023 </t>
    </r>
    <r>
      <rPr>
        <rFont val="Kruti Dev 010"/>
        <color rgb="FFFF0000"/>
        <sz val="12.0"/>
      </rPr>
      <t>स्वीकार है।</t>
    </r>
  </si>
  <si>
    <t>किता -19</t>
  </si>
  <si>
    <t>00-54-85</t>
  </si>
  <si>
    <t>किता -24</t>
  </si>
  <si>
    <t>00-36-99</t>
  </si>
  <si>
    <t>20388888</t>
  </si>
  <si>
    <t>विक्रम सिंह पुत्र प्रमोध सिंह पुत्र फंरगी निवासी महाल कुठमा</t>
  </si>
  <si>
    <t>617/176</t>
  </si>
  <si>
    <t>0-01-38</t>
  </si>
  <si>
    <t>0-00-69</t>
  </si>
  <si>
    <r>
      <rPr>
        <rFont val="Kruti Dev 010"/>
        <color rgb="FFFF0000"/>
        <sz val="12.0"/>
      </rPr>
      <t xml:space="preserve">ई0 न0 550 वरासत विक्रम सिंह पुत्र प्रमोध सिंह मृतक वहक प्रवीण राणा </t>
    </r>
    <r>
      <rPr>
        <rFont val="Calibri"/>
        <color rgb="FFFF0000"/>
        <sz val="12.0"/>
      </rPr>
      <t>,</t>
    </r>
    <r>
      <rPr>
        <rFont val="Kruti Dev 010"/>
        <color rgb="FFFF0000"/>
        <sz val="12.0"/>
      </rPr>
      <t xml:space="preserve"> अमरीक सिंह  पुत्र व सर्वश्रीमती आशा देवी </t>
    </r>
    <r>
      <rPr>
        <rFont val="Calibri"/>
        <color rgb="FFFF0000"/>
        <sz val="12.0"/>
      </rPr>
      <t>,</t>
    </r>
    <r>
      <rPr>
        <rFont val="Kruti Dev 010"/>
        <color rgb="FFFF0000"/>
        <sz val="12.0"/>
      </rPr>
      <t xml:space="preserve"> मीना देवी</t>
    </r>
    <r>
      <rPr>
        <rFont val="Calibri"/>
        <color rgb="FFFF0000"/>
        <sz val="12.0"/>
      </rPr>
      <t xml:space="preserve"> ,</t>
    </r>
    <r>
      <rPr>
        <rFont val="Kruti Dev 010"/>
        <color rgb="FFFF0000"/>
        <sz val="12.0"/>
      </rPr>
      <t xml:space="preserve"> ऊषा देवी </t>
    </r>
    <r>
      <rPr>
        <rFont val="Calibri"/>
        <color rgb="FFFF0000"/>
        <sz val="12.0"/>
      </rPr>
      <t>,</t>
    </r>
    <r>
      <rPr>
        <rFont val="Kruti Dev 010"/>
        <color rgb="FFFF0000"/>
        <sz val="12.0"/>
      </rPr>
      <t xml:space="preserve"> अनिता देवी पुत्रियां विक्रम सिंह भाग बराबर ई0 दिनांक </t>
    </r>
    <r>
      <rPr>
        <rFont val="Calibri"/>
        <color rgb="FFFF0000"/>
        <sz val="12.0"/>
      </rPr>
      <t xml:space="preserve">30-04-2024 </t>
    </r>
    <r>
      <rPr>
        <rFont val="Kruti Dev 010"/>
        <color rgb="FFFF0000"/>
        <sz val="12.0"/>
      </rPr>
      <t>स्वीकार है।</t>
    </r>
  </si>
  <si>
    <t>अनूप सिंह पुत्र भजन सिंह पुत्र किरपा निवासी कुठमा</t>
  </si>
  <si>
    <t>0-00-12</t>
  </si>
  <si>
    <t>श्रीमति कान्ता देवी पुत्री भजन सिंह पुत्र किरपा निवासी कुठमा</t>
  </si>
  <si>
    <t>श्रीमति स्वर्णा देवी पुत्री भजन सिंह पुत्र किरपा निवासी कुठमा</t>
  </si>
  <si>
    <t>0-00-11</t>
  </si>
  <si>
    <t>श्रीमति रामू देवी पुत्री भजन सिंह पुत्र किरपा निवासी कुठमा</t>
  </si>
  <si>
    <t>श्रीमति रानी देवी विध्वा भजन सिंह पुत्र किरपा निवासी कुठमा</t>
  </si>
  <si>
    <t>0-00-23</t>
  </si>
  <si>
    <t>00-01-38</t>
  </si>
  <si>
    <t>राजेश पुत्र श्याम सिंह पुत्र चूनू निवासी महाल चुड़था</t>
  </si>
  <si>
    <t xml:space="preserve">111
112
118
235
236
429/234
</t>
  </si>
  <si>
    <t>00-01-48
00-00-35
00-12-52
00-04-10
00-03-65
00-01-38</t>
  </si>
  <si>
    <t>111/1
118/1
429/234
235/1
236/1
112</t>
  </si>
  <si>
    <t>00-00-29
00-07-52
00-01-38
00-03-25
00-00-45
00-00-35</t>
  </si>
  <si>
    <t>5844/853224</t>
  </si>
  <si>
    <t>0-00-09</t>
  </si>
  <si>
    <t>वरयाम सिंह पुत्र कल्याण सिंह पुत्र गोविन्द सिंह स्थानीय वासी</t>
  </si>
  <si>
    <t>111
112
118
235
236
429/234</t>
  </si>
  <si>
    <t>426612/853224</t>
  </si>
  <si>
    <t>0-06-62</t>
  </si>
  <si>
    <t>रजत गुलेरिया पुत्र सुरजीत सिंह पुत्र भगत सिंह स्थानीय वासी</t>
  </si>
  <si>
    <t>1289/853224</t>
  </si>
  <si>
    <t>0-00-02</t>
  </si>
  <si>
    <t>श्रीमति नेहा गुलेरिया पुत्री सुरजीत सिंह पुत्र भगत सिंह स्थानीय वासी</t>
  </si>
  <si>
    <t>श्रीमति सविता  गुलेरिया पुत्री सुरजीत सिंह पुत्र भगत सिंह स्थानीय वासी</t>
  </si>
  <si>
    <t>कुमारी मिनाक्षी गुलेरिया पुत्री सुरजीत सिंह पुत्र भगत सिंह स्थानीय वासी</t>
  </si>
  <si>
    <t>श्रीमति आरती देवी विध्वा सुरजीत सिंह पुत्र भगत सिंह स्थानीय वासी</t>
  </si>
  <si>
    <t xml:space="preserve"> श्रीमति विमला देवी विध्वा भगत सिंह पुत्र गोविन्द सिंह स्थानीय वासी</t>
  </si>
  <si>
    <t>214595/853224</t>
  </si>
  <si>
    <t>0-03-33</t>
  </si>
  <si>
    <t xml:space="preserve">मदन सिंह पुत्र अतर सिंह पुत्र अमर सिंह निवासी ज्वाली </t>
  </si>
  <si>
    <t>112128/853224</t>
  </si>
  <si>
    <t>0-01-74</t>
  </si>
  <si>
    <t xml:space="preserve">अतुल पुत्र प्रीतम सिंह पुत्र गोपी राम निवासी कांगड़ा </t>
  </si>
  <si>
    <t>87600/853224</t>
  </si>
  <si>
    <t>0-01-36</t>
  </si>
  <si>
    <t>00-23-48</t>
  </si>
  <si>
    <t>00-13-24</t>
  </si>
  <si>
    <t>अजव कुमार पुत्र प्रमोध सिंह पुत्र किशन सिंह स्थानीय वासी</t>
  </si>
  <si>
    <t>113
430/234</t>
  </si>
  <si>
    <t>00-00-82
00-06-40</t>
  </si>
  <si>
    <t>113
430/234/1</t>
  </si>
  <si>
    <t>00-00-82
00-04-61</t>
  </si>
  <si>
    <t>13/15</t>
  </si>
  <si>
    <t>0-04-71</t>
  </si>
  <si>
    <t>श्रीमति श्रेष्टा देवी पुत्री प्रमोध सिंह पुत्र किशन सिंह स्थानीय वासी</t>
  </si>
  <si>
    <t>1/30</t>
  </si>
  <si>
    <t>0-00-18</t>
  </si>
  <si>
    <t>श्रीमति रीता देवी पुत्री प्रमोध सिंह पुत्र किशन सिंह स्थानीय वासी</t>
  </si>
  <si>
    <t>श्रीमति भोली देवी पुत्री प्रमोध सिंह पुत्र किशन सिंह स्थानीय वासी</t>
  </si>
  <si>
    <t>श्रीमति सुषमा देवी पुत्री प्रमोध सिंह पुत्र किशन सिंह स्थानीय वासी</t>
  </si>
  <si>
    <t>00-07-22</t>
  </si>
  <si>
    <t>00-05-43</t>
  </si>
  <si>
    <t>2993016</t>
  </si>
  <si>
    <t>00-10-85</t>
  </si>
  <si>
    <t>119/1/1
119/1/2</t>
  </si>
  <si>
    <t>00-08-90
00-00-27</t>
  </si>
  <si>
    <t>14/15</t>
  </si>
  <si>
    <t>0-08-57</t>
  </si>
  <si>
    <r>
      <rPr>
        <rFont val="Kruti Dev 010"/>
        <color rgb="FFFF0000"/>
        <sz val="12.0"/>
      </rPr>
      <t xml:space="preserve">ई0 न0 474 आड रहन खाता हजा खसरा किता 6 रक्वा तादादी </t>
    </r>
    <r>
      <rPr>
        <rFont val="Calibri"/>
        <color rgb="FFFF0000"/>
        <sz val="12.0"/>
      </rPr>
      <t>0.21.26</t>
    </r>
    <r>
      <rPr>
        <rFont val="Kruti Dev 010"/>
        <color rgb="FFFF0000"/>
        <sz val="12.0"/>
      </rPr>
      <t xml:space="preserve"> है0 का </t>
    </r>
    <r>
      <rPr>
        <rFont val="Calibri"/>
        <color rgb="FFFF0000"/>
        <sz val="12.0"/>
      </rPr>
      <t>13/30</t>
    </r>
    <r>
      <rPr>
        <rFont val="Kruti Dev 010"/>
        <color rgb="FFFF0000"/>
        <sz val="12.0"/>
      </rPr>
      <t xml:space="preserve"> भाग रक्वा वकदर</t>
    </r>
    <r>
      <rPr>
        <rFont val="Calibri"/>
        <color rgb="FFFF0000"/>
        <sz val="12.0"/>
      </rPr>
      <t xml:space="preserve"> 0.09.21</t>
    </r>
    <r>
      <rPr>
        <rFont val="Kruti Dev 010"/>
        <color rgb="FFFF0000"/>
        <sz val="12.0"/>
      </rPr>
      <t xml:space="preserve"> है0 मिन जानव अजव कुमार पुत्र प्रमोध सिंह वदले मुवलिग 800000 आठ लाख रू0 में वहक </t>
    </r>
    <r>
      <rPr>
        <rFont val="Calibri"/>
        <color rgb="FFFF0000"/>
        <sz val="12.0"/>
      </rPr>
      <t xml:space="preserve">PNB </t>
    </r>
    <r>
      <rPr>
        <rFont val="Kruti Dev 010"/>
        <color rgb="FFFF0000"/>
        <sz val="12.0"/>
      </rPr>
      <t>शाखा कांगड़ा के पास आड़ रहन है।</t>
    </r>
  </si>
  <si>
    <t>1/60</t>
  </si>
  <si>
    <t>0-00-15</t>
  </si>
  <si>
    <t>00-09-17</t>
  </si>
  <si>
    <t>5054504</t>
  </si>
  <si>
    <t>उपेन्द्र सिंह पुत्र वख्तावर सिंह पुत्र वैंसी स्थानीय वासी</t>
  </si>
  <si>
    <t>588/104</t>
  </si>
  <si>
    <t>00-02-14</t>
  </si>
  <si>
    <t>588/104/1</t>
  </si>
  <si>
    <t>00-00-77</t>
  </si>
  <si>
    <t>00-00-38</t>
  </si>
  <si>
    <t>धनवीर सिंह पुत्र वख्तावर सिंह पुत्र वैंसी स्थानीय वासी</t>
  </si>
  <si>
    <r>
      <rPr>
        <rFont val="Times New Roman"/>
        <color theme="1"/>
        <sz val="12.0"/>
      </rPr>
      <t>00-00-</t>
    </r>
    <r>
      <rPr>
        <rFont val="Calibri"/>
        <color theme="1"/>
        <sz val="12.0"/>
      </rPr>
      <t>39</t>
    </r>
  </si>
  <si>
    <t>424424</t>
  </si>
  <si>
    <t>केवल सिंह पुत्र वजर सिंह पुत्र सौहण सिंह स्थानीय वासी</t>
  </si>
  <si>
    <t>00-17-74</t>
  </si>
  <si>
    <t>218/1</t>
  </si>
  <si>
    <t>0-03-67</t>
  </si>
  <si>
    <t>131/438</t>
  </si>
  <si>
    <t>0-01-10</t>
  </si>
  <si>
    <t>अर्जन सिंह पुत्र वजर सिंह पुत्र सौहण सिंह स्थानीय वासी</t>
  </si>
  <si>
    <t>307/876</t>
  </si>
  <si>
    <t>0-01-29</t>
  </si>
  <si>
    <t>श्रीराम पुत्र वजर सिंह पुत्र सौहण सिंह स्थानीय वासी</t>
  </si>
  <si>
    <t>0-01-28</t>
  </si>
  <si>
    <r>
      <rPr>
        <rFont val="Kruti Dev 010"/>
        <color rgb="FFFF0000"/>
        <sz val="12.0"/>
      </rPr>
      <t>ई0 न0 452 आड रहन खात हजा किता 5 रक्वा तादादी</t>
    </r>
    <r>
      <rPr>
        <rFont val="Calibri"/>
        <color rgb="FFFF0000"/>
        <sz val="12.0"/>
      </rPr>
      <t xml:space="preserve"> 0.26.28</t>
    </r>
    <r>
      <rPr>
        <rFont val="Kruti Dev 010"/>
        <color rgb="FFFF0000"/>
        <sz val="12.0"/>
      </rPr>
      <t xml:space="preserve"> है0 का </t>
    </r>
    <r>
      <rPr>
        <rFont val="Calibri"/>
        <color rgb="FFFF0000"/>
        <sz val="12.0"/>
      </rPr>
      <t>307/876</t>
    </r>
    <r>
      <rPr>
        <rFont val="Kruti Dev 010"/>
        <color rgb="FFFF0000"/>
        <sz val="12.0"/>
      </rPr>
      <t xml:space="preserve"> भाग रम्वा वकदर </t>
    </r>
    <r>
      <rPr>
        <rFont val="Calibri"/>
        <color rgb="FFFF0000"/>
        <sz val="12.0"/>
      </rPr>
      <t>0.09.21</t>
    </r>
    <r>
      <rPr>
        <rFont val="Kruti Dev 010"/>
        <color rgb="FFFF0000"/>
        <sz val="12.0"/>
      </rPr>
      <t xml:space="preserve"> है0 मिन जानिव श्रीराम पुत्र वजर सिंह वदले मुवलिग 700000 सात लाख रू0 में वहक </t>
    </r>
    <r>
      <rPr>
        <rFont val="Calibri"/>
        <color rgb="FFFF0000"/>
        <sz val="12.0"/>
      </rPr>
      <t xml:space="preserve">UCO </t>
    </r>
    <r>
      <rPr>
        <rFont val="Kruti Dev 010"/>
        <color rgb="FFFF0000"/>
        <sz val="12.0"/>
      </rPr>
      <t>बैंक शाखा गगल के पास आड रहन है।</t>
    </r>
  </si>
  <si>
    <t>00-03-67</t>
  </si>
  <si>
    <t>2022904</t>
  </si>
  <si>
    <t>संसार चन्द पुत्र अनिरुध पुत्र अगर चन्द निवासी भौरा</t>
  </si>
  <si>
    <t>529/114</t>
  </si>
  <si>
    <t>00-10-38</t>
  </si>
  <si>
    <t>0-10-38</t>
  </si>
  <si>
    <t>0-05-19</t>
  </si>
  <si>
    <t>कुलदीप चन्द पुत्र अनिरुध पुत्र अगर चन्द निवासी भौरा</t>
  </si>
  <si>
    <t>5721456</t>
  </si>
  <si>
    <t>सतीश कुमार पुत्र वख्शी राम पुत्र वेली राम स्थानीय वासी</t>
  </si>
  <si>
    <t>509/489</t>
  </si>
  <si>
    <t>0-08-55</t>
  </si>
  <si>
    <t>0-01-42</t>
  </si>
  <si>
    <t xml:space="preserve"> सन्तोष कुमार पुत्र वख्शी राम पुत्र वेली राम स्थानीय वासी</t>
  </si>
  <si>
    <t>श्रीमति सुनीता कुमारी पुत्री वख्शी राम पुत्र वेली राम स्थानीय वासी</t>
  </si>
  <si>
    <t>श्रीमति मंजू कुमारी पुत्री वख्शी राम पुत्र वेली राम स्थानीय वासी</t>
  </si>
  <si>
    <t>0-01-43</t>
  </si>
  <si>
    <t>श्रीमति अनीता कुमारी पुत्री वख्शी राम पुत्र वेली राम स्थानीय वासी</t>
  </si>
  <si>
    <t>श्रीमति कौशल्या देवी विध्वा वख्शी राम पुत्र वेली राम स्थानीय वासी</t>
  </si>
  <si>
    <r>
      <rPr>
        <rFont val="Kruti Dev 010"/>
        <color rgb="FFFF0000"/>
        <sz val="12.0"/>
      </rPr>
      <t xml:space="preserve">ई0 न0 541 वरासत श्रीमती कौशल्या देवी मृतक वहक सतीश कुमार </t>
    </r>
    <r>
      <rPr>
        <rFont val="Calibri"/>
        <color rgb="FFFF0000"/>
        <sz val="12.0"/>
      </rPr>
      <t xml:space="preserve">, </t>
    </r>
    <r>
      <rPr>
        <rFont val="Kruti Dev 010"/>
        <color rgb="FFFF0000"/>
        <sz val="12.0"/>
      </rPr>
      <t xml:space="preserve">सन्तोष कुमार पुत्र व सर्वश्रीमती सुनीता कुमारी </t>
    </r>
    <r>
      <rPr>
        <rFont val="Calibri"/>
        <color rgb="FFFF0000"/>
        <sz val="12.0"/>
      </rPr>
      <t>,</t>
    </r>
    <r>
      <rPr>
        <rFont val="Kruti Dev 010"/>
        <color rgb="FFFF0000"/>
        <sz val="12.0"/>
      </rPr>
      <t xml:space="preserve"> मंजू कुमारी</t>
    </r>
    <r>
      <rPr>
        <rFont val="Calibri"/>
        <color rgb="FFFF0000"/>
        <sz val="12.0"/>
      </rPr>
      <t xml:space="preserve"> , </t>
    </r>
    <r>
      <rPr>
        <rFont val="Kruti Dev 010"/>
        <color rgb="FFFF0000"/>
        <sz val="12.0"/>
      </rPr>
      <t xml:space="preserve">अनीता कुमारी पुत्रीयां वख्शी राम भाग बराबर ई0 दिनांक </t>
    </r>
    <r>
      <rPr>
        <rFont val="Calibri"/>
        <color rgb="FFFF0000"/>
        <sz val="12.0"/>
      </rPr>
      <t xml:space="preserve">27-10-2023 </t>
    </r>
    <r>
      <rPr>
        <rFont val="Kruti Dev 010"/>
        <color rgb="FFFF0000"/>
        <sz val="12.0"/>
      </rPr>
      <t>स्वीकार है।</t>
    </r>
  </si>
  <si>
    <t>00-08-55</t>
  </si>
  <si>
    <t>4712760</t>
  </si>
  <si>
    <t>सुभाष चन्द पुत्र रोशन लाल पुत्र किहरु स्थानीय वासी</t>
  </si>
  <si>
    <t>506/489</t>
  </si>
  <si>
    <t>0-00-44</t>
  </si>
  <si>
    <t>00-00-44</t>
  </si>
  <si>
    <t>242528</t>
  </si>
  <si>
    <t>आत्मा राम पुत्र घुंगर पुत्र गुरदिता निवासी महाल घरथेहड़</t>
  </si>
  <si>
    <t>703/641/513</t>
  </si>
  <si>
    <t>0-15-91</t>
  </si>
  <si>
    <t>0-07-95</t>
  </si>
  <si>
    <t>श्रीमति कान्ता देवी पुत्री घुंगर पुत्र गुरदिता निवासी महाल घरथेहड़</t>
  </si>
  <si>
    <t>0-07-96</t>
  </si>
  <si>
    <t>8769592</t>
  </si>
  <si>
    <t>प्रीतम चन्द पुत्र मुहरु पुत्र रीझू स्थानीय वासी</t>
  </si>
  <si>
    <t>701/512/489</t>
  </si>
  <si>
    <t>0-08-46</t>
  </si>
  <si>
    <t>0-04-23</t>
  </si>
  <si>
    <r>
      <rPr>
        <rFont val="Kruti Dev 010"/>
        <color rgb="FFFF0000"/>
        <sz val="12.0"/>
      </rPr>
      <t xml:space="preserve">ई0 न0 552 प्रीतम चंद पुत्र मुहरू मृतक वहक मस्त राम </t>
    </r>
    <r>
      <rPr>
        <rFont val="Calibri"/>
        <color rgb="FFFF0000"/>
        <sz val="12.0"/>
      </rPr>
      <t xml:space="preserve">, </t>
    </r>
    <r>
      <rPr>
        <rFont val="Kruti Dev 010"/>
        <color rgb="FFFF0000"/>
        <sz val="12.0"/>
      </rPr>
      <t xml:space="preserve">मदन लाल पुत्र व सर्व श्रीमती इन्द्रा देवी </t>
    </r>
    <r>
      <rPr>
        <rFont val="Calibri"/>
        <color rgb="FFFF0000"/>
        <sz val="12.0"/>
      </rPr>
      <t>,</t>
    </r>
    <r>
      <rPr>
        <rFont val="Kruti Dev 010"/>
        <color rgb="FFFF0000"/>
        <sz val="12.0"/>
      </rPr>
      <t xml:space="preserve"> निम्मो देवी पुत्री प्रीतम चंद भाग बराबर ई0 दिनांक </t>
    </r>
    <r>
      <rPr>
        <rFont val="Calibri"/>
        <color rgb="FFFF0000"/>
        <sz val="12.0"/>
      </rPr>
      <t>25-07-2024</t>
    </r>
    <r>
      <rPr>
        <rFont val="Kruti Dev 010"/>
        <color rgb="FFFF0000"/>
        <sz val="12.0"/>
      </rPr>
      <t xml:space="preserve"> स्वीकार है।</t>
    </r>
  </si>
  <si>
    <t>जगदीश चन्द पुत्र मुहरु पुत्र रीझू स्थानीय वासी</t>
  </si>
  <si>
    <r>
      <rPr>
        <rFont val="Kruti Dev 010"/>
        <color rgb="FFFF0000"/>
        <sz val="12.0"/>
      </rPr>
      <t>ई0 न0 555 वरासत जगदीश चंद पुत्र मुहरू मृतक वहक अनिल कुमार</t>
    </r>
    <r>
      <rPr>
        <rFont val="Calibri"/>
        <color rgb="FFFF0000"/>
        <sz val="12.0"/>
      </rPr>
      <t xml:space="preserve"> ,</t>
    </r>
    <r>
      <rPr>
        <rFont val="Kruti Dev 010"/>
        <color rgb="FFFF0000"/>
        <sz val="12.0"/>
      </rPr>
      <t xml:space="preserve"> सन्नी कुमार </t>
    </r>
    <r>
      <rPr>
        <rFont val="Calibri"/>
        <color rgb="FFFF0000"/>
        <sz val="12.0"/>
      </rPr>
      <t>,</t>
    </r>
    <r>
      <rPr>
        <rFont val="Kruti Dev 010"/>
        <color rgb="FFFF0000"/>
        <sz val="12.0"/>
      </rPr>
      <t xml:space="preserve"> रौकी पुत्र व श्रीमती राजकुमारी विध्वा जगदीश चंद भाग बराबर ई0 दिनांक </t>
    </r>
    <r>
      <rPr>
        <rFont val="Calibri"/>
        <color rgb="FFFF0000"/>
        <sz val="12.0"/>
      </rPr>
      <t xml:space="preserve">25-07-2024 </t>
    </r>
    <r>
      <rPr>
        <rFont val="Kruti Dev 010"/>
        <color rgb="FFFF0000"/>
        <sz val="12.0"/>
      </rPr>
      <t>स्वीकार है।</t>
    </r>
  </si>
  <si>
    <t>00-08-46</t>
  </si>
  <si>
    <t>4663152</t>
  </si>
  <si>
    <t>ओम प्रकाश पुत्र सरन दास पुत्र श्रीमति झुंजरी देवी स्थानीय वासी</t>
  </si>
  <si>
    <t>528/79</t>
  </si>
  <si>
    <t>0-40-56</t>
  </si>
  <si>
    <t>0-13-52</t>
  </si>
  <si>
    <t>ई0 न0 524 फक आड़ रहन</t>
  </si>
  <si>
    <t>अनिल कुमार पुत्र सरन दास पुत्र श्रीमति झुंजरी देवी स्थानीय वासी</t>
  </si>
  <si>
    <t>श्रीमति सोमा देवी विध्वा सरन दास पुत्र श्रीमति झुंजरी देवी स्थानीय वासी</t>
  </si>
  <si>
    <t>00-40-56</t>
  </si>
  <si>
    <t>22356672</t>
  </si>
  <si>
    <t xml:space="preserve">कुलतार पुत्र प्रशोतम सिंह पुत्र गोपी राम स्थानीय वासी </t>
  </si>
  <si>
    <t>505/489</t>
  </si>
  <si>
    <t>0-18-27</t>
  </si>
  <si>
    <t>2/3</t>
  </si>
  <si>
    <t>0-12-18</t>
  </si>
  <si>
    <t xml:space="preserve">श्रीमति रीता देवी विध्वा प्रशोतम सिंह पुत्र गोपी राम स्थानीय वासी </t>
  </si>
  <si>
    <t>0-06-09</t>
  </si>
  <si>
    <t>00-18-27</t>
  </si>
  <si>
    <t>10070424</t>
  </si>
  <si>
    <t>श्रीमति रतनी देवी पत्नी रतन चन्द पुत्र लखू निवासी रच्छयालु</t>
  </si>
  <si>
    <r>
      <rPr>
        <rFont val="Times New Roman"/>
        <color theme="1"/>
        <sz val="12.0"/>
      </rPr>
      <t>507/489
521/</t>
    </r>
    <r>
      <rPr>
        <rFont val="Times New Roman"/>
        <color rgb="FFE36C09"/>
        <sz val="12.0"/>
      </rPr>
      <t>74</t>
    </r>
  </si>
  <si>
    <t>00-00-46
00-09-54</t>
  </si>
  <si>
    <r>
      <rPr>
        <rFont val="Times New Roman"/>
        <color theme="1"/>
        <sz val="12.0"/>
      </rPr>
      <t>507/489
521/</t>
    </r>
    <r>
      <rPr>
        <rFont val="Times New Roman"/>
        <color rgb="FFE36C09"/>
        <sz val="12.0"/>
      </rPr>
      <t>74</t>
    </r>
  </si>
  <si>
    <t>00-10-00</t>
  </si>
  <si>
    <r>
      <rPr>
        <rFont val="Kruti Dev 010"/>
        <color rgb="FFFF0000"/>
        <sz val="12.0"/>
      </rPr>
      <t>ई0 न0 539 वरासत श्रीमती रतनी देवी पत्नी रतन चंद मृतक वहक भगवान सिंह</t>
    </r>
    <r>
      <rPr>
        <rFont val="Calibri"/>
        <color rgb="FFFF0000"/>
        <sz val="12.0"/>
      </rPr>
      <t xml:space="preserve"> ,</t>
    </r>
    <r>
      <rPr>
        <rFont val="Kruti Dev 010"/>
        <color rgb="FFFF0000"/>
        <sz val="12.0"/>
      </rPr>
      <t xml:space="preserve"> कल्याण सिंह </t>
    </r>
    <r>
      <rPr>
        <rFont val="Calibri"/>
        <color rgb="FFFF0000"/>
        <sz val="12.0"/>
      </rPr>
      <t xml:space="preserve">, </t>
    </r>
    <r>
      <rPr>
        <rFont val="Kruti Dev 010"/>
        <color rgb="FFFF0000"/>
        <sz val="12.0"/>
      </rPr>
      <t xml:space="preserve">मलकीयत सिंह व श्रीमती तृप्ता देवी पुत्री रतन चन्द पुत्र लखू भाग बराबर ई0 दिनांक </t>
    </r>
    <r>
      <rPr>
        <rFont val="Calibri"/>
        <color rgb="FFFF0000"/>
        <sz val="12.0"/>
      </rPr>
      <t xml:space="preserve">27-10-2023 </t>
    </r>
    <r>
      <rPr>
        <rFont val="Kruti Dev 010"/>
        <color rgb="FFFF0000"/>
        <sz val="12.0"/>
      </rPr>
      <t>स्वीकार है।</t>
    </r>
  </si>
  <si>
    <t>अनिल कुमार पुत्र देशराज पुत्र भूटु स्थानीय वासी</t>
  </si>
  <si>
    <t>510/489</t>
  </si>
  <si>
    <t>0-11-27</t>
  </si>
  <si>
    <t>743/4508</t>
  </si>
  <si>
    <t>0-01-85</t>
  </si>
  <si>
    <r>
      <rPr>
        <rFont val="Kruti Dev 010"/>
        <color theme="1"/>
        <sz val="12.0"/>
      </rPr>
      <t xml:space="preserve">चंचल </t>
    </r>
    <r>
      <rPr>
        <rFont val="Arial Unicode MS"/>
        <color theme="1"/>
        <sz val="12.0"/>
      </rPr>
      <t>कुमार पुत्र देशराज पुत्र भूटु स्थानीय वासी</t>
    </r>
  </si>
  <si>
    <t>0-01-86</t>
  </si>
  <si>
    <t>हरित कुमार पुत्र देशराज पुत्र भूटु स्थानीय वासी</t>
  </si>
  <si>
    <r>
      <rPr>
        <rFont val="Arimo"/>
        <color theme="1"/>
        <sz val="12.0"/>
      </rPr>
      <t xml:space="preserve">श्रीमति मीना </t>
    </r>
    <r>
      <rPr>
        <rFont val="Kruti Dev 010"/>
        <color theme="1"/>
        <sz val="12.0"/>
      </rPr>
      <t>कुमारी</t>
    </r>
    <r>
      <rPr>
        <rFont val="Arial Unicode MS"/>
        <color theme="1"/>
        <sz val="12.0"/>
      </rPr>
      <t xml:space="preserve"> विध्वा देशराज पुत्र भूटु स्थानीय वासी</t>
    </r>
  </si>
  <si>
    <t xml:space="preserve">मीनाक्षी पुत्री लूदर पुत्र कालू निवासी तरखानकड़ </t>
  </si>
  <si>
    <t>384/1127</t>
  </si>
  <si>
    <t>0-03-84</t>
  </si>
  <si>
    <t>00-11-27</t>
  </si>
  <si>
    <t>6212024</t>
  </si>
  <si>
    <t>7394362.96</t>
  </si>
  <si>
    <t>14788725.92</t>
  </si>
  <si>
    <t>ओम प्रकाश पुत्र गुणी राम पुत्र करमु स्थानीय वासी</t>
  </si>
  <si>
    <t>508/489</t>
  </si>
  <si>
    <t>0-02-16</t>
  </si>
  <si>
    <t>1/5</t>
  </si>
  <si>
    <t>0-00-43</t>
  </si>
  <si>
    <t>चैन सिंह पुत्र गुणी राम पुत्र करमु स्थानीय वासी</t>
  </si>
  <si>
    <t>राम सिंह पुत्र गुणी राम पुत्र करमु स्थानीय वासी</t>
  </si>
  <si>
    <t>श्रीमति इन्द्रा देवी पुत्री गुणी राम पुत्र करमु स्थानीय वासी</t>
  </si>
  <si>
    <t xml:space="preserve">श्रीमती कौशल्या देवी विधवा गुणी राम </t>
  </si>
  <si>
    <r>
      <rPr>
        <rFont val="Kruti Dev 010"/>
        <color rgb="FFFF0000"/>
        <sz val="12.0"/>
      </rPr>
      <t xml:space="preserve">ई0 न0 542 वरासत श्रीमती कौशल्या देवी विध्वा गुणी राम मृतक वहक ओमप्रकाश </t>
    </r>
    <r>
      <rPr>
        <rFont val="Calibri"/>
        <color rgb="FFFF0000"/>
        <sz val="12.0"/>
      </rPr>
      <t>,</t>
    </r>
    <r>
      <rPr>
        <rFont val="Kruti Dev 010"/>
        <color rgb="FFFF0000"/>
        <sz val="12.0"/>
      </rPr>
      <t xml:space="preserve"> चैन सिंह </t>
    </r>
    <r>
      <rPr>
        <rFont val="Calibri"/>
        <color rgb="FFFF0000"/>
        <sz val="12.0"/>
      </rPr>
      <t>,</t>
    </r>
    <r>
      <rPr>
        <rFont val="Kruti Dev 010"/>
        <color rgb="FFFF0000"/>
        <sz val="12.0"/>
      </rPr>
      <t xml:space="preserve"> राम सिंह पुत्र व श्रीमती इन्द्रा देवी पुत्री गुणी राम भाग बराबर ई0 दिनांक </t>
    </r>
    <r>
      <rPr>
        <rFont val="Calibri"/>
        <color rgb="FFFF0000"/>
        <sz val="12.0"/>
      </rPr>
      <t xml:space="preserve">31-10-2023 </t>
    </r>
    <r>
      <rPr>
        <rFont val="Kruti Dev 010"/>
        <color rgb="FFFF0000"/>
        <sz val="12.0"/>
      </rPr>
      <t>स्वीकार है।</t>
    </r>
  </si>
  <si>
    <t>00-02-16</t>
  </si>
  <si>
    <t>1190592</t>
  </si>
  <si>
    <t>शामलात देह हस्व रसद मालगुजारी</t>
  </si>
  <si>
    <t>606/169
608/170
195</t>
  </si>
  <si>
    <t>00-01-87
00-04-71
00-11-81</t>
  </si>
  <si>
    <t>606/169
608/170
195/1/1
195/1/2</t>
  </si>
  <si>
    <t>00-01-87
00-04-71
00-02-88
00-01-71</t>
  </si>
  <si>
    <t>1/9</t>
  </si>
  <si>
    <t>0-01-24</t>
  </si>
  <si>
    <t>कमल सिंह पुत्र जयपाल केहर सिंह स्थानीय वासी</t>
  </si>
  <si>
    <t>1/63</t>
  </si>
  <si>
    <t>दलजीत सिंह पुत्र अमर सिंह  पुत्र जयपाल स्थानीय वासी</t>
  </si>
  <si>
    <t>यशविन्द्र सिंह पुत्र अमर सिंह  पुत्र जयपाल स्थानीय वासी</t>
  </si>
  <si>
    <t>खुशविन्द्र सिंह पुत्र अमर सिंह  पुत्र जयपाल स्थानीय वासी</t>
  </si>
  <si>
    <t>श्रीमति उषा देवी पुत्री अमर सिंह  पुत्र जयपाल स्थानीय वासी</t>
  </si>
  <si>
    <t>श्रीमति सुदेश कुमारी पुत्री अमर सिंह  पुत्र जयपाल स्थानीय वासी</t>
  </si>
  <si>
    <t>श्रीमति चंद्रकान्ता पुत्री अमर सिंह  पुत्र जयपाल स्थानीय वासी</t>
  </si>
  <si>
    <t>श्रीमति कमलेश कुमारी पुत्री अमर सिंह  पुत्र जयपाल स्थानीय वासी</t>
  </si>
  <si>
    <t>1/15</t>
  </si>
  <si>
    <t>0-00-74</t>
  </si>
  <si>
    <t>श्रीमति सुरेश  पुत्री वख्तावर सिंह पुत्र वैंसी स्थानीय वासी</t>
  </si>
  <si>
    <t>0-00-75</t>
  </si>
  <si>
    <t>श्रीमति नरेश  पुत्री वख्तावर सिंह पुत्र वैंसी स्थानीय वासी</t>
  </si>
  <si>
    <t>श्रीमति सुदेश कुमारी पुत्री वख्तावर सिंह पुत्र वैंसी स्थानीय वासी</t>
  </si>
  <si>
    <t>00-01-86</t>
  </si>
  <si>
    <t>संसार चन्द पुत्र अनिरुध पुत्र अगर चन्द स्थानीय वासी</t>
  </si>
  <si>
    <t>कुलदीप चन्द पुत्र अनिरुध पुत्र अगर चन्द स्थानीय वासी</t>
  </si>
  <si>
    <t>00-18-39</t>
  </si>
  <si>
    <t>00-11-17</t>
  </si>
  <si>
    <t>6156904</t>
  </si>
  <si>
    <t>योग</t>
  </si>
  <si>
    <t>किता -77</t>
  </si>
  <si>
    <t>02-60-66</t>
  </si>
  <si>
    <t>143675792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</si>
</sst>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  <scheme val="minor"/>
    </font>
    <font>
      <b/>
      <sz val="11.0"/>
      <color theme="1"/>
      <name val="Arial"/>
    </font>
    <font>
      <b/>
      <sz val="11.0"/>
      <color theme="1"/>
      <name val="Mangal"/>
    </font>
    <font>
      <b/>
      <sz val="9.0"/>
      <color theme="1"/>
      <name val="Docs-Calibri"/>
    </font>
    <font>
      <sz val="11.0"/>
      <color theme="1"/>
      <name val="Calibri"/>
    </font>
    <font>
      <sz val="12.0"/>
      <color theme="1"/>
      <name val="Calibri"/>
    </font>
    <font>
      <sz val="12.0"/>
      <color theme="1"/>
      <name val="Times New Roman"/>
    </font>
    <font>
      <sz val="12.0"/>
      <color theme="1"/>
      <name val="Nirmala UI"/>
    </font>
    <font/>
    <font>
      <sz val="12.0"/>
      <color theme="1"/>
      <name val="Arimo"/>
    </font>
    <font>
      <b/>
      <sz val="12.0"/>
      <color theme="1"/>
      <name val="Calibri"/>
    </font>
    <font>
      <sz val="12.0"/>
      <color theme="1"/>
      <name val="Mangal"/>
    </font>
    <font>
      <sz val="12.0"/>
      <color rgb="FFFF0000"/>
      <name val="Calibri"/>
    </font>
    <font>
      <sz val="12.0"/>
      <color rgb="FFFF0000"/>
      <name val="Kruti Dev 010"/>
    </font>
    <font>
      <sz val="12.0"/>
      <color rgb="FF3F3F76"/>
      <name val="Calibri"/>
    </font>
    <font>
      <sz val="12.0"/>
      <color rgb="FFFF0000"/>
      <name val="Arimo"/>
    </font>
    <font>
      <sz val="12.0"/>
      <color theme="1"/>
      <name val="Kruti Dev 010"/>
    </font>
    <font>
      <b/>
      <sz val="12.0"/>
      <color theme="1"/>
      <name val="Times New Roman"/>
    </font>
    <font>
      <u/>
      <sz val="12.0"/>
      <color theme="1"/>
      <name val="Times New Roman"/>
    </font>
    <font>
      <b/>
      <sz val="12.0"/>
      <color theme="1"/>
      <name val="Kruti Dev 01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bottom style="thin">
        <color rgb="FF7F7F7F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horizontal="center" shrinkToFit="0" vertical="bottom" wrapText="1"/>
    </xf>
    <xf borderId="0" fillId="2" fontId="2" numFmtId="0" xfId="0" applyAlignment="1" applyFont="1">
      <alignment horizontal="center" readingOrder="0" shrinkToFit="0" vertical="bottom" wrapText="1"/>
    </xf>
    <xf borderId="0" fillId="2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vertical="center"/>
    </xf>
    <xf borderId="1" fillId="0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quotePrefix="1" borderId="1" fillId="0" fontId="6" numFmtId="49" xfId="0" applyAlignment="1" applyBorder="1" applyFont="1" applyNumberFormat="1">
      <alignment horizontal="center" shrinkToFit="0" vertical="center" wrapText="1"/>
    </xf>
    <xf borderId="1" fillId="0" fontId="6" numFmtId="49" xfId="0" applyAlignment="1" applyBorder="1" applyFont="1" applyNumberFormat="1">
      <alignment horizontal="center" shrinkToFit="0" vertical="center" wrapText="1"/>
    </xf>
    <xf borderId="1" fillId="0" fontId="5" numFmtId="2" xfId="0" applyAlignment="1" applyBorder="1" applyFont="1" applyNumberFormat="1">
      <alignment horizontal="center" vertical="center"/>
    </xf>
    <xf borderId="2" fillId="0" fontId="5" numFmtId="2" xfId="0" applyAlignment="1" applyBorder="1" applyFont="1" applyNumberFormat="1">
      <alignment horizontal="center" vertical="center"/>
    </xf>
    <xf borderId="3" fillId="0" fontId="8" numFmtId="0" xfId="0" applyBorder="1" applyFont="1"/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5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horizontal="center" shrinkToFit="0" vertical="center" wrapText="1"/>
    </xf>
    <xf quotePrefix="1" borderId="7" fillId="0" fontId="6" numFmtId="49" xfId="0" applyAlignment="1" applyBorder="1" applyFont="1" applyNumberFormat="1">
      <alignment horizontal="center" shrinkToFit="0" vertical="center" wrapText="1"/>
    </xf>
    <xf borderId="7" fillId="0" fontId="6" numFmtId="49" xfId="0" applyAlignment="1" applyBorder="1" applyFont="1" applyNumberFormat="1">
      <alignment horizontal="center" shrinkToFit="0" vertical="center" wrapText="1"/>
    </xf>
    <xf borderId="7" fillId="0" fontId="5" numFmtId="0" xfId="0" applyAlignment="1" applyBorder="1" applyFont="1">
      <alignment vertical="center"/>
    </xf>
    <xf borderId="7" fillId="0" fontId="5" numFmtId="2" xfId="0" applyAlignment="1" applyBorder="1" applyFont="1" applyNumberFormat="1">
      <alignment horizontal="center" vertical="center"/>
    </xf>
    <xf borderId="8" fillId="0" fontId="5" numFmtId="2" xfId="0" applyAlignment="1" applyBorder="1" applyFont="1" applyNumberFormat="1">
      <alignment horizontal="center" vertical="center"/>
    </xf>
    <xf borderId="8" fillId="0" fontId="10" numFmtId="0" xfId="0" applyAlignment="1" applyBorder="1" applyFont="1">
      <alignment horizontal="center" vertical="center"/>
    </xf>
    <xf borderId="9" fillId="0" fontId="8" numFmtId="0" xfId="0" applyBorder="1" applyFont="1"/>
    <xf borderId="10" fillId="0" fontId="8" numFmtId="0" xfId="0" applyBorder="1" applyFont="1"/>
    <xf borderId="7" fillId="0" fontId="10" numFmtId="0" xfId="0" applyAlignment="1" applyBorder="1" applyFont="1">
      <alignment horizontal="center" vertical="center"/>
    </xf>
    <xf borderId="7" fillId="0" fontId="10" numFmtId="0" xfId="0" applyAlignment="1" applyBorder="1" applyFont="1">
      <alignment horizontal="center"/>
    </xf>
    <xf borderId="7" fillId="0" fontId="10" numFmtId="49" xfId="0" applyAlignment="1" applyBorder="1" applyFont="1" applyNumberFormat="1">
      <alignment horizontal="center" vertical="center"/>
    </xf>
    <xf borderId="7" fillId="0" fontId="10" numFmtId="2" xfId="0" applyAlignment="1" applyBorder="1" applyFont="1" applyNumberFormat="1">
      <alignment horizontal="center" vertical="center"/>
    </xf>
    <xf borderId="8" fillId="0" fontId="10" numFmtId="2" xfId="0" applyAlignment="1" applyBorder="1" applyFont="1" applyNumberFormat="1">
      <alignment horizontal="center" vertical="center"/>
    </xf>
    <xf borderId="7" fillId="0" fontId="5" numFmtId="49" xfId="0" applyAlignment="1" applyBorder="1" applyFont="1" applyNumberFormat="1">
      <alignment horizontal="center" vertical="center"/>
    </xf>
    <xf borderId="0" fillId="0" fontId="4" numFmtId="16" xfId="0" applyAlignment="1" applyFont="1" applyNumberFormat="1">
      <alignment vertical="center"/>
    </xf>
    <xf borderId="7" fillId="0" fontId="5" numFmtId="49" xfId="0" applyAlignment="1" applyBorder="1" applyFont="1" applyNumberFormat="1">
      <alignment vertical="center"/>
    </xf>
    <xf borderId="2" fillId="0" fontId="10" numFmtId="0" xfId="0" applyAlignment="1" applyBorder="1" applyFont="1">
      <alignment horizontal="center" vertical="center"/>
    </xf>
    <xf borderId="11" fillId="0" fontId="8" numFmtId="0" xfId="0" applyBorder="1" applyFont="1"/>
    <xf borderId="12" fillId="0" fontId="8" numFmtId="0" xfId="0" applyBorder="1" applyFont="1"/>
    <xf borderId="1" fillId="0" fontId="10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1" fillId="0" fontId="11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wrapText="1"/>
    </xf>
    <xf borderId="1" fillId="0" fontId="5" numFmtId="49" xfId="0" applyAlignment="1" applyBorder="1" applyFont="1" applyNumberFormat="1">
      <alignment horizontal="center" vertical="center"/>
    </xf>
    <xf borderId="1" fillId="0" fontId="12" numFmtId="0" xfId="0" applyAlignment="1" applyBorder="1" applyFont="1">
      <alignment horizontal="center" vertical="center"/>
    </xf>
    <xf borderId="0" fillId="0" fontId="4" numFmtId="49" xfId="0" applyAlignment="1" applyFont="1" applyNumberFormat="1">
      <alignment vertical="center"/>
    </xf>
    <xf borderId="7" fillId="0" fontId="10" numFmtId="0" xfId="0" applyAlignment="1" applyBorder="1" applyFont="1">
      <alignment vertical="center"/>
    </xf>
    <xf borderId="7" fillId="0" fontId="5" numFmtId="2" xfId="0" applyAlignment="1" applyBorder="1" applyFont="1" applyNumberFormat="1">
      <alignment vertical="center"/>
    </xf>
    <xf borderId="1" fillId="0" fontId="13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shrinkToFit="0" vertical="center" wrapText="1"/>
    </xf>
    <xf borderId="5" fillId="0" fontId="10" numFmtId="0" xfId="0" applyAlignment="1" applyBorder="1" applyFont="1">
      <alignment horizontal="center" vertical="center"/>
    </xf>
    <xf borderId="5" fillId="0" fontId="5" numFmtId="0" xfId="0" applyAlignment="1" applyBorder="1" applyFont="1">
      <alignment vertical="center"/>
    </xf>
    <xf borderId="5" fillId="0" fontId="10" numFmtId="0" xfId="0" applyAlignment="1" applyBorder="1" applyFont="1">
      <alignment horizontal="center"/>
    </xf>
    <xf borderId="5" fillId="0" fontId="10" numFmtId="49" xfId="0" applyAlignment="1" applyBorder="1" applyFont="1" applyNumberFormat="1">
      <alignment horizontal="center" vertical="center"/>
    </xf>
    <xf borderId="5" fillId="0" fontId="10" numFmtId="2" xfId="0" applyAlignment="1" applyBorder="1" applyFont="1" applyNumberFormat="1">
      <alignment horizontal="center" vertical="center"/>
    </xf>
    <xf borderId="13" fillId="0" fontId="14" numFmtId="2" xfId="0" applyAlignment="1" applyBorder="1" applyFont="1" applyNumberFormat="1">
      <alignment horizontal="center" vertical="center"/>
    </xf>
    <xf borderId="14" fillId="0" fontId="8" numFmtId="0" xfId="0" applyBorder="1" applyFont="1"/>
    <xf borderId="3" fillId="0" fontId="5" numFmtId="2" xfId="0" applyAlignment="1" applyBorder="1" applyFont="1" applyNumberFormat="1">
      <alignment horizontal="center" vertical="center"/>
    </xf>
    <xf borderId="7" fillId="0" fontId="5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8" fillId="0" fontId="5" numFmtId="49" xfId="0" applyAlignment="1" applyBorder="1" applyFont="1" applyNumberForma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top" wrapText="1"/>
    </xf>
    <xf borderId="3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1" fillId="0" fontId="13" numFmtId="0" xfId="0" applyAlignment="1" applyBorder="1" applyFont="1">
      <alignment horizontal="center" shrinkToFit="0" vertical="top" wrapText="1"/>
    </xf>
    <xf borderId="1" fillId="0" fontId="16" numFmtId="0" xfId="0" applyAlignment="1" applyBorder="1" applyFont="1">
      <alignment horizontal="center" shrinkToFit="0" vertical="top" wrapText="1"/>
    </xf>
    <xf borderId="0" fillId="0" fontId="4" numFmtId="2" xfId="0" applyAlignment="1" applyFont="1" applyNumberFormat="1">
      <alignment vertical="center"/>
    </xf>
    <xf borderId="5" fillId="0" fontId="10" numFmtId="0" xfId="0" applyAlignment="1" applyBorder="1" applyFont="1">
      <alignment horizontal="center" shrinkToFit="0" vertical="center" wrapText="1"/>
    </xf>
    <xf borderId="7" fillId="0" fontId="13" numFmtId="0" xfId="0" applyAlignment="1" applyBorder="1" applyFont="1">
      <alignment shrinkToFit="0" vertical="top" wrapText="1"/>
    </xf>
    <xf borderId="7" fillId="0" fontId="9" numFmtId="0" xfId="0" applyAlignment="1" applyBorder="1" applyFont="1">
      <alignment shrinkToFit="0" vertical="center" wrapText="1"/>
    </xf>
    <xf borderId="7" fillId="0" fontId="13" numFmtId="0" xfId="0" applyAlignment="1" applyBorder="1" applyFont="1">
      <alignment shrinkToFit="0" vertical="center" wrapText="1"/>
    </xf>
    <xf borderId="7" fillId="3" fontId="5" numFmtId="2" xfId="0" applyAlignment="1" applyBorder="1" applyFill="1" applyFont="1" applyNumberFormat="1">
      <alignment horizontal="center" vertical="center"/>
    </xf>
    <xf borderId="7" fillId="0" fontId="13" numFmtId="2" xfId="0" applyAlignment="1" applyBorder="1" applyFont="1" applyNumberFormat="1">
      <alignment shrinkToFit="0" vertical="center" wrapText="1"/>
    </xf>
    <xf borderId="7" fillId="3" fontId="10" numFmtId="2" xfId="0" applyAlignment="1" applyBorder="1" applyFont="1" applyNumberFormat="1">
      <alignment horizontal="center" vertical="center"/>
    </xf>
    <xf borderId="7" fillId="0" fontId="17" numFmtId="0" xfId="0" applyAlignment="1" applyBorder="1" applyFont="1">
      <alignment horizontal="center" shrinkToFit="0" vertical="center" wrapText="1"/>
    </xf>
    <xf borderId="0" fillId="0" fontId="5" numFmtId="2" xfId="0" applyAlignment="1" applyFont="1" applyNumberFormat="1">
      <alignment horizontal="center" vertical="center"/>
    </xf>
    <xf borderId="0" fillId="0" fontId="5" numFmtId="49" xfId="0" applyAlignment="1" applyFont="1" applyNumberFormat="1">
      <alignment vertical="center"/>
    </xf>
    <xf borderId="7" fillId="0" fontId="15" numFmtId="0" xfId="0" applyAlignment="1" applyBorder="1" applyFont="1">
      <alignment shrinkToFit="0" vertical="center" wrapText="1"/>
    </xf>
    <xf borderId="7" fillId="0" fontId="18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10" numFmtId="2" xfId="0" applyAlignment="1" applyFont="1" applyNumberFormat="1">
      <alignment horizontal="center" vertical="center"/>
    </xf>
    <xf borderId="0" fillId="0" fontId="10" numFmtId="49" xfId="0" applyAlignment="1" applyFont="1" applyNumberFormat="1">
      <alignment horizontal="center" vertical="center"/>
    </xf>
    <xf borderId="7" fillId="0" fontId="16" numFmtId="0" xfId="0" applyAlignment="1" applyBorder="1" applyFont="1">
      <alignment shrinkToFit="0" vertical="center" wrapText="1"/>
    </xf>
    <xf borderId="7" fillId="0" fontId="10" numFmtId="49" xfId="0" applyAlignment="1" applyBorder="1" applyFont="1" applyNumberFormat="1">
      <alignment vertical="center"/>
    </xf>
    <xf borderId="8" fillId="0" fontId="19" numFmtId="0" xfId="0" applyAlignment="1" applyBorder="1" applyFont="1">
      <alignment horizontal="center" vertical="center"/>
    </xf>
    <xf borderId="7" fillId="0" fontId="5" numFmtId="0" xfId="0" applyBorder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9.86"/>
    <col customWidth="1" min="3" max="3" width="15.14"/>
    <col customWidth="1" min="4" max="4" width="13.14"/>
    <col customWidth="1" min="5" max="5" width="10.57"/>
    <col customWidth="1" min="6" max="6" width="16.14"/>
    <col customWidth="1" min="7" max="7" width="12.14"/>
    <col customWidth="1" min="8" max="8" width="11.57"/>
    <col customWidth="1" min="9" max="9" width="11.86"/>
    <col customWidth="1" min="10" max="10" width="10.14"/>
    <col customWidth="1" min="11" max="11" width="15.71"/>
    <col customWidth="1" min="12" max="12" width="11.71"/>
    <col customWidth="1" min="13" max="13" width="13.0"/>
    <col customWidth="1" min="14" max="14" width="14.29"/>
    <col customWidth="1" min="15" max="15" width="17.86"/>
    <col customWidth="1" min="16" max="16" width="17.14"/>
    <col customWidth="1" min="17" max="17" width="15.43"/>
    <col customWidth="1" min="18" max="18" width="17.29"/>
    <col customWidth="1" min="19" max="19" width="15.43"/>
    <col customWidth="1" min="20" max="20" width="16.43"/>
    <col customWidth="1" min="21" max="21" width="9.14"/>
    <col customWidth="1" min="22" max="22" width="18.0"/>
    <col customWidth="1" min="23" max="23" width="15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5" t="s">
        <v>19</v>
      </c>
      <c r="U1" s="6"/>
      <c r="V1" s="6"/>
      <c r="W1" s="6"/>
    </row>
    <row r="2">
      <c r="A2" s="7">
        <v>4.0</v>
      </c>
      <c r="B2" s="8">
        <v>1.0</v>
      </c>
      <c r="C2" s="9" t="s">
        <v>20</v>
      </c>
      <c r="D2" s="7" t="s">
        <v>21</v>
      </c>
      <c r="E2" s="7" t="s">
        <v>22</v>
      </c>
      <c r="F2" s="7" t="s">
        <v>21</v>
      </c>
      <c r="G2" s="7" t="s">
        <v>22</v>
      </c>
      <c r="H2" s="10" t="s">
        <v>23</v>
      </c>
      <c r="I2" s="11" t="s">
        <v>24</v>
      </c>
      <c r="J2" s="8"/>
      <c r="K2" s="7"/>
      <c r="L2" s="7" t="s">
        <v>25</v>
      </c>
      <c r="M2" s="12"/>
      <c r="N2" s="7"/>
      <c r="O2" s="7"/>
      <c r="P2" s="7"/>
      <c r="Q2" s="7"/>
      <c r="R2" s="7"/>
      <c r="S2" s="13">
        <f>1/3*S9</f>
        <v>961313.1602</v>
      </c>
      <c r="T2" s="7"/>
      <c r="U2" s="6"/>
      <c r="V2" s="6"/>
      <c r="W2" s="6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5"/>
      <c r="T3" s="14"/>
      <c r="U3" s="6"/>
      <c r="V3" s="6"/>
      <c r="W3" s="6"/>
    </row>
    <row r="4" ht="56.25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5"/>
      <c r="T4" s="14"/>
      <c r="U4" s="6"/>
      <c r="V4" s="6"/>
      <c r="W4" s="6"/>
    </row>
    <row r="5" ht="15.0" hidden="1" customHeigh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  <c r="T5" s="14"/>
      <c r="U5" s="6"/>
      <c r="V5" s="6"/>
      <c r="W5" s="6"/>
    </row>
    <row r="6" ht="15.0" hidden="1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7"/>
      <c r="T6" s="16"/>
      <c r="U6" s="6"/>
      <c r="V6" s="6"/>
      <c r="W6" s="6"/>
    </row>
    <row r="7" ht="79.5" customHeight="1">
      <c r="A7" s="18">
        <v>4.0</v>
      </c>
      <c r="B7" s="19">
        <v>2.0</v>
      </c>
      <c r="C7" s="20" t="s">
        <v>26</v>
      </c>
      <c r="D7" s="18" t="s">
        <v>21</v>
      </c>
      <c r="E7" s="18" t="s">
        <v>22</v>
      </c>
      <c r="F7" s="18" t="s">
        <v>21</v>
      </c>
      <c r="G7" s="18" t="s">
        <v>22</v>
      </c>
      <c r="H7" s="21" t="s">
        <v>23</v>
      </c>
      <c r="I7" s="22" t="s">
        <v>24</v>
      </c>
      <c r="J7" s="19"/>
      <c r="K7" s="18"/>
      <c r="L7" s="23"/>
      <c r="M7" s="24"/>
      <c r="N7" s="23"/>
      <c r="O7" s="23"/>
      <c r="P7" s="23"/>
      <c r="Q7" s="23"/>
      <c r="R7" s="23"/>
      <c r="S7" s="25">
        <f>1/3*S9</f>
        <v>961313.1602</v>
      </c>
      <c r="T7" s="23"/>
      <c r="U7" s="6"/>
      <c r="V7" s="6"/>
      <c r="W7" s="6"/>
    </row>
    <row r="8" ht="81.0" customHeight="1">
      <c r="A8" s="18">
        <v>4.0</v>
      </c>
      <c r="B8" s="19">
        <v>3.0</v>
      </c>
      <c r="C8" s="20" t="s">
        <v>27</v>
      </c>
      <c r="D8" s="18" t="s">
        <v>21</v>
      </c>
      <c r="E8" s="18" t="s">
        <v>22</v>
      </c>
      <c r="F8" s="18" t="s">
        <v>21</v>
      </c>
      <c r="G8" s="18" t="s">
        <v>22</v>
      </c>
      <c r="H8" s="21" t="s">
        <v>23</v>
      </c>
      <c r="I8" s="22" t="s">
        <v>28</v>
      </c>
      <c r="J8" s="19"/>
      <c r="K8" s="18"/>
      <c r="L8" s="23"/>
      <c r="M8" s="24"/>
      <c r="N8" s="23"/>
      <c r="O8" s="23"/>
      <c r="P8" s="23"/>
      <c r="Q8" s="23"/>
      <c r="R8" s="23"/>
      <c r="S8" s="25">
        <f>1/3*S9</f>
        <v>961313.1602</v>
      </c>
      <c r="T8" s="23"/>
      <c r="U8" s="6"/>
      <c r="V8" s="6"/>
      <c r="W8" s="6"/>
    </row>
    <row r="9">
      <c r="A9" s="26" t="s">
        <v>29</v>
      </c>
      <c r="B9" s="27"/>
      <c r="C9" s="28"/>
      <c r="D9" s="29" t="s">
        <v>30</v>
      </c>
      <c r="E9" s="29" t="s">
        <v>22</v>
      </c>
      <c r="F9" s="29" t="s">
        <v>30</v>
      </c>
      <c r="G9" s="29" t="s">
        <v>22</v>
      </c>
      <c r="H9" s="23"/>
      <c r="I9" s="30" t="s">
        <v>22</v>
      </c>
      <c r="J9" s="29">
        <v>5512.0</v>
      </c>
      <c r="K9" s="31" t="s">
        <v>31</v>
      </c>
      <c r="L9" s="23"/>
      <c r="M9" s="32">
        <v>55433.54</v>
      </c>
      <c r="N9" s="23"/>
      <c r="O9" s="32">
        <f>K9+M9</f>
        <v>1317681.54</v>
      </c>
      <c r="P9" s="32">
        <f>K9+M9</f>
        <v>1317681.54</v>
      </c>
      <c r="Q9" s="32">
        <f>O9+P9</f>
        <v>2635363.08</v>
      </c>
      <c r="R9" s="32">
        <f>K9*12/100*599/365</f>
        <v>248576.4007</v>
      </c>
      <c r="S9" s="33">
        <f>Q9+R9</f>
        <v>2883939.481</v>
      </c>
      <c r="T9" s="23"/>
      <c r="U9" s="6"/>
      <c r="V9" s="6"/>
      <c r="W9" s="6"/>
    </row>
    <row r="10" ht="75.0" customHeight="1">
      <c r="A10" s="18">
        <v>10.0</v>
      </c>
      <c r="B10" s="19">
        <v>4.0</v>
      </c>
      <c r="C10" s="20" t="s">
        <v>32</v>
      </c>
      <c r="D10" s="18" t="s">
        <v>33</v>
      </c>
      <c r="E10" s="18" t="s">
        <v>34</v>
      </c>
      <c r="F10" s="18" t="s">
        <v>33</v>
      </c>
      <c r="G10" s="18" t="s">
        <v>34</v>
      </c>
      <c r="H10" s="21" t="s">
        <v>23</v>
      </c>
      <c r="I10" s="22" t="s">
        <v>35</v>
      </c>
      <c r="J10" s="19"/>
      <c r="K10" s="34"/>
      <c r="L10" s="24"/>
      <c r="M10" s="23"/>
      <c r="N10" s="23"/>
      <c r="O10" s="23"/>
      <c r="P10" s="23"/>
      <c r="Q10" s="23"/>
      <c r="R10" s="23"/>
      <c r="S10" s="25">
        <f>1/3*S20</f>
        <v>406797.2134</v>
      </c>
      <c r="T10" s="23"/>
      <c r="U10" s="6"/>
      <c r="V10" s="6"/>
      <c r="W10" s="6"/>
    </row>
    <row r="11" ht="15.75" customHeight="1">
      <c r="A11" s="18">
        <v>10.0</v>
      </c>
      <c r="B11" s="19">
        <v>5.0</v>
      </c>
      <c r="C11" s="20" t="s">
        <v>36</v>
      </c>
      <c r="D11" s="18" t="s">
        <v>33</v>
      </c>
      <c r="E11" s="18" t="s">
        <v>34</v>
      </c>
      <c r="F11" s="18" t="s">
        <v>33</v>
      </c>
      <c r="G11" s="18" t="s">
        <v>34</v>
      </c>
      <c r="H11" s="21" t="s">
        <v>37</v>
      </c>
      <c r="I11" s="22" t="s">
        <v>38</v>
      </c>
      <c r="J11" s="19"/>
      <c r="K11" s="34"/>
      <c r="L11" s="24"/>
      <c r="M11" s="23"/>
      <c r="N11" s="23"/>
      <c r="O11" s="23"/>
      <c r="P11" s="23"/>
      <c r="Q11" s="23"/>
      <c r="R11" s="23"/>
      <c r="S11" s="25">
        <f>1/21*S20</f>
        <v>58113.88762</v>
      </c>
      <c r="T11" s="23"/>
      <c r="U11" s="6"/>
      <c r="V11" s="6"/>
      <c r="W11" s="6"/>
    </row>
    <row r="12" ht="15.75" customHeight="1">
      <c r="A12" s="18">
        <v>10.0</v>
      </c>
      <c r="B12" s="19">
        <v>6.0</v>
      </c>
      <c r="C12" s="20" t="s">
        <v>39</v>
      </c>
      <c r="D12" s="18" t="s">
        <v>33</v>
      </c>
      <c r="E12" s="18" t="s">
        <v>34</v>
      </c>
      <c r="F12" s="18" t="s">
        <v>33</v>
      </c>
      <c r="G12" s="18" t="s">
        <v>34</v>
      </c>
      <c r="H12" s="21" t="s">
        <v>37</v>
      </c>
      <c r="I12" s="22" t="s">
        <v>38</v>
      </c>
      <c r="J12" s="19"/>
      <c r="K12" s="34"/>
      <c r="L12" s="24"/>
      <c r="M12" s="23"/>
      <c r="N12" s="23"/>
      <c r="O12" s="23"/>
      <c r="P12" s="23"/>
      <c r="Q12" s="23"/>
      <c r="R12" s="23"/>
      <c r="S12" s="25">
        <f>1/21*S20</f>
        <v>58113.88762</v>
      </c>
      <c r="T12" s="23"/>
      <c r="U12" s="6"/>
      <c r="V12" s="6"/>
      <c r="W12" s="6"/>
    </row>
    <row r="13" ht="15.75" customHeight="1">
      <c r="A13" s="18">
        <v>10.0</v>
      </c>
      <c r="B13" s="19">
        <v>7.0</v>
      </c>
      <c r="C13" s="20" t="s">
        <v>40</v>
      </c>
      <c r="D13" s="18" t="s">
        <v>33</v>
      </c>
      <c r="E13" s="18" t="s">
        <v>34</v>
      </c>
      <c r="F13" s="18" t="s">
        <v>33</v>
      </c>
      <c r="G13" s="18" t="s">
        <v>34</v>
      </c>
      <c r="H13" s="21" t="s">
        <v>37</v>
      </c>
      <c r="I13" s="22" t="s">
        <v>38</v>
      </c>
      <c r="J13" s="19"/>
      <c r="K13" s="34"/>
      <c r="L13" s="24"/>
      <c r="M13" s="23"/>
      <c r="N13" s="23"/>
      <c r="O13" s="23"/>
      <c r="P13" s="23"/>
      <c r="Q13" s="23"/>
      <c r="R13" s="23"/>
      <c r="S13" s="25">
        <f>1/21*S20</f>
        <v>58113.88762</v>
      </c>
      <c r="T13" s="23"/>
      <c r="U13" s="6"/>
      <c r="V13" s="35"/>
      <c r="W13" s="6"/>
    </row>
    <row r="14" ht="15.75" customHeight="1">
      <c r="A14" s="18">
        <v>10.0</v>
      </c>
      <c r="B14" s="19">
        <v>8.0</v>
      </c>
      <c r="C14" s="20" t="s">
        <v>41</v>
      </c>
      <c r="D14" s="18" t="s">
        <v>33</v>
      </c>
      <c r="E14" s="18" t="s">
        <v>34</v>
      </c>
      <c r="F14" s="18" t="s">
        <v>33</v>
      </c>
      <c r="G14" s="18" t="s">
        <v>34</v>
      </c>
      <c r="H14" s="21" t="s">
        <v>37</v>
      </c>
      <c r="I14" s="22" t="s">
        <v>38</v>
      </c>
      <c r="J14" s="19"/>
      <c r="K14" s="34"/>
      <c r="L14" s="24"/>
      <c r="M14" s="23"/>
      <c r="N14" s="23"/>
      <c r="O14" s="23"/>
      <c r="P14" s="36"/>
      <c r="Q14" s="23"/>
      <c r="R14" s="23"/>
      <c r="S14" s="25">
        <f>1/21*S20</f>
        <v>58113.88762</v>
      </c>
      <c r="T14" s="23"/>
      <c r="U14" s="6"/>
      <c r="V14" s="6"/>
      <c r="W14" s="6"/>
    </row>
    <row r="15" ht="15.75" customHeight="1">
      <c r="A15" s="18">
        <v>10.0</v>
      </c>
      <c r="B15" s="19">
        <v>9.0</v>
      </c>
      <c r="C15" s="20" t="s">
        <v>42</v>
      </c>
      <c r="D15" s="18" t="s">
        <v>33</v>
      </c>
      <c r="E15" s="18" t="s">
        <v>34</v>
      </c>
      <c r="F15" s="18" t="s">
        <v>33</v>
      </c>
      <c r="G15" s="18" t="s">
        <v>34</v>
      </c>
      <c r="H15" s="21" t="s">
        <v>37</v>
      </c>
      <c r="I15" s="22" t="s">
        <v>38</v>
      </c>
      <c r="J15" s="19"/>
      <c r="K15" s="34"/>
      <c r="L15" s="24"/>
      <c r="M15" s="23"/>
      <c r="N15" s="23"/>
      <c r="O15" s="23"/>
      <c r="P15" s="23"/>
      <c r="Q15" s="23"/>
      <c r="R15" s="23"/>
      <c r="S15" s="25">
        <f>1/21*S20</f>
        <v>58113.88762</v>
      </c>
      <c r="T15" s="23"/>
      <c r="U15" s="6"/>
      <c r="V15" s="6"/>
      <c r="W15" s="6"/>
    </row>
    <row r="16" ht="15.75" customHeight="1">
      <c r="A16" s="18">
        <v>10.0</v>
      </c>
      <c r="B16" s="19">
        <v>10.0</v>
      </c>
      <c r="C16" s="20" t="s">
        <v>43</v>
      </c>
      <c r="D16" s="18" t="s">
        <v>33</v>
      </c>
      <c r="E16" s="18" t="s">
        <v>34</v>
      </c>
      <c r="F16" s="18" t="s">
        <v>33</v>
      </c>
      <c r="G16" s="18" t="s">
        <v>34</v>
      </c>
      <c r="H16" s="21" t="s">
        <v>37</v>
      </c>
      <c r="I16" s="22" t="s">
        <v>44</v>
      </c>
      <c r="J16" s="19"/>
      <c r="K16" s="34"/>
      <c r="L16" s="24"/>
      <c r="M16" s="23"/>
      <c r="N16" s="23"/>
      <c r="O16" s="23"/>
      <c r="P16" s="23"/>
      <c r="Q16" s="23"/>
      <c r="R16" s="23"/>
      <c r="S16" s="25">
        <f>1/21*S20</f>
        <v>58113.88762</v>
      </c>
      <c r="T16" s="23"/>
      <c r="U16" s="6"/>
      <c r="V16" s="6"/>
      <c r="W16" s="6"/>
    </row>
    <row r="17" ht="15.75" customHeight="1">
      <c r="A17" s="18">
        <v>10.0</v>
      </c>
      <c r="B17" s="19">
        <v>11.0</v>
      </c>
      <c r="C17" s="20" t="s">
        <v>45</v>
      </c>
      <c r="D17" s="18" t="s">
        <v>33</v>
      </c>
      <c r="E17" s="18" t="s">
        <v>34</v>
      </c>
      <c r="F17" s="18" t="s">
        <v>33</v>
      </c>
      <c r="G17" s="18" t="s">
        <v>34</v>
      </c>
      <c r="H17" s="21" t="s">
        <v>37</v>
      </c>
      <c r="I17" s="22" t="s">
        <v>44</v>
      </c>
      <c r="J17" s="19"/>
      <c r="K17" s="34"/>
      <c r="L17" s="24"/>
      <c r="M17" s="23"/>
      <c r="N17" s="23"/>
      <c r="O17" s="23"/>
      <c r="P17" s="23"/>
      <c r="Q17" s="23"/>
      <c r="R17" s="23"/>
      <c r="S17" s="25">
        <f>1/21*S20</f>
        <v>58113.88762</v>
      </c>
      <c r="T17" s="23"/>
      <c r="U17" s="6"/>
      <c r="V17" s="6"/>
      <c r="W17" s="6"/>
    </row>
    <row r="18" ht="15.75" customHeight="1">
      <c r="A18" s="18">
        <v>10.0</v>
      </c>
      <c r="B18" s="19">
        <v>12.0</v>
      </c>
      <c r="C18" s="20" t="s">
        <v>46</v>
      </c>
      <c r="D18" s="18" t="s">
        <v>33</v>
      </c>
      <c r="E18" s="18" t="s">
        <v>34</v>
      </c>
      <c r="F18" s="18" t="s">
        <v>33</v>
      </c>
      <c r="G18" s="18" t="s">
        <v>34</v>
      </c>
      <c r="H18" s="21" t="s">
        <v>47</v>
      </c>
      <c r="I18" s="22" t="s">
        <v>48</v>
      </c>
      <c r="J18" s="19"/>
      <c r="K18" s="34"/>
      <c r="L18" s="24"/>
      <c r="M18" s="23"/>
      <c r="N18" s="23"/>
      <c r="O18" s="23"/>
      <c r="P18" s="23"/>
      <c r="Q18" s="23"/>
      <c r="R18" s="23"/>
      <c r="S18" s="25">
        <f>1/6*S20</f>
        <v>203398.6067</v>
      </c>
      <c r="T18" s="23"/>
      <c r="U18" s="6"/>
      <c r="V18" s="6"/>
      <c r="W18" s="6"/>
    </row>
    <row r="19" ht="15.75" customHeight="1">
      <c r="A19" s="18">
        <v>10.0</v>
      </c>
      <c r="B19" s="19">
        <v>13.0</v>
      </c>
      <c r="C19" s="20" t="s">
        <v>49</v>
      </c>
      <c r="D19" s="18" t="s">
        <v>33</v>
      </c>
      <c r="E19" s="18" t="s">
        <v>34</v>
      </c>
      <c r="F19" s="18" t="s">
        <v>33</v>
      </c>
      <c r="G19" s="18" t="s">
        <v>34</v>
      </c>
      <c r="H19" s="21" t="s">
        <v>47</v>
      </c>
      <c r="I19" s="22" t="s">
        <v>50</v>
      </c>
      <c r="J19" s="19"/>
      <c r="K19" s="34"/>
      <c r="L19" s="24"/>
      <c r="M19" s="23"/>
      <c r="N19" s="23"/>
      <c r="O19" s="23"/>
      <c r="P19" s="23"/>
      <c r="Q19" s="23"/>
      <c r="R19" s="23"/>
      <c r="S19" s="25">
        <f>1/6*S20</f>
        <v>203398.6067</v>
      </c>
      <c r="T19" s="23"/>
      <c r="U19" s="6"/>
      <c r="V19" s="6"/>
      <c r="W19" s="6"/>
    </row>
    <row r="20" ht="15.75" customHeight="1">
      <c r="A20" s="37" t="s">
        <v>29</v>
      </c>
      <c r="B20" s="38"/>
      <c r="C20" s="39"/>
      <c r="D20" s="40" t="s">
        <v>30</v>
      </c>
      <c r="E20" s="41" t="s">
        <v>34</v>
      </c>
      <c r="F20" s="40" t="s">
        <v>30</v>
      </c>
      <c r="G20" s="41" t="s">
        <v>34</v>
      </c>
      <c r="H20" s="42"/>
      <c r="I20" s="41" t="s">
        <v>34</v>
      </c>
      <c r="J20" s="41">
        <v>5512.0</v>
      </c>
      <c r="K20" s="29" t="s">
        <v>51</v>
      </c>
      <c r="L20" s="32">
        <v>10776.24</v>
      </c>
      <c r="M20" s="23"/>
      <c r="N20" s="23"/>
      <c r="O20" s="32">
        <f>K20+L20</f>
        <v>556464.24</v>
      </c>
      <c r="P20" s="32">
        <f>K20+L20</f>
        <v>556464.24</v>
      </c>
      <c r="Q20" s="32">
        <f>O20+P20</f>
        <v>1112928.48</v>
      </c>
      <c r="R20" s="32">
        <f>K20*12/100*599/365</f>
        <v>107463.1601</v>
      </c>
      <c r="S20" s="33">
        <f>Q20+R20</f>
        <v>1220391.64</v>
      </c>
      <c r="T20" s="23"/>
      <c r="U20" s="6"/>
      <c r="V20" s="6"/>
      <c r="W20" s="6"/>
    </row>
    <row r="21" ht="15.0" customHeight="1">
      <c r="A21" s="7">
        <v>11.0</v>
      </c>
      <c r="B21" s="43">
        <v>14.0</v>
      </c>
      <c r="C21" s="44" t="s">
        <v>52</v>
      </c>
      <c r="D21" s="45" t="s">
        <v>53</v>
      </c>
      <c r="E21" s="45" t="s">
        <v>54</v>
      </c>
      <c r="F21" s="46" t="s">
        <v>55</v>
      </c>
      <c r="G21" s="45" t="s">
        <v>56</v>
      </c>
      <c r="H21" s="10" t="s">
        <v>57</v>
      </c>
      <c r="I21" s="11" t="s">
        <v>58</v>
      </c>
      <c r="J21" s="8"/>
      <c r="K21" s="47"/>
      <c r="L21" s="12"/>
      <c r="M21" s="12"/>
      <c r="N21" s="7"/>
      <c r="O21" s="7"/>
      <c r="P21" s="7"/>
      <c r="Q21" s="7"/>
      <c r="R21" s="7"/>
      <c r="S21" s="13">
        <f>2/9*S29</f>
        <v>3155611.209</v>
      </c>
      <c r="T21" s="48"/>
      <c r="U21" s="6"/>
      <c r="V21" s="6"/>
      <c r="W21" s="49"/>
    </row>
    <row r="22" ht="87.0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7"/>
      <c r="T22" s="14"/>
      <c r="U22" s="6"/>
      <c r="V22" s="6"/>
      <c r="W22" s="6"/>
    </row>
    <row r="23" ht="15.0" customHeight="1">
      <c r="A23" s="7">
        <v>11.0</v>
      </c>
      <c r="B23" s="8">
        <v>15.0</v>
      </c>
      <c r="C23" s="44" t="s">
        <v>59</v>
      </c>
      <c r="D23" s="45" t="s">
        <v>53</v>
      </c>
      <c r="E23" s="45" t="s">
        <v>54</v>
      </c>
      <c r="F23" s="46" t="s">
        <v>55</v>
      </c>
      <c r="G23" s="45" t="s">
        <v>56</v>
      </c>
      <c r="H23" s="10" t="s">
        <v>57</v>
      </c>
      <c r="I23" s="11" t="s">
        <v>58</v>
      </c>
      <c r="J23" s="8"/>
      <c r="K23" s="47"/>
      <c r="L23" s="12"/>
      <c r="M23" s="12"/>
      <c r="N23" s="7"/>
      <c r="O23" s="7"/>
      <c r="P23" s="7"/>
      <c r="Q23" s="7"/>
      <c r="R23" s="7"/>
      <c r="S23" s="13">
        <f>2/9*S29</f>
        <v>3155611.209</v>
      </c>
      <c r="T23" s="14"/>
      <c r="U23" s="6"/>
      <c r="V23" s="6"/>
      <c r="W23" s="6"/>
    </row>
    <row r="24" ht="7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7"/>
      <c r="T24" s="14"/>
      <c r="U24" s="6"/>
      <c r="V24" s="6"/>
      <c r="W24" s="6"/>
    </row>
    <row r="25" ht="15.0" customHeight="1">
      <c r="A25" s="7">
        <v>11.0</v>
      </c>
      <c r="B25" s="8">
        <v>16.0</v>
      </c>
      <c r="C25" s="44" t="s">
        <v>60</v>
      </c>
      <c r="D25" s="45" t="s">
        <v>53</v>
      </c>
      <c r="E25" s="45" t="s">
        <v>54</v>
      </c>
      <c r="F25" s="46" t="s">
        <v>55</v>
      </c>
      <c r="G25" s="45" t="s">
        <v>56</v>
      </c>
      <c r="H25" s="10" t="s">
        <v>57</v>
      </c>
      <c r="I25" s="11" t="s">
        <v>58</v>
      </c>
      <c r="J25" s="8"/>
      <c r="K25" s="47"/>
      <c r="L25" s="12"/>
      <c r="M25" s="12"/>
      <c r="N25" s="7"/>
      <c r="O25" s="7"/>
      <c r="P25" s="7"/>
      <c r="Q25" s="7"/>
      <c r="R25" s="7"/>
      <c r="S25" s="13">
        <f>2/9*S29</f>
        <v>3155611.209</v>
      </c>
      <c r="T25" s="14"/>
      <c r="U25" s="6"/>
      <c r="V25" s="6"/>
      <c r="W25" s="6"/>
    </row>
    <row r="26" ht="82.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7"/>
      <c r="T26" s="14"/>
      <c r="U26" s="6"/>
      <c r="V26" s="6"/>
      <c r="W26" s="6"/>
    </row>
    <row r="27" ht="15.0" customHeight="1">
      <c r="A27" s="7">
        <v>11.0</v>
      </c>
      <c r="B27" s="8">
        <v>17.0</v>
      </c>
      <c r="C27" s="44" t="s">
        <v>61</v>
      </c>
      <c r="D27" s="45" t="s">
        <v>53</v>
      </c>
      <c r="E27" s="45" t="s">
        <v>54</v>
      </c>
      <c r="F27" s="45" t="s">
        <v>55</v>
      </c>
      <c r="G27" s="45" t="s">
        <v>56</v>
      </c>
      <c r="H27" s="10" t="s">
        <v>23</v>
      </c>
      <c r="I27" s="11" t="s">
        <v>62</v>
      </c>
      <c r="J27" s="8"/>
      <c r="K27" s="47"/>
      <c r="L27" s="12"/>
      <c r="M27" s="12"/>
      <c r="N27" s="7"/>
      <c r="O27" s="7"/>
      <c r="P27" s="7"/>
      <c r="Q27" s="7"/>
      <c r="R27" s="7"/>
      <c r="S27" s="12">
        <f>1/3*S29</f>
        <v>4733416.813</v>
      </c>
      <c r="T27" s="14"/>
      <c r="U27" s="6"/>
      <c r="V27" s="6"/>
      <c r="W27" s="6"/>
    </row>
    <row r="28" ht="78.0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6"/>
      <c r="V28" s="6"/>
      <c r="W28" s="6"/>
    </row>
    <row r="29" ht="25.5" customHeight="1">
      <c r="A29" s="37" t="s">
        <v>29</v>
      </c>
      <c r="B29" s="38"/>
      <c r="C29" s="39"/>
      <c r="D29" s="40" t="s">
        <v>63</v>
      </c>
      <c r="E29" s="29" t="s">
        <v>64</v>
      </c>
      <c r="F29" s="40" t="s">
        <v>63</v>
      </c>
      <c r="G29" s="29" t="s">
        <v>65</v>
      </c>
      <c r="H29" s="23"/>
      <c r="I29" s="30" t="s">
        <v>65</v>
      </c>
      <c r="J29" s="29">
        <v>5512.0</v>
      </c>
      <c r="K29" s="31" t="s">
        <v>66</v>
      </c>
      <c r="L29" s="32">
        <v>6087.46</v>
      </c>
      <c r="M29" s="32">
        <v>221904.19</v>
      </c>
      <c r="N29" s="50"/>
      <c r="O29" s="32">
        <f>K29+L29+M29</f>
        <v>6484111.65</v>
      </c>
      <c r="P29" s="32">
        <f>K29+L29+M29</f>
        <v>6484111.65</v>
      </c>
      <c r="Q29" s="32">
        <f>O29+P29</f>
        <v>12968223.3</v>
      </c>
      <c r="R29" s="32">
        <f>K29*12/100*599/365</f>
        <v>1232027.139</v>
      </c>
      <c r="S29" s="33">
        <f>Q29+R29</f>
        <v>14200250.44</v>
      </c>
      <c r="T29" s="51"/>
      <c r="U29" s="6"/>
      <c r="V29" s="6"/>
      <c r="W29" s="6"/>
    </row>
    <row r="30" ht="15.75" customHeight="1">
      <c r="A30" s="7">
        <v>12.0</v>
      </c>
      <c r="B30" s="8">
        <v>18.0</v>
      </c>
      <c r="C30" s="44" t="s">
        <v>67</v>
      </c>
      <c r="D30" s="45" t="s">
        <v>68</v>
      </c>
      <c r="E30" s="45" t="s">
        <v>69</v>
      </c>
      <c r="F30" s="45" t="s">
        <v>68</v>
      </c>
      <c r="G30" s="45" t="s">
        <v>69</v>
      </c>
      <c r="H30" s="11" t="s">
        <v>23</v>
      </c>
      <c r="I30" s="11" t="s">
        <v>70</v>
      </c>
      <c r="J30" s="8"/>
      <c r="K30" s="47"/>
      <c r="L30" s="7"/>
      <c r="M30" s="12"/>
      <c r="N30" s="7"/>
      <c r="O30" s="7"/>
      <c r="P30" s="7"/>
      <c r="Q30" s="7"/>
      <c r="R30" s="7"/>
      <c r="S30" s="13">
        <f>1/3*S48</f>
        <v>3951016.05</v>
      </c>
      <c r="T30" s="52"/>
      <c r="U30" s="6"/>
      <c r="V30" s="6"/>
      <c r="W30" s="6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5"/>
      <c r="T31" s="14"/>
      <c r="U31" s="6"/>
      <c r="V31" s="6"/>
      <c r="W31" s="6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5"/>
      <c r="T32" s="14"/>
      <c r="U32" s="6"/>
      <c r="V32" s="6"/>
      <c r="W32" s="6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5"/>
      <c r="T33" s="14"/>
      <c r="U33" s="6"/>
      <c r="V33" s="6"/>
      <c r="W33" s="6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5"/>
      <c r="T34" s="14"/>
      <c r="U34" s="6"/>
      <c r="V34" s="6"/>
      <c r="W34" s="6"/>
    </row>
    <row r="35" ht="69.0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7"/>
      <c r="T35" s="16"/>
      <c r="U35" s="6"/>
      <c r="V35" s="6"/>
      <c r="W35" s="6"/>
    </row>
    <row r="36" ht="15.75" customHeight="1">
      <c r="A36" s="7">
        <v>12.0</v>
      </c>
      <c r="B36" s="8">
        <v>19.0</v>
      </c>
      <c r="C36" s="44" t="s">
        <v>71</v>
      </c>
      <c r="D36" s="45" t="s">
        <v>68</v>
      </c>
      <c r="E36" s="45" t="s">
        <v>69</v>
      </c>
      <c r="F36" s="45" t="s">
        <v>68</v>
      </c>
      <c r="G36" s="45" t="s">
        <v>69</v>
      </c>
      <c r="H36" s="11" t="s">
        <v>23</v>
      </c>
      <c r="I36" s="11" t="s">
        <v>70</v>
      </c>
      <c r="J36" s="8"/>
      <c r="K36" s="47"/>
      <c r="L36" s="7"/>
      <c r="M36" s="12"/>
      <c r="N36" s="7"/>
      <c r="O36" s="7"/>
      <c r="P36" s="7"/>
      <c r="Q36" s="7"/>
      <c r="R36" s="7"/>
      <c r="S36" s="13">
        <f>1/3*S48</f>
        <v>3951016.05</v>
      </c>
      <c r="T36" s="52"/>
      <c r="U36" s="6"/>
      <c r="V36" s="6"/>
      <c r="W36" s="6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5"/>
      <c r="T37" s="14"/>
      <c r="U37" s="6"/>
      <c r="V37" s="6"/>
      <c r="W37" s="6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5"/>
      <c r="T38" s="14"/>
      <c r="U38" s="6"/>
      <c r="V38" s="6"/>
      <c r="W38" s="6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5"/>
      <c r="T39" s="14"/>
      <c r="U39" s="6"/>
      <c r="V39" s="6"/>
      <c r="W39" s="6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5"/>
      <c r="T40" s="14"/>
      <c r="U40" s="6"/>
      <c r="V40" s="6"/>
      <c r="W40" s="6"/>
    </row>
    <row r="41" ht="45.0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7"/>
      <c r="T41" s="16"/>
      <c r="U41" s="6"/>
      <c r="V41" s="6"/>
      <c r="W41" s="6"/>
    </row>
    <row r="42" ht="15.0" customHeight="1">
      <c r="A42" s="7">
        <v>12.0</v>
      </c>
      <c r="B42" s="8">
        <v>20.0</v>
      </c>
      <c r="C42" s="44" t="s">
        <v>72</v>
      </c>
      <c r="D42" s="45" t="s">
        <v>68</v>
      </c>
      <c r="E42" s="45" t="s">
        <v>69</v>
      </c>
      <c r="F42" s="45" t="s">
        <v>68</v>
      </c>
      <c r="G42" s="45" t="s">
        <v>69</v>
      </c>
      <c r="H42" s="11" t="s">
        <v>23</v>
      </c>
      <c r="I42" s="8" t="s">
        <v>73</v>
      </c>
      <c r="J42" s="8"/>
      <c r="K42" s="47"/>
      <c r="L42" s="7"/>
      <c r="M42" s="7"/>
      <c r="N42" s="7"/>
      <c r="O42" s="47"/>
      <c r="P42" s="7"/>
      <c r="Q42" s="7"/>
      <c r="R42" s="7"/>
      <c r="S42" s="13">
        <f>1/3*S48</f>
        <v>3951016.05</v>
      </c>
      <c r="T42" s="52" t="s">
        <v>74</v>
      </c>
      <c r="U42" s="6"/>
      <c r="V42" s="6"/>
      <c r="W42" s="6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5"/>
      <c r="T43" s="14"/>
      <c r="U43" s="6"/>
      <c r="V43" s="6"/>
      <c r="W43" s="6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5"/>
      <c r="T44" s="14"/>
      <c r="U44" s="6"/>
      <c r="V44" s="6"/>
      <c r="W44" s="6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5"/>
      <c r="T45" s="14"/>
      <c r="U45" s="6"/>
      <c r="V45" s="6"/>
      <c r="W45" s="6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5"/>
      <c r="T46" s="14"/>
      <c r="U46" s="6"/>
      <c r="V46" s="6"/>
      <c r="W46" s="6"/>
    </row>
    <row r="47" ht="147.0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7"/>
      <c r="T47" s="16"/>
      <c r="U47" s="6"/>
      <c r="V47" s="6"/>
      <c r="W47" s="6"/>
    </row>
    <row r="48" ht="15.75" customHeight="1">
      <c r="A48" s="37" t="s">
        <v>29</v>
      </c>
      <c r="B48" s="38"/>
      <c r="C48" s="39"/>
      <c r="D48" s="40" t="s">
        <v>75</v>
      </c>
      <c r="E48" s="29" t="s">
        <v>76</v>
      </c>
      <c r="F48" s="40" t="s">
        <v>75</v>
      </c>
      <c r="G48" s="29" t="s">
        <v>76</v>
      </c>
      <c r="H48" s="23"/>
      <c r="I48" s="30" t="s">
        <v>76</v>
      </c>
      <c r="J48" s="29">
        <v>5512.0</v>
      </c>
      <c r="K48" s="31" t="s">
        <v>77</v>
      </c>
      <c r="L48" s="29"/>
      <c r="M48" s="29">
        <v>35258.91</v>
      </c>
      <c r="N48" s="29"/>
      <c r="O48" s="32">
        <f>K48+M48</f>
        <v>5398434.91</v>
      </c>
      <c r="P48" s="32">
        <f>K48+M48</f>
        <v>5398434.91</v>
      </c>
      <c r="Q48" s="32">
        <f>O48+P48</f>
        <v>10796869.82</v>
      </c>
      <c r="R48" s="32">
        <f>K48*12/100*599/365</f>
        <v>1056178.331</v>
      </c>
      <c r="S48" s="33">
        <f>Q48+R48</f>
        <v>11853048.15</v>
      </c>
      <c r="T48" s="23"/>
      <c r="U48" s="6"/>
      <c r="V48" s="6"/>
      <c r="W48" s="6"/>
    </row>
    <row r="49" ht="15.75" customHeight="1">
      <c r="A49" s="7">
        <v>13.0</v>
      </c>
      <c r="B49" s="7">
        <v>21.0</v>
      </c>
      <c r="C49" s="53" t="s">
        <v>78</v>
      </c>
      <c r="D49" s="45" t="s">
        <v>79</v>
      </c>
      <c r="E49" s="45" t="s">
        <v>80</v>
      </c>
      <c r="F49" s="45" t="s">
        <v>79</v>
      </c>
      <c r="G49" s="45" t="s">
        <v>80</v>
      </c>
      <c r="H49" s="10" t="s">
        <v>81</v>
      </c>
      <c r="I49" s="11" t="s">
        <v>82</v>
      </c>
      <c r="J49" s="8"/>
      <c r="K49" s="47"/>
      <c r="L49" s="7"/>
      <c r="M49" s="12"/>
      <c r="N49" s="7"/>
      <c r="O49" s="7"/>
      <c r="P49" s="7"/>
      <c r="Q49" s="7"/>
      <c r="R49" s="7"/>
      <c r="S49" s="13">
        <f>1/2*S65</f>
        <v>4107521.607</v>
      </c>
      <c r="T49" s="7"/>
      <c r="U49" s="6"/>
      <c r="V49" s="6"/>
      <c r="W49" s="6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5"/>
      <c r="T50" s="14"/>
      <c r="U50" s="6"/>
      <c r="V50" s="6"/>
      <c r="W50" s="6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5"/>
      <c r="T51" s="14"/>
      <c r="U51" s="6"/>
      <c r="V51" s="6"/>
      <c r="W51" s="6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5"/>
      <c r="T52" s="14"/>
      <c r="U52" s="6"/>
      <c r="V52" s="6"/>
      <c r="W52" s="6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5"/>
      <c r="T53" s="14"/>
      <c r="U53" s="6"/>
      <c r="V53" s="6"/>
      <c r="W53" s="6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5"/>
      <c r="T54" s="14"/>
      <c r="U54" s="6"/>
      <c r="V54" s="6"/>
      <c r="W54" s="6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5"/>
      <c r="T55" s="14"/>
      <c r="U55" s="6"/>
      <c r="V55" s="6"/>
      <c r="W55" s="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7"/>
      <c r="T56" s="16"/>
      <c r="U56" s="6"/>
      <c r="V56" s="6"/>
      <c r="W56" s="6"/>
    </row>
    <row r="57" ht="15.0" customHeight="1">
      <c r="A57" s="7">
        <v>13.0</v>
      </c>
      <c r="B57" s="8">
        <v>22.0</v>
      </c>
      <c r="C57" s="44" t="s">
        <v>83</v>
      </c>
      <c r="D57" s="45" t="s">
        <v>79</v>
      </c>
      <c r="E57" s="45" t="s">
        <v>80</v>
      </c>
      <c r="F57" s="45" t="s">
        <v>79</v>
      </c>
      <c r="G57" s="45" t="s">
        <v>80</v>
      </c>
      <c r="H57" s="11" t="s">
        <v>81</v>
      </c>
      <c r="I57" s="11" t="s">
        <v>82</v>
      </c>
      <c r="J57" s="8"/>
      <c r="K57" s="47"/>
      <c r="L57" s="7"/>
      <c r="M57" s="12"/>
      <c r="N57" s="7"/>
      <c r="O57" s="7"/>
      <c r="P57" s="7"/>
      <c r="Q57" s="7"/>
      <c r="R57" s="7"/>
      <c r="S57" s="13">
        <f>1/2*S65</f>
        <v>4107521.607</v>
      </c>
      <c r="T57" s="7"/>
      <c r="U57" s="6"/>
      <c r="V57" s="6"/>
      <c r="W57" s="6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5"/>
      <c r="T58" s="14"/>
      <c r="U58" s="6"/>
      <c r="V58" s="6"/>
      <c r="W58" s="6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5"/>
      <c r="T59" s="14"/>
      <c r="U59" s="6"/>
      <c r="V59" s="6"/>
      <c r="W59" s="6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5"/>
      <c r="T60" s="14"/>
      <c r="U60" s="6"/>
      <c r="V60" s="6"/>
      <c r="W60" s="6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5"/>
      <c r="T61" s="14"/>
      <c r="U61" s="6"/>
      <c r="V61" s="6"/>
      <c r="W61" s="6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5"/>
      <c r="T62" s="14"/>
      <c r="U62" s="6"/>
      <c r="V62" s="6"/>
      <c r="W62" s="6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5"/>
      <c r="T63" s="14"/>
      <c r="U63" s="6"/>
      <c r="V63" s="6"/>
      <c r="W63" s="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7"/>
      <c r="T64" s="16"/>
      <c r="U64" s="6"/>
      <c r="V64" s="6"/>
      <c r="W64" s="6"/>
    </row>
    <row r="65" ht="15.75" customHeight="1">
      <c r="A65" s="37" t="s">
        <v>29</v>
      </c>
      <c r="B65" s="38"/>
      <c r="C65" s="39"/>
      <c r="D65" s="40" t="s">
        <v>84</v>
      </c>
      <c r="E65" s="29" t="s">
        <v>85</v>
      </c>
      <c r="F65" s="40" t="s">
        <v>84</v>
      </c>
      <c r="G65" s="29" t="s">
        <v>85</v>
      </c>
      <c r="H65" s="23"/>
      <c r="I65" s="30" t="s">
        <v>85</v>
      </c>
      <c r="J65" s="29">
        <v>5512.0</v>
      </c>
      <c r="K65" s="31" t="s">
        <v>86</v>
      </c>
      <c r="L65" s="29"/>
      <c r="M65" s="32">
        <v>123500.56</v>
      </c>
      <c r="N65" s="29"/>
      <c r="O65" s="32">
        <f>K65+M65</f>
        <v>3750396.56</v>
      </c>
      <c r="P65" s="32">
        <f>K65+M65</f>
        <v>3750396.56</v>
      </c>
      <c r="Q65" s="32">
        <f>O65+P65</f>
        <v>7500793.12</v>
      </c>
      <c r="R65" s="32">
        <f>K65*12/100*599/365</f>
        <v>714250.0945</v>
      </c>
      <c r="S65" s="33">
        <f>Q65+R65</f>
        <v>8215043.214</v>
      </c>
      <c r="T65" s="23"/>
      <c r="U65" s="6"/>
      <c r="V65" s="6"/>
      <c r="W65" s="6"/>
    </row>
    <row r="66" ht="15.75" customHeight="1">
      <c r="A66" s="7">
        <v>14.0</v>
      </c>
      <c r="B66" s="8">
        <v>23.0</v>
      </c>
      <c r="C66" s="53" t="s">
        <v>87</v>
      </c>
      <c r="D66" s="45" t="s">
        <v>88</v>
      </c>
      <c r="E66" s="45" t="s">
        <v>89</v>
      </c>
      <c r="F66" s="45" t="s">
        <v>90</v>
      </c>
      <c r="G66" s="45" t="s">
        <v>91</v>
      </c>
      <c r="H66" s="10" t="s">
        <v>92</v>
      </c>
      <c r="I66" s="11" t="s">
        <v>93</v>
      </c>
      <c r="J66" s="8"/>
      <c r="K66" s="47"/>
      <c r="L66" s="7"/>
      <c r="M66" s="12"/>
      <c r="N66" s="7"/>
      <c r="O66" s="7"/>
      <c r="P66" s="7"/>
      <c r="Q66" s="7"/>
      <c r="R66" s="7"/>
      <c r="S66" s="12">
        <f>1/4*S78</f>
        <v>1918929.969</v>
      </c>
      <c r="T66" s="7"/>
      <c r="U66" s="6"/>
      <c r="V66" s="6"/>
      <c r="W66" s="6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6"/>
      <c r="V67" s="6"/>
      <c r="W67" s="6"/>
    </row>
    <row r="68" ht="77.2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6"/>
      <c r="V68" s="6"/>
      <c r="W68" s="6"/>
    </row>
    <row r="69" ht="15.75" customHeight="1">
      <c r="A69" s="7">
        <v>14.0</v>
      </c>
      <c r="B69" s="8">
        <v>24.0</v>
      </c>
      <c r="C69" s="53" t="s">
        <v>94</v>
      </c>
      <c r="D69" s="45" t="s">
        <v>95</v>
      </c>
      <c r="E69" s="45" t="s">
        <v>89</v>
      </c>
      <c r="F69" s="45" t="s">
        <v>90</v>
      </c>
      <c r="G69" s="45" t="s">
        <v>91</v>
      </c>
      <c r="H69" s="10" t="s">
        <v>92</v>
      </c>
      <c r="I69" s="11" t="s">
        <v>93</v>
      </c>
      <c r="J69" s="8"/>
      <c r="K69" s="47"/>
      <c r="L69" s="7"/>
      <c r="M69" s="12"/>
      <c r="N69" s="7"/>
      <c r="O69" s="7"/>
      <c r="P69" s="7"/>
      <c r="Q69" s="7"/>
      <c r="R69" s="7"/>
      <c r="S69" s="12">
        <f>1/4*S78</f>
        <v>1918929.969</v>
      </c>
      <c r="T69" s="7"/>
      <c r="U69" s="6"/>
      <c r="V69" s="6"/>
      <c r="W69" s="6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6"/>
      <c r="V70" s="6"/>
      <c r="W70" s="6"/>
    </row>
    <row r="71" ht="4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6"/>
      <c r="V71" s="6"/>
      <c r="W71" s="6"/>
    </row>
    <row r="72" ht="15.75" customHeight="1">
      <c r="A72" s="7">
        <v>14.0</v>
      </c>
      <c r="B72" s="8">
        <v>25.0</v>
      </c>
      <c r="C72" s="53" t="s">
        <v>96</v>
      </c>
      <c r="D72" s="45" t="s">
        <v>95</v>
      </c>
      <c r="E72" s="45" t="s">
        <v>89</v>
      </c>
      <c r="F72" s="45" t="s">
        <v>90</v>
      </c>
      <c r="G72" s="45" t="s">
        <v>91</v>
      </c>
      <c r="H72" s="10" t="s">
        <v>92</v>
      </c>
      <c r="I72" s="11" t="s">
        <v>93</v>
      </c>
      <c r="J72" s="8"/>
      <c r="K72" s="47"/>
      <c r="L72" s="7"/>
      <c r="M72" s="12"/>
      <c r="N72" s="7"/>
      <c r="O72" s="7"/>
      <c r="P72" s="7"/>
      <c r="Q72" s="7"/>
      <c r="R72" s="7"/>
      <c r="S72" s="12">
        <f>1/4*S78</f>
        <v>1918929.969</v>
      </c>
      <c r="T72" s="7"/>
      <c r="U72" s="6"/>
      <c r="V72" s="6"/>
      <c r="W72" s="6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6"/>
      <c r="V73" s="6"/>
      <c r="W73" s="6"/>
    </row>
    <row r="74" ht="54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6"/>
      <c r="V74" s="6"/>
      <c r="W74" s="6"/>
    </row>
    <row r="75" ht="15.75" customHeight="1">
      <c r="A75" s="7">
        <v>14.0</v>
      </c>
      <c r="B75" s="8">
        <v>26.0</v>
      </c>
      <c r="C75" s="53" t="s">
        <v>97</v>
      </c>
      <c r="D75" s="45" t="s">
        <v>95</v>
      </c>
      <c r="E75" s="45" t="s">
        <v>89</v>
      </c>
      <c r="F75" s="45" t="s">
        <v>90</v>
      </c>
      <c r="G75" s="45" t="s">
        <v>91</v>
      </c>
      <c r="H75" s="10" t="s">
        <v>92</v>
      </c>
      <c r="I75" s="11" t="s">
        <v>98</v>
      </c>
      <c r="J75" s="8"/>
      <c r="K75" s="47"/>
      <c r="L75" s="7"/>
      <c r="M75" s="12"/>
      <c r="N75" s="7"/>
      <c r="O75" s="7"/>
      <c r="P75" s="7"/>
      <c r="Q75" s="47"/>
      <c r="R75" s="7"/>
      <c r="S75" s="12">
        <f>1/4*S78</f>
        <v>1918929.969</v>
      </c>
      <c r="T75" s="7"/>
      <c r="U75" s="6"/>
      <c r="V75" s="6"/>
      <c r="W75" s="6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6"/>
      <c r="V76" s="6"/>
      <c r="W76" s="6"/>
    </row>
    <row r="77" ht="69.0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6"/>
      <c r="V77" s="6"/>
      <c r="W77" s="6"/>
    </row>
    <row r="78" ht="15.75" customHeight="1">
      <c r="A78" s="37" t="s">
        <v>29</v>
      </c>
      <c r="B78" s="38"/>
      <c r="C78" s="39"/>
      <c r="D78" s="40" t="s">
        <v>63</v>
      </c>
      <c r="E78" s="54" t="s">
        <v>99</v>
      </c>
      <c r="F78" s="40" t="s">
        <v>63</v>
      </c>
      <c r="G78" s="54" t="s">
        <v>100</v>
      </c>
      <c r="H78" s="55"/>
      <c r="I78" s="56" t="s">
        <v>100</v>
      </c>
      <c r="J78" s="54">
        <v>5512.0</v>
      </c>
      <c r="K78" s="57" t="s">
        <v>101</v>
      </c>
      <c r="L78" s="54"/>
      <c r="M78" s="54">
        <v>41535.93</v>
      </c>
      <c r="N78" s="54"/>
      <c r="O78" s="57">
        <f>K78+M78</f>
        <v>3497559.93</v>
      </c>
      <c r="P78" s="57">
        <f>K78+M78</f>
        <v>3497559.93</v>
      </c>
      <c r="Q78" s="57">
        <f>O78+P78</f>
        <v>6995119.86</v>
      </c>
      <c r="R78" s="58">
        <f>K78*12/100*599/365</f>
        <v>680600.014</v>
      </c>
      <c r="S78" s="33">
        <f>Q78+R78</f>
        <v>7675719.874</v>
      </c>
      <c r="T78" s="23"/>
      <c r="U78" s="6"/>
      <c r="V78" s="6"/>
      <c r="W78" s="6"/>
    </row>
    <row r="79" ht="15.75" customHeight="1">
      <c r="A79" s="7">
        <v>16.0</v>
      </c>
      <c r="B79" s="8">
        <v>27.0</v>
      </c>
      <c r="C79" s="53" t="s">
        <v>102</v>
      </c>
      <c r="D79" s="7" t="s">
        <v>103</v>
      </c>
      <c r="E79" s="7" t="s">
        <v>104</v>
      </c>
      <c r="F79" s="45" t="s">
        <v>105</v>
      </c>
      <c r="G79" s="45" t="s">
        <v>106</v>
      </c>
      <c r="H79" s="11" t="s">
        <v>23</v>
      </c>
      <c r="I79" s="11" t="s">
        <v>107</v>
      </c>
      <c r="J79" s="8"/>
      <c r="K79" s="47"/>
      <c r="L79" s="12"/>
      <c r="M79" s="12"/>
      <c r="N79" s="7"/>
      <c r="O79" s="7"/>
      <c r="P79" s="7"/>
      <c r="Q79" s="7"/>
      <c r="R79" s="7"/>
      <c r="S79" s="12">
        <f>1/3*S87</f>
        <v>1504501.309</v>
      </c>
      <c r="T79" s="7"/>
      <c r="U79" s="6"/>
      <c r="V79" s="6"/>
      <c r="W79" s="6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6"/>
      <c r="V80" s="6"/>
      <c r="W80" s="6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6"/>
      <c r="V81" s="6"/>
      <c r="W81" s="6"/>
    </row>
    <row r="82" ht="4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6"/>
      <c r="V82" s="6"/>
      <c r="W82" s="6"/>
    </row>
    <row r="83" ht="15.75" customHeight="1">
      <c r="A83" s="7">
        <v>16.0</v>
      </c>
      <c r="B83" s="8">
        <v>28.0</v>
      </c>
      <c r="C83" s="53" t="s">
        <v>108</v>
      </c>
      <c r="D83" s="7" t="s">
        <v>103</v>
      </c>
      <c r="E83" s="7" t="s">
        <v>104</v>
      </c>
      <c r="F83" s="45" t="s">
        <v>105</v>
      </c>
      <c r="G83" s="45" t="s">
        <v>106</v>
      </c>
      <c r="H83" s="11" t="s">
        <v>23</v>
      </c>
      <c r="I83" s="11" t="s">
        <v>107</v>
      </c>
      <c r="J83" s="8"/>
      <c r="K83" s="47"/>
      <c r="L83" s="12"/>
      <c r="M83" s="59"/>
      <c r="N83" s="7"/>
      <c r="O83" s="7"/>
      <c r="P83" s="7"/>
      <c r="Q83" s="7"/>
      <c r="R83" s="7"/>
      <c r="S83" s="12">
        <f>1/3*S87</f>
        <v>1504501.309</v>
      </c>
      <c r="T83" s="52" t="s">
        <v>109</v>
      </c>
      <c r="U83" s="6"/>
      <c r="V83" s="6"/>
      <c r="W83" s="6"/>
    </row>
    <row r="84" ht="217.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60"/>
      <c r="N84" s="16"/>
      <c r="O84" s="16"/>
      <c r="P84" s="16"/>
      <c r="Q84" s="16"/>
      <c r="R84" s="16"/>
      <c r="S84" s="16"/>
      <c r="T84" s="16"/>
      <c r="U84" s="6"/>
      <c r="V84" s="6"/>
      <c r="W84" s="6"/>
    </row>
    <row r="85" ht="15.75" customHeight="1">
      <c r="A85" s="7">
        <v>16.0</v>
      </c>
      <c r="B85" s="8">
        <v>29.0</v>
      </c>
      <c r="C85" s="53" t="s">
        <v>110</v>
      </c>
      <c r="D85" s="7" t="s">
        <v>103</v>
      </c>
      <c r="E85" s="7" t="s">
        <v>104</v>
      </c>
      <c r="F85" s="45" t="s">
        <v>105</v>
      </c>
      <c r="G85" s="45" t="s">
        <v>106</v>
      </c>
      <c r="H85" s="11" t="s">
        <v>23</v>
      </c>
      <c r="I85" s="11" t="s">
        <v>111</v>
      </c>
      <c r="J85" s="8"/>
      <c r="K85" s="47"/>
      <c r="L85" s="12"/>
      <c r="M85" s="61"/>
      <c r="N85" s="7"/>
      <c r="O85" s="7"/>
      <c r="P85" s="7"/>
      <c r="Q85" s="7"/>
      <c r="R85" s="7"/>
      <c r="S85" s="12">
        <f>1/3*S87</f>
        <v>1504501.309</v>
      </c>
      <c r="T85" s="7"/>
      <c r="U85" s="6"/>
      <c r="V85" s="6"/>
      <c r="W85" s="6"/>
    </row>
    <row r="86" ht="83.2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6"/>
      <c r="V86" s="6"/>
      <c r="W86" s="6"/>
    </row>
    <row r="87" ht="45.75" customHeight="1">
      <c r="A87" s="37" t="s">
        <v>29</v>
      </c>
      <c r="B87" s="38"/>
      <c r="C87" s="39"/>
      <c r="D87" s="40" t="s">
        <v>30</v>
      </c>
      <c r="E87" s="29" t="s">
        <v>104</v>
      </c>
      <c r="F87" s="40" t="s">
        <v>63</v>
      </c>
      <c r="G87" s="29" t="s">
        <v>112</v>
      </c>
      <c r="H87" s="23"/>
      <c r="I87" s="29" t="s">
        <v>112</v>
      </c>
      <c r="J87" s="29">
        <v>5512.0</v>
      </c>
      <c r="K87" s="31" t="s">
        <v>113</v>
      </c>
      <c r="L87" s="32">
        <v>7522.7</v>
      </c>
      <c r="M87" s="32">
        <v>293547.2</v>
      </c>
      <c r="N87" s="29"/>
      <c r="O87" s="32">
        <f>K87+L87+M87</f>
        <v>2081445.9</v>
      </c>
      <c r="P87" s="32">
        <f>K87+L87+M87</f>
        <v>2081445.9</v>
      </c>
      <c r="Q87" s="32">
        <f>O87+P87</f>
        <v>4162891.8</v>
      </c>
      <c r="R87" s="32">
        <f>K87*12/100*599/365</f>
        <v>350612.1284</v>
      </c>
      <c r="S87" s="33">
        <f>Q87+R87</f>
        <v>4513503.928</v>
      </c>
      <c r="T87" s="23"/>
      <c r="U87" s="6"/>
      <c r="V87" s="6"/>
      <c r="W87" s="6"/>
    </row>
    <row r="88" ht="133.5" customHeight="1">
      <c r="A88" s="18">
        <v>20.0</v>
      </c>
      <c r="B88" s="18">
        <v>30.0</v>
      </c>
      <c r="C88" s="62" t="s">
        <v>114</v>
      </c>
      <c r="D88" s="63" t="s">
        <v>115</v>
      </c>
      <c r="E88" s="63" t="s">
        <v>116</v>
      </c>
      <c r="F88" s="63" t="s">
        <v>117</v>
      </c>
      <c r="G88" s="63" t="s">
        <v>118</v>
      </c>
      <c r="H88" s="34" t="s">
        <v>81</v>
      </c>
      <c r="I88" s="34" t="s">
        <v>119</v>
      </c>
      <c r="J88" s="18"/>
      <c r="K88" s="34"/>
      <c r="L88" s="23"/>
      <c r="M88" s="24"/>
      <c r="N88" s="23"/>
      <c r="O88" s="23"/>
      <c r="P88" s="23"/>
      <c r="Q88" s="23"/>
      <c r="R88" s="23"/>
      <c r="S88" s="25">
        <f>1/2*S90</f>
        <v>3864869.102</v>
      </c>
      <c r="T88" s="23"/>
      <c r="U88" s="6"/>
      <c r="V88" s="6"/>
      <c r="W88" s="6"/>
    </row>
    <row r="89" ht="135.0" customHeight="1">
      <c r="A89" s="18">
        <v>20.0</v>
      </c>
      <c r="B89" s="18">
        <v>31.0</v>
      </c>
      <c r="C89" s="62" t="s">
        <v>120</v>
      </c>
      <c r="D89" s="63" t="s">
        <v>115</v>
      </c>
      <c r="E89" s="63" t="s">
        <v>116</v>
      </c>
      <c r="F89" s="63" t="s">
        <v>117</v>
      </c>
      <c r="G89" s="63" t="s">
        <v>118</v>
      </c>
      <c r="H89" s="34" t="s">
        <v>81</v>
      </c>
      <c r="I89" s="34" t="s">
        <v>121</v>
      </c>
      <c r="J89" s="18"/>
      <c r="K89" s="34"/>
      <c r="L89" s="23"/>
      <c r="M89" s="24"/>
      <c r="N89" s="23"/>
      <c r="O89" s="23"/>
      <c r="P89" s="23"/>
      <c r="Q89" s="23"/>
      <c r="R89" s="23"/>
      <c r="S89" s="25">
        <f>1/2*S90</f>
        <v>3864869.102</v>
      </c>
      <c r="T89" s="23"/>
      <c r="U89" s="6"/>
      <c r="V89" s="6"/>
      <c r="W89" s="6"/>
    </row>
    <row r="90" ht="25.5" customHeight="1">
      <c r="A90" s="37" t="s">
        <v>29</v>
      </c>
      <c r="B90" s="38"/>
      <c r="C90" s="39"/>
      <c r="D90" s="40" t="s">
        <v>63</v>
      </c>
      <c r="E90" s="29" t="s">
        <v>122</v>
      </c>
      <c r="F90" s="40" t="s">
        <v>75</v>
      </c>
      <c r="G90" s="29" t="s">
        <v>123</v>
      </c>
      <c r="H90" s="23"/>
      <c r="I90" s="30" t="s">
        <v>123</v>
      </c>
      <c r="J90" s="29">
        <v>5512.0</v>
      </c>
      <c r="K90" s="31" t="s">
        <v>124</v>
      </c>
      <c r="L90" s="29"/>
      <c r="M90" s="32">
        <v>189639.96</v>
      </c>
      <c r="N90" s="29"/>
      <c r="O90" s="31">
        <f>K90+M90</f>
        <v>3535423.96</v>
      </c>
      <c r="P90" s="31">
        <f>K90+M90</f>
        <v>3535423.96</v>
      </c>
      <c r="Q90" s="32">
        <f>O90+P90</f>
        <v>7070847.92</v>
      </c>
      <c r="R90" s="32">
        <f>K90*12/100*599/365</f>
        <v>658890.2847</v>
      </c>
      <c r="S90" s="33">
        <f>Q90+R90</f>
        <v>7729738.205</v>
      </c>
      <c r="T90" s="23"/>
      <c r="U90" s="6"/>
      <c r="V90" s="6"/>
      <c r="W90" s="6"/>
    </row>
    <row r="91" ht="114.75" customHeight="1">
      <c r="A91" s="18">
        <v>21.0</v>
      </c>
      <c r="B91" s="18">
        <v>32.0</v>
      </c>
      <c r="C91" s="62" t="s">
        <v>125</v>
      </c>
      <c r="D91" s="63" t="s">
        <v>126</v>
      </c>
      <c r="E91" s="63" t="s">
        <v>127</v>
      </c>
      <c r="F91" s="63" t="s">
        <v>128</v>
      </c>
      <c r="G91" s="63" t="s">
        <v>129</v>
      </c>
      <c r="H91" s="18" t="s">
        <v>130</v>
      </c>
      <c r="I91" s="18"/>
      <c r="J91" s="18"/>
      <c r="K91" s="36"/>
      <c r="L91" s="18"/>
      <c r="M91" s="18"/>
      <c r="N91" s="23"/>
      <c r="O91" s="18"/>
      <c r="P91" s="18"/>
      <c r="Q91" s="18"/>
      <c r="R91" s="18"/>
      <c r="S91" s="64" t="s">
        <v>131</v>
      </c>
      <c r="T91" s="23"/>
      <c r="U91" s="6"/>
      <c r="V91" s="6"/>
      <c r="W91" s="6"/>
    </row>
    <row r="92" ht="20.25" customHeight="1">
      <c r="A92" s="37" t="s">
        <v>29</v>
      </c>
      <c r="B92" s="38"/>
      <c r="C92" s="39"/>
      <c r="D92" s="40" t="s">
        <v>84</v>
      </c>
      <c r="E92" s="29" t="s">
        <v>132</v>
      </c>
      <c r="F92" s="40" t="s">
        <v>133</v>
      </c>
      <c r="G92" s="29" t="s">
        <v>134</v>
      </c>
      <c r="H92" s="23"/>
      <c r="I92" s="30" t="s">
        <v>134</v>
      </c>
      <c r="J92" s="29">
        <v>5512.0</v>
      </c>
      <c r="K92" s="29">
        <v>3489096.0</v>
      </c>
      <c r="L92" s="29">
        <v>1122.51</v>
      </c>
      <c r="M92" s="29">
        <v>322514.02</v>
      </c>
      <c r="N92" s="29"/>
      <c r="O92" s="29">
        <f>K92+L92+M92</f>
        <v>3812732.53</v>
      </c>
      <c r="P92" s="29">
        <f>K92+L92+M92</f>
        <v>3812732.53</v>
      </c>
      <c r="Q92" s="29">
        <f>O92+P92</f>
        <v>7625465.06</v>
      </c>
      <c r="R92" s="32">
        <f>K92*12/100*599/365</f>
        <v>687112.9328</v>
      </c>
      <c r="S92" s="33">
        <f>Q92+R92</f>
        <v>8312577.993</v>
      </c>
      <c r="T92" s="23"/>
      <c r="U92" s="6"/>
      <c r="V92" s="6"/>
      <c r="W92" s="6"/>
    </row>
    <row r="93" ht="270.0" customHeight="1">
      <c r="A93" s="7">
        <v>23.0</v>
      </c>
      <c r="B93" s="44">
        <v>33.0</v>
      </c>
      <c r="C93" s="65" t="s">
        <v>135</v>
      </c>
      <c r="D93" s="66" t="s">
        <v>136</v>
      </c>
      <c r="E93" s="66" t="s">
        <v>137</v>
      </c>
      <c r="F93" s="66" t="s">
        <v>138</v>
      </c>
      <c r="G93" s="66" t="s">
        <v>139</v>
      </c>
      <c r="H93" s="11" t="s">
        <v>140</v>
      </c>
      <c r="I93" s="11" t="s">
        <v>141</v>
      </c>
      <c r="J93" s="8"/>
      <c r="K93" s="47"/>
      <c r="L93" s="12"/>
      <c r="M93" s="12"/>
      <c r="N93" s="7">
        <f>483218.98</f>
        <v>483218.98</v>
      </c>
      <c r="O93" s="7"/>
      <c r="P93" s="7"/>
      <c r="Q93" s="7"/>
      <c r="R93" s="7"/>
      <c r="S93" s="12">
        <f>98/3600*45452735.38+966437.96</f>
        <v>2203762.423</v>
      </c>
      <c r="T93" s="7"/>
      <c r="U93" s="6"/>
      <c r="V93" s="6"/>
      <c r="W93" s="6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6"/>
      <c r="V94" s="6"/>
      <c r="W94" s="6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6"/>
      <c r="V95" s="6"/>
      <c r="W95" s="6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6"/>
      <c r="V96" s="6"/>
      <c r="W96" s="6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6"/>
      <c r="V97" s="6"/>
      <c r="W97" s="6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6"/>
      <c r="V98" s="6"/>
      <c r="W98" s="6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6"/>
      <c r="V99" s="6"/>
      <c r="W99" s="6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6"/>
      <c r="V100" s="6"/>
      <c r="W100" s="6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6"/>
      <c r="V101" s="6"/>
      <c r="W101" s="6"/>
    </row>
    <row r="102" ht="15.0" hidden="1" customHeight="1">
      <c r="A102" s="14"/>
      <c r="B102" s="14"/>
      <c r="C102" s="14"/>
      <c r="D102" s="14"/>
      <c r="E102" s="14"/>
      <c r="F102" s="14"/>
      <c r="G102" s="14"/>
      <c r="H102" s="14"/>
      <c r="I102" s="67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6"/>
      <c r="V102" s="6"/>
      <c r="W102" s="6"/>
    </row>
    <row r="103" ht="15.0" hidden="1" customHeight="1">
      <c r="A103" s="14"/>
      <c r="B103" s="14"/>
      <c r="C103" s="14"/>
      <c r="D103" s="14"/>
      <c r="E103" s="14"/>
      <c r="F103" s="14"/>
      <c r="G103" s="14"/>
      <c r="H103" s="14"/>
      <c r="I103" s="67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6"/>
      <c r="V103" s="6"/>
      <c r="W103" s="6"/>
    </row>
    <row r="104" ht="15.0" hidden="1" customHeight="1">
      <c r="A104" s="14"/>
      <c r="B104" s="14"/>
      <c r="C104" s="14"/>
      <c r="D104" s="14"/>
      <c r="E104" s="14"/>
      <c r="F104" s="14"/>
      <c r="G104" s="14"/>
      <c r="H104" s="14"/>
      <c r="I104" s="67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6"/>
      <c r="V104" s="6"/>
      <c r="W104" s="6"/>
    </row>
    <row r="105" ht="15.0" hidden="1" customHeight="1">
      <c r="A105" s="14"/>
      <c r="B105" s="14"/>
      <c r="C105" s="14"/>
      <c r="D105" s="14"/>
      <c r="E105" s="14"/>
      <c r="F105" s="14"/>
      <c r="G105" s="14"/>
      <c r="H105" s="14"/>
      <c r="I105" s="67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6"/>
      <c r="V105" s="6"/>
      <c r="W105" s="6"/>
    </row>
    <row r="106" ht="15.0" hidden="1" customHeight="1">
      <c r="A106" s="14"/>
      <c r="B106" s="14"/>
      <c r="C106" s="14"/>
      <c r="D106" s="14"/>
      <c r="E106" s="14"/>
      <c r="F106" s="14"/>
      <c r="G106" s="14"/>
      <c r="H106" s="14"/>
      <c r="I106" s="67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6"/>
      <c r="V106" s="6"/>
      <c r="W106" s="6"/>
    </row>
    <row r="107" ht="15.0" hidden="1" customHeight="1">
      <c r="A107" s="14"/>
      <c r="B107" s="14"/>
      <c r="C107" s="14"/>
      <c r="D107" s="14"/>
      <c r="E107" s="14"/>
      <c r="F107" s="14"/>
      <c r="G107" s="14"/>
      <c r="H107" s="14"/>
      <c r="I107" s="67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6"/>
      <c r="V107" s="6"/>
      <c r="W107" s="6"/>
    </row>
    <row r="108" ht="15.0" hidden="1" customHeight="1">
      <c r="A108" s="14"/>
      <c r="B108" s="14"/>
      <c r="C108" s="14"/>
      <c r="D108" s="14"/>
      <c r="E108" s="14"/>
      <c r="F108" s="14"/>
      <c r="G108" s="14"/>
      <c r="H108" s="14"/>
      <c r="I108" s="67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6"/>
      <c r="V108" s="6"/>
      <c r="W108" s="6"/>
    </row>
    <row r="109" ht="15.0" hidden="1" customHeight="1">
      <c r="A109" s="14"/>
      <c r="B109" s="14"/>
      <c r="C109" s="14"/>
      <c r="D109" s="14"/>
      <c r="E109" s="14"/>
      <c r="F109" s="14"/>
      <c r="G109" s="14"/>
      <c r="H109" s="14"/>
      <c r="I109" s="67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6"/>
      <c r="V109" s="6"/>
      <c r="W109" s="6"/>
    </row>
    <row r="110" ht="15.0" hidden="1" customHeight="1">
      <c r="A110" s="14"/>
      <c r="B110" s="14"/>
      <c r="C110" s="14"/>
      <c r="D110" s="14"/>
      <c r="E110" s="14"/>
      <c r="F110" s="14"/>
      <c r="G110" s="14"/>
      <c r="H110" s="14"/>
      <c r="I110" s="67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6"/>
      <c r="V110" s="6"/>
      <c r="W110" s="6"/>
    </row>
    <row r="111" ht="36.75" hidden="1" customHeight="1">
      <c r="A111" s="16"/>
      <c r="B111" s="16"/>
      <c r="C111" s="16"/>
      <c r="D111" s="16"/>
      <c r="E111" s="16"/>
      <c r="F111" s="16"/>
      <c r="G111" s="16"/>
      <c r="H111" s="16"/>
      <c r="I111" s="68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6"/>
      <c r="V111" s="6"/>
      <c r="W111" s="6"/>
    </row>
    <row r="112" ht="15.0" customHeight="1">
      <c r="A112" s="7">
        <v>23.0</v>
      </c>
      <c r="B112" s="44">
        <v>34.0</v>
      </c>
      <c r="C112" s="44" t="s">
        <v>142</v>
      </c>
      <c r="D112" s="66" t="s">
        <v>136</v>
      </c>
      <c r="E112" s="66" t="s">
        <v>137</v>
      </c>
      <c r="F112" s="45" t="s">
        <v>143</v>
      </c>
      <c r="G112" s="66" t="s">
        <v>139</v>
      </c>
      <c r="H112" s="11" t="s">
        <v>140</v>
      </c>
      <c r="I112" s="11" t="s">
        <v>141</v>
      </c>
      <c r="J112" s="8"/>
      <c r="K112" s="47"/>
      <c r="L112" s="12"/>
      <c r="M112" s="12"/>
      <c r="N112" s="7"/>
      <c r="O112" s="7"/>
      <c r="P112" s="7"/>
      <c r="Q112" s="7"/>
      <c r="R112" s="7"/>
      <c r="S112" s="12">
        <f>98/3600*45452735.38</f>
        <v>1237324.463</v>
      </c>
      <c r="T112" s="7"/>
      <c r="U112" s="6"/>
      <c r="V112" s="6"/>
      <c r="W112" s="6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6"/>
      <c r="V113" s="6"/>
      <c r="W113" s="6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6"/>
      <c r="V114" s="6"/>
      <c r="W114" s="6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6"/>
      <c r="V115" s="6"/>
      <c r="W115" s="6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6"/>
      <c r="V116" s="6"/>
      <c r="W116" s="6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6"/>
      <c r="V117" s="6"/>
      <c r="W117" s="6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6"/>
      <c r="V118" s="6"/>
      <c r="W118" s="6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6"/>
      <c r="V119" s="6"/>
      <c r="W119" s="6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6"/>
      <c r="V120" s="6"/>
      <c r="W120" s="6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6"/>
      <c r="V121" s="6"/>
      <c r="W121" s="6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6"/>
      <c r="V122" s="6"/>
      <c r="W122" s="6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6"/>
      <c r="V123" s="6"/>
      <c r="W123" s="6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6"/>
      <c r="V124" s="6"/>
      <c r="W124" s="6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6"/>
      <c r="V125" s="6"/>
      <c r="W125" s="6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6"/>
      <c r="V126" s="6"/>
      <c r="W126" s="6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6"/>
      <c r="V127" s="6"/>
      <c r="W127" s="6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6"/>
      <c r="V128" s="6"/>
      <c r="W128" s="6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6"/>
      <c r="V129" s="6"/>
      <c r="W129" s="6"/>
    </row>
    <row r="130" ht="115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6"/>
      <c r="V130" s="6"/>
      <c r="W130" s="6"/>
    </row>
    <row r="131" ht="15.0" customHeight="1">
      <c r="A131" s="7">
        <v>23.0</v>
      </c>
      <c r="B131" s="44">
        <v>35.0</v>
      </c>
      <c r="C131" s="44" t="s">
        <v>144</v>
      </c>
      <c r="D131" s="66" t="s">
        <v>136</v>
      </c>
      <c r="E131" s="66" t="s">
        <v>137</v>
      </c>
      <c r="F131" s="45" t="s">
        <v>145</v>
      </c>
      <c r="G131" s="66" t="s">
        <v>139</v>
      </c>
      <c r="H131" s="11" t="s">
        <v>140</v>
      </c>
      <c r="I131" s="11" t="s">
        <v>141</v>
      </c>
      <c r="J131" s="8"/>
      <c r="K131" s="47"/>
      <c r="L131" s="12"/>
      <c r="M131" s="12"/>
      <c r="N131" s="7"/>
      <c r="O131" s="7"/>
      <c r="P131" s="7"/>
      <c r="Q131" s="7"/>
      <c r="R131" s="7"/>
      <c r="S131" s="12">
        <f>98/3600*45452735.38</f>
        <v>1237324.463</v>
      </c>
      <c r="T131" s="7"/>
      <c r="U131" s="6"/>
      <c r="V131" s="6"/>
      <c r="W131" s="6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6"/>
      <c r="V132" s="6"/>
      <c r="W132" s="6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6"/>
      <c r="V133" s="6"/>
      <c r="W133" s="6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6"/>
      <c r="V134" s="6"/>
      <c r="W134" s="6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6"/>
      <c r="V135" s="6"/>
      <c r="W135" s="6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6"/>
      <c r="V136" s="6"/>
      <c r="W136" s="6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6"/>
      <c r="V137" s="6"/>
      <c r="W137" s="6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6"/>
      <c r="V138" s="6"/>
      <c r="W138" s="6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6"/>
      <c r="V139" s="6"/>
      <c r="W139" s="6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6"/>
      <c r="V140" s="6"/>
      <c r="W140" s="6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6"/>
      <c r="V141" s="6"/>
      <c r="W141" s="6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6"/>
      <c r="V142" s="6"/>
      <c r="W142" s="6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6"/>
      <c r="V143" s="6"/>
      <c r="W143" s="6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6"/>
      <c r="V144" s="6"/>
      <c r="W144" s="6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6"/>
      <c r="V145" s="6"/>
      <c r="W145" s="6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6"/>
      <c r="V146" s="6"/>
      <c r="W146" s="6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6"/>
      <c r="V147" s="6"/>
      <c r="W147" s="6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6"/>
      <c r="V148" s="6"/>
      <c r="W148" s="6"/>
    </row>
    <row r="149" ht="13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6"/>
      <c r="V149" s="6"/>
      <c r="W149" s="6"/>
    </row>
    <row r="150" ht="15.0" customHeight="1">
      <c r="A150" s="7">
        <v>23.0</v>
      </c>
      <c r="B150" s="44">
        <v>36.0</v>
      </c>
      <c r="C150" s="44" t="s">
        <v>146</v>
      </c>
      <c r="D150" s="66" t="s">
        <v>136</v>
      </c>
      <c r="E150" s="66" t="s">
        <v>137</v>
      </c>
      <c r="F150" s="45" t="s">
        <v>147</v>
      </c>
      <c r="G150" s="66" t="s">
        <v>139</v>
      </c>
      <c r="H150" s="11" t="s">
        <v>140</v>
      </c>
      <c r="I150" s="11" t="s">
        <v>141</v>
      </c>
      <c r="J150" s="8"/>
      <c r="K150" s="47"/>
      <c r="L150" s="12"/>
      <c r="M150" s="12"/>
      <c r="N150" s="7"/>
      <c r="O150" s="7"/>
      <c r="P150" s="7"/>
      <c r="Q150" s="7"/>
      <c r="R150" s="7"/>
      <c r="S150" s="12">
        <f>98/3600*45452735.38</f>
        <v>1237324.463</v>
      </c>
      <c r="T150" s="7"/>
      <c r="U150" s="6"/>
      <c r="V150" s="6"/>
      <c r="W150" s="6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6"/>
      <c r="V151" s="6"/>
      <c r="W151" s="6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6"/>
      <c r="V152" s="6"/>
      <c r="W152" s="6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6"/>
      <c r="V153" s="6"/>
      <c r="W153" s="6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6"/>
      <c r="V154" s="6"/>
      <c r="W154" s="6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6"/>
      <c r="V155" s="6"/>
      <c r="W155" s="6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6"/>
      <c r="V156" s="6"/>
      <c r="W156" s="6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6"/>
      <c r="V157" s="6"/>
      <c r="W157" s="6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6"/>
      <c r="V158" s="6"/>
      <c r="W158" s="6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6"/>
      <c r="V159" s="6"/>
      <c r="W159" s="6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6"/>
      <c r="V160" s="6"/>
      <c r="W160" s="6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6"/>
      <c r="V161" s="6"/>
      <c r="W161" s="6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6"/>
      <c r="V162" s="6"/>
      <c r="W162" s="6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6"/>
      <c r="V163" s="6"/>
      <c r="W163" s="6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6"/>
      <c r="V164" s="6"/>
      <c r="W164" s="6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6"/>
      <c r="V165" s="6"/>
      <c r="W165" s="6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6"/>
      <c r="V166" s="6"/>
      <c r="W166" s="6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6"/>
      <c r="V167" s="6"/>
      <c r="W167" s="6"/>
    </row>
    <row r="168" ht="111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6"/>
      <c r="V168" s="6"/>
      <c r="W168" s="6"/>
    </row>
    <row r="169" ht="15.0" customHeight="1">
      <c r="A169" s="7">
        <v>23.0</v>
      </c>
      <c r="B169" s="44">
        <v>37.0</v>
      </c>
      <c r="C169" s="44" t="s">
        <v>148</v>
      </c>
      <c r="D169" s="66" t="s">
        <v>136</v>
      </c>
      <c r="E169" s="66" t="s">
        <v>137</v>
      </c>
      <c r="F169" s="66" t="s">
        <v>149</v>
      </c>
      <c r="G169" s="66" t="s">
        <v>139</v>
      </c>
      <c r="H169" s="11" t="s">
        <v>140</v>
      </c>
      <c r="I169" s="11" t="s">
        <v>141</v>
      </c>
      <c r="J169" s="8"/>
      <c r="K169" s="47"/>
      <c r="L169" s="12"/>
      <c r="M169" s="12"/>
      <c r="N169" s="7"/>
      <c r="O169" s="7"/>
      <c r="P169" s="7"/>
      <c r="Q169" s="7"/>
      <c r="R169" s="7"/>
      <c r="S169" s="12">
        <f>98/3600*45452735.38</f>
        <v>1237324.463</v>
      </c>
      <c r="T169" s="7"/>
      <c r="U169" s="6"/>
      <c r="V169" s="6"/>
      <c r="W169" s="6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6"/>
      <c r="V170" s="6"/>
      <c r="W170" s="6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6"/>
      <c r="V171" s="6"/>
      <c r="W171" s="6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6"/>
      <c r="V172" s="6"/>
      <c r="W172" s="6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6"/>
      <c r="V173" s="6"/>
      <c r="W173" s="6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6"/>
      <c r="V174" s="6"/>
      <c r="W174" s="6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6"/>
      <c r="V175" s="6"/>
      <c r="W175" s="6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6"/>
      <c r="V176" s="6"/>
      <c r="W176" s="6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6"/>
      <c r="V177" s="6"/>
      <c r="W177" s="6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6"/>
      <c r="V178" s="6"/>
      <c r="W178" s="6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6"/>
      <c r="V179" s="6"/>
      <c r="W179" s="6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6"/>
      <c r="V180" s="6"/>
      <c r="W180" s="6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6"/>
      <c r="V181" s="6"/>
      <c r="W181" s="6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6"/>
      <c r="V182" s="6"/>
      <c r="W182" s="6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6"/>
      <c r="V183" s="6"/>
      <c r="W183" s="6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6"/>
      <c r="V184" s="6"/>
      <c r="W184" s="6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6"/>
      <c r="V185" s="6"/>
      <c r="W185" s="6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6"/>
      <c r="V186" s="6"/>
      <c r="W186" s="6"/>
    </row>
    <row r="187" ht="119.2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6"/>
      <c r="V187" s="6"/>
      <c r="W187" s="6"/>
    </row>
    <row r="188" ht="15.0" customHeight="1">
      <c r="A188" s="7">
        <v>23.0</v>
      </c>
      <c r="B188" s="44">
        <v>38.0</v>
      </c>
      <c r="C188" s="44" t="s">
        <v>150</v>
      </c>
      <c r="D188" s="66" t="s">
        <v>136</v>
      </c>
      <c r="E188" s="66" t="s">
        <v>137</v>
      </c>
      <c r="F188" s="66" t="s">
        <v>151</v>
      </c>
      <c r="G188" s="66" t="s">
        <v>139</v>
      </c>
      <c r="H188" s="11" t="s">
        <v>152</v>
      </c>
      <c r="I188" s="11" t="s">
        <v>153</v>
      </c>
      <c r="J188" s="8"/>
      <c r="K188" s="47"/>
      <c r="L188" s="12"/>
      <c r="M188" s="12"/>
      <c r="N188" s="7"/>
      <c r="O188" s="7"/>
      <c r="P188" s="7"/>
      <c r="Q188" s="7"/>
      <c r="R188" s="7"/>
      <c r="S188" s="12">
        <f>38/720*45452735.38</f>
        <v>2398894.367</v>
      </c>
      <c r="T188" s="7"/>
      <c r="U188" s="6"/>
      <c r="V188" s="6"/>
      <c r="W188" s="6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6"/>
      <c r="V189" s="6"/>
      <c r="W189" s="6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6"/>
      <c r="V190" s="6"/>
      <c r="W190" s="6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6"/>
      <c r="V191" s="6"/>
      <c r="W191" s="6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6"/>
      <c r="V192" s="6"/>
      <c r="W192" s="6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6"/>
      <c r="V193" s="6"/>
      <c r="W193" s="6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6"/>
      <c r="V194" s="6"/>
      <c r="W194" s="6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6"/>
      <c r="V195" s="6"/>
      <c r="W195" s="6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6"/>
      <c r="V196" s="6"/>
      <c r="W196" s="6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6"/>
      <c r="V197" s="6"/>
      <c r="W197" s="6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6"/>
      <c r="V198" s="6"/>
      <c r="W198" s="6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6"/>
      <c r="V199" s="6"/>
      <c r="W199" s="6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6"/>
      <c r="V200" s="6"/>
      <c r="W200" s="6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6"/>
      <c r="V201" s="6"/>
      <c r="W201" s="6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6"/>
      <c r="V202" s="6"/>
      <c r="W202" s="6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6"/>
      <c r="V203" s="6"/>
      <c r="W203" s="6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6"/>
      <c r="V204" s="6"/>
      <c r="W204" s="6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6"/>
      <c r="V205" s="6"/>
      <c r="W205" s="6"/>
    </row>
    <row r="206" ht="111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6"/>
      <c r="V206" s="6"/>
      <c r="W206" s="6"/>
    </row>
    <row r="207" ht="15.0" customHeight="1">
      <c r="A207" s="7">
        <v>23.0</v>
      </c>
      <c r="B207" s="44">
        <v>39.0</v>
      </c>
      <c r="C207" s="44" t="s">
        <v>154</v>
      </c>
      <c r="D207" s="66" t="s">
        <v>136</v>
      </c>
      <c r="E207" s="66" t="s">
        <v>137</v>
      </c>
      <c r="F207" s="66" t="s">
        <v>155</v>
      </c>
      <c r="G207" s="66" t="s">
        <v>139</v>
      </c>
      <c r="H207" s="11" t="s">
        <v>152</v>
      </c>
      <c r="I207" s="11" t="s">
        <v>153</v>
      </c>
      <c r="J207" s="8"/>
      <c r="K207" s="47"/>
      <c r="L207" s="12"/>
      <c r="M207" s="12"/>
      <c r="N207" s="7"/>
      <c r="O207" s="7"/>
      <c r="P207" s="7"/>
      <c r="Q207" s="7"/>
      <c r="R207" s="7"/>
      <c r="S207" s="12">
        <f>38/720*45452735.38</f>
        <v>2398894.367</v>
      </c>
      <c r="T207" s="52" t="s">
        <v>156</v>
      </c>
      <c r="U207" s="6"/>
      <c r="V207" s="6"/>
      <c r="W207" s="6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6"/>
      <c r="V208" s="6"/>
      <c r="W208" s="6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6"/>
      <c r="V209" s="6"/>
      <c r="W209" s="6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6"/>
      <c r="V210" s="6"/>
      <c r="W210" s="6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6"/>
      <c r="V211" s="6"/>
      <c r="W211" s="6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6"/>
      <c r="V212" s="6"/>
      <c r="W212" s="6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6"/>
      <c r="V213" s="6"/>
      <c r="W213" s="6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6"/>
      <c r="V214" s="6"/>
      <c r="W214" s="6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6"/>
      <c r="V215" s="6"/>
      <c r="W215" s="6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6"/>
      <c r="V216" s="6"/>
      <c r="W216" s="6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6"/>
      <c r="V217" s="6"/>
      <c r="W217" s="6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6"/>
      <c r="V218" s="6"/>
      <c r="W218" s="6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6"/>
      <c r="V219" s="6"/>
      <c r="W219" s="6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6"/>
      <c r="V220" s="6"/>
      <c r="W220" s="6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6"/>
      <c r="V221" s="6"/>
      <c r="W221" s="6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6"/>
      <c r="V222" s="6"/>
      <c r="W222" s="6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6"/>
      <c r="V223" s="6"/>
      <c r="W223" s="6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6"/>
      <c r="V224" s="6"/>
      <c r="W224" s="6"/>
    </row>
    <row r="225" ht="105.0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6"/>
      <c r="V225" s="6"/>
      <c r="W225" s="6"/>
    </row>
    <row r="226" ht="15.0" customHeight="1">
      <c r="A226" s="7">
        <v>23.0</v>
      </c>
      <c r="B226" s="44">
        <v>40.0</v>
      </c>
      <c r="C226" s="44" t="s">
        <v>157</v>
      </c>
      <c r="D226" s="66" t="s">
        <v>136</v>
      </c>
      <c r="E226" s="66" t="s">
        <v>137</v>
      </c>
      <c r="F226" s="66" t="s">
        <v>158</v>
      </c>
      <c r="G226" s="66" t="s">
        <v>139</v>
      </c>
      <c r="H226" s="11" t="s">
        <v>159</v>
      </c>
      <c r="I226" s="11" t="s">
        <v>160</v>
      </c>
      <c r="J226" s="8"/>
      <c r="K226" s="47"/>
      <c r="L226" s="12"/>
      <c r="M226" s="12"/>
      <c r="N226" s="7"/>
      <c r="O226" s="7"/>
      <c r="P226" s="7"/>
      <c r="Q226" s="7"/>
      <c r="R226" s="7"/>
      <c r="S226" s="12">
        <f>28/720*45452735.38</f>
        <v>1767606.376</v>
      </c>
      <c r="T226" s="7"/>
      <c r="U226" s="6"/>
      <c r="V226" s="6"/>
      <c r="W226" s="6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6"/>
      <c r="V227" s="6"/>
      <c r="W227" s="6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6"/>
      <c r="V228" s="6"/>
      <c r="W228" s="6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6"/>
      <c r="V229" s="6"/>
      <c r="W229" s="6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6"/>
      <c r="V230" s="6"/>
      <c r="W230" s="6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6"/>
      <c r="V231" s="6"/>
      <c r="W231" s="6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6"/>
      <c r="V232" s="6"/>
      <c r="W232" s="6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6"/>
      <c r="V233" s="6"/>
      <c r="W233" s="6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6"/>
      <c r="V234" s="6"/>
      <c r="W234" s="6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6"/>
      <c r="V235" s="6"/>
      <c r="W235" s="6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6"/>
      <c r="V236" s="6"/>
      <c r="W236" s="6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6"/>
      <c r="V237" s="6"/>
      <c r="W237" s="6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6"/>
      <c r="V238" s="6"/>
      <c r="W238" s="6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6"/>
      <c r="V239" s="6"/>
      <c r="W239" s="6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6"/>
      <c r="V240" s="6"/>
      <c r="W240" s="6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6"/>
      <c r="V241" s="6"/>
      <c r="W241" s="6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6"/>
      <c r="V242" s="6"/>
      <c r="W242" s="6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6"/>
      <c r="V243" s="6"/>
      <c r="W243" s="6"/>
    </row>
    <row r="244" ht="108.0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6"/>
      <c r="V244" s="6"/>
      <c r="W244" s="6"/>
    </row>
    <row r="245" ht="15.0" customHeight="1">
      <c r="A245" s="7">
        <v>23.0</v>
      </c>
      <c r="B245" s="44">
        <v>41.0</v>
      </c>
      <c r="C245" s="44" t="s">
        <v>161</v>
      </c>
      <c r="D245" s="66" t="s">
        <v>136</v>
      </c>
      <c r="E245" s="66" t="s">
        <v>137</v>
      </c>
      <c r="F245" s="66" t="s">
        <v>162</v>
      </c>
      <c r="G245" s="66" t="s">
        <v>139</v>
      </c>
      <c r="H245" s="11" t="s">
        <v>163</v>
      </c>
      <c r="I245" s="11" t="s">
        <v>164</v>
      </c>
      <c r="J245" s="8"/>
      <c r="K245" s="47"/>
      <c r="L245" s="12"/>
      <c r="M245" s="12"/>
      <c r="N245" s="7"/>
      <c r="O245" s="7"/>
      <c r="P245" s="7"/>
      <c r="Q245" s="7"/>
      <c r="R245" s="7"/>
      <c r="S245" s="12">
        <f>38/2880*45452735.38</f>
        <v>599723.5918</v>
      </c>
      <c r="T245" s="7"/>
      <c r="U245" s="6"/>
      <c r="V245" s="6"/>
      <c r="W245" s="6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6"/>
      <c r="V246" s="6"/>
      <c r="W246" s="6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6"/>
      <c r="V247" s="6"/>
      <c r="W247" s="6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6"/>
      <c r="V248" s="6"/>
      <c r="W248" s="6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6"/>
      <c r="V249" s="6"/>
      <c r="W249" s="6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6"/>
      <c r="V250" s="6"/>
      <c r="W250" s="6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6"/>
      <c r="V251" s="6"/>
      <c r="W251" s="6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6"/>
      <c r="V252" s="6"/>
      <c r="W252" s="6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6"/>
      <c r="V253" s="6"/>
      <c r="W253" s="6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6"/>
      <c r="V254" s="6"/>
      <c r="W254" s="6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6"/>
      <c r="V255" s="6"/>
      <c r="W255" s="6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6"/>
      <c r="V256" s="6"/>
      <c r="W256" s="6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6"/>
      <c r="V257" s="6"/>
      <c r="W257" s="6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6"/>
      <c r="V258" s="6"/>
      <c r="W258" s="6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6"/>
      <c r="V259" s="6"/>
      <c r="W259" s="6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6"/>
      <c r="V260" s="6"/>
      <c r="W260" s="6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6"/>
      <c r="V261" s="6"/>
      <c r="W261" s="6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6"/>
      <c r="V262" s="6"/>
      <c r="W262" s="6"/>
    </row>
    <row r="263" ht="142.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6"/>
      <c r="V263" s="6"/>
      <c r="W263" s="6"/>
    </row>
    <row r="264" ht="15.0" customHeight="1">
      <c r="A264" s="7">
        <v>23.0</v>
      </c>
      <c r="B264" s="44">
        <v>42.0</v>
      </c>
      <c r="C264" s="44" t="s">
        <v>165</v>
      </c>
      <c r="D264" s="66" t="s">
        <v>136</v>
      </c>
      <c r="E264" s="66" t="s">
        <v>137</v>
      </c>
      <c r="F264" s="66" t="s">
        <v>166</v>
      </c>
      <c r="G264" s="66" t="s">
        <v>139</v>
      </c>
      <c r="H264" s="11" t="s">
        <v>163</v>
      </c>
      <c r="I264" s="11" t="s">
        <v>164</v>
      </c>
      <c r="J264" s="8"/>
      <c r="K264" s="47"/>
      <c r="L264" s="12"/>
      <c r="M264" s="12"/>
      <c r="N264" s="7"/>
      <c r="O264" s="7"/>
      <c r="P264" s="7"/>
      <c r="Q264" s="7"/>
      <c r="R264" s="7"/>
      <c r="S264" s="12">
        <f>38/2880*45452735.38</f>
        <v>599723.5918</v>
      </c>
      <c r="T264" s="7"/>
      <c r="U264" s="6"/>
      <c r="V264" s="6"/>
      <c r="W264" s="6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6"/>
      <c r="V265" s="6"/>
      <c r="W265" s="6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6"/>
      <c r="V266" s="6"/>
      <c r="W266" s="6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6"/>
      <c r="V267" s="6"/>
      <c r="W267" s="6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6"/>
      <c r="V268" s="6"/>
      <c r="W268" s="6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6"/>
      <c r="V269" s="6"/>
      <c r="W269" s="6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6"/>
      <c r="V270" s="6"/>
      <c r="W270" s="6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6"/>
      <c r="V271" s="6"/>
      <c r="W271" s="6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6"/>
      <c r="V272" s="6"/>
      <c r="W272" s="6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6"/>
      <c r="V273" s="6"/>
      <c r="W273" s="6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6"/>
      <c r="V274" s="6"/>
      <c r="W274" s="6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6"/>
      <c r="V275" s="6"/>
      <c r="W275" s="6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6"/>
      <c r="V276" s="6"/>
      <c r="W276" s="6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6"/>
      <c r="V277" s="6"/>
      <c r="W277" s="6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6"/>
      <c r="V278" s="6"/>
      <c r="W278" s="6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6"/>
      <c r="V279" s="6"/>
      <c r="W279" s="6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6"/>
      <c r="V280" s="6"/>
      <c r="W280" s="6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6"/>
      <c r="V281" s="6"/>
      <c r="W281" s="6"/>
    </row>
    <row r="282" ht="10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6"/>
      <c r="V282" s="6"/>
      <c r="W282" s="6"/>
    </row>
    <row r="283" ht="15.0" customHeight="1">
      <c r="A283" s="7">
        <v>23.0</v>
      </c>
      <c r="B283" s="44">
        <v>43.0</v>
      </c>
      <c r="C283" s="44" t="s">
        <v>167</v>
      </c>
      <c r="D283" s="66" t="s">
        <v>136</v>
      </c>
      <c r="E283" s="66" t="s">
        <v>137</v>
      </c>
      <c r="F283" s="66" t="s">
        <v>168</v>
      </c>
      <c r="G283" s="66" t="s">
        <v>139</v>
      </c>
      <c r="H283" s="11" t="s">
        <v>163</v>
      </c>
      <c r="I283" s="11" t="s">
        <v>164</v>
      </c>
      <c r="J283" s="8"/>
      <c r="K283" s="47"/>
      <c r="L283" s="12"/>
      <c r="M283" s="12"/>
      <c r="N283" s="7"/>
      <c r="O283" s="7"/>
      <c r="P283" s="7"/>
      <c r="Q283" s="7"/>
      <c r="R283" s="7"/>
      <c r="S283" s="12">
        <f>38/2880*45452735.38</f>
        <v>599723.5918</v>
      </c>
      <c r="T283" s="7"/>
      <c r="U283" s="6"/>
      <c r="V283" s="6"/>
      <c r="W283" s="6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6"/>
      <c r="V284" s="6"/>
      <c r="W284" s="6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6"/>
      <c r="V285" s="6"/>
      <c r="W285" s="6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6"/>
      <c r="V286" s="6"/>
      <c r="W286" s="6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6"/>
      <c r="V287" s="6"/>
      <c r="W287" s="6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6"/>
      <c r="V288" s="6"/>
      <c r="W288" s="6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6"/>
      <c r="V289" s="6"/>
      <c r="W289" s="6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6"/>
      <c r="V290" s="6"/>
      <c r="W290" s="6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6"/>
      <c r="V291" s="6"/>
      <c r="W291" s="6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6"/>
      <c r="V292" s="6"/>
      <c r="W292" s="6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6"/>
      <c r="V293" s="6"/>
      <c r="W293" s="6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6"/>
      <c r="V294" s="6"/>
      <c r="W294" s="6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6"/>
      <c r="V295" s="6"/>
      <c r="W295" s="6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6"/>
      <c r="V296" s="6"/>
      <c r="W296" s="6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6"/>
      <c r="V297" s="6"/>
      <c r="W297" s="6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6"/>
      <c r="V298" s="6"/>
      <c r="W298" s="6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6"/>
      <c r="V299" s="6"/>
      <c r="W299" s="6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6"/>
      <c r="V300" s="6"/>
      <c r="W300" s="6"/>
    </row>
    <row r="301" ht="110.2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6"/>
      <c r="V301" s="6"/>
      <c r="W301" s="6"/>
    </row>
    <row r="302" ht="15.0" customHeight="1">
      <c r="A302" s="7">
        <v>23.0</v>
      </c>
      <c r="B302" s="44">
        <v>44.0</v>
      </c>
      <c r="C302" s="44" t="s">
        <v>169</v>
      </c>
      <c r="D302" s="66" t="s">
        <v>136</v>
      </c>
      <c r="E302" s="66" t="s">
        <v>137</v>
      </c>
      <c r="F302" s="66" t="s">
        <v>170</v>
      </c>
      <c r="G302" s="66" t="s">
        <v>139</v>
      </c>
      <c r="H302" s="11" t="s">
        <v>163</v>
      </c>
      <c r="I302" s="11" t="s">
        <v>164</v>
      </c>
      <c r="J302" s="8"/>
      <c r="K302" s="47"/>
      <c r="L302" s="12"/>
      <c r="M302" s="12"/>
      <c r="N302" s="7"/>
      <c r="O302" s="7"/>
      <c r="P302" s="7"/>
      <c r="Q302" s="7"/>
      <c r="R302" s="7"/>
      <c r="S302" s="12">
        <f>38/2880*45452735.38</f>
        <v>599723.5918</v>
      </c>
      <c r="T302" s="7"/>
      <c r="U302" s="6"/>
      <c r="V302" s="6"/>
      <c r="W302" s="6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6"/>
      <c r="V303" s="6"/>
      <c r="W303" s="6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6"/>
      <c r="V304" s="6"/>
      <c r="W304" s="6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6"/>
      <c r="V305" s="6"/>
      <c r="W305" s="6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6"/>
      <c r="V306" s="6"/>
      <c r="W306" s="6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6"/>
      <c r="V307" s="6"/>
      <c r="W307" s="6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6"/>
      <c r="V308" s="6"/>
      <c r="W308" s="6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6"/>
      <c r="V309" s="6"/>
      <c r="W309" s="6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6"/>
      <c r="V310" s="6"/>
      <c r="W310" s="6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6"/>
      <c r="V311" s="6"/>
      <c r="W311" s="6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6"/>
      <c r="V312" s="6"/>
      <c r="W312" s="6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6"/>
      <c r="V313" s="6"/>
      <c r="W313" s="6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6"/>
      <c r="V314" s="6"/>
      <c r="W314" s="6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6"/>
      <c r="V315" s="6"/>
      <c r="W315" s="6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6"/>
      <c r="V316" s="6"/>
      <c r="W316" s="6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6"/>
      <c r="V317" s="6"/>
      <c r="W317" s="6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6"/>
      <c r="V318" s="6"/>
      <c r="W318" s="6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6"/>
      <c r="V319" s="6"/>
      <c r="W319" s="6"/>
    </row>
    <row r="320" ht="120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6"/>
      <c r="V320" s="6"/>
      <c r="W320" s="6"/>
    </row>
    <row r="321" ht="15.0" customHeight="1">
      <c r="A321" s="7">
        <v>23.0</v>
      </c>
      <c r="B321" s="44">
        <v>45.0</v>
      </c>
      <c r="C321" s="44" t="s">
        <v>171</v>
      </c>
      <c r="D321" s="66" t="s">
        <v>136</v>
      </c>
      <c r="E321" s="66" t="s">
        <v>137</v>
      </c>
      <c r="F321" s="66" t="s">
        <v>172</v>
      </c>
      <c r="G321" s="66" t="s">
        <v>139</v>
      </c>
      <c r="H321" s="10" t="s">
        <v>173</v>
      </c>
      <c r="I321" s="11" t="s">
        <v>174</v>
      </c>
      <c r="J321" s="8"/>
      <c r="K321" s="47"/>
      <c r="L321" s="12"/>
      <c r="M321" s="12"/>
      <c r="N321" s="7"/>
      <c r="O321" s="7"/>
      <c r="P321" s="7"/>
      <c r="Q321" s="7"/>
      <c r="R321" s="7"/>
      <c r="S321" s="12">
        <f>1/12*45452735.38</f>
        <v>3787727.948</v>
      </c>
      <c r="T321" s="7"/>
      <c r="U321" s="6"/>
      <c r="V321" s="6"/>
      <c r="W321" s="6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6"/>
      <c r="V322" s="6"/>
      <c r="W322" s="6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6"/>
      <c r="V323" s="6"/>
      <c r="W323" s="6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6"/>
      <c r="V324" s="6"/>
      <c r="W324" s="6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6"/>
      <c r="V325" s="6"/>
      <c r="W325" s="6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6"/>
      <c r="V326" s="6"/>
      <c r="W326" s="6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6"/>
      <c r="V327" s="6"/>
      <c r="W327" s="6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6"/>
      <c r="V328" s="6"/>
      <c r="W328" s="6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6"/>
      <c r="V329" s="6"/>
      <c r="W329" s="6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6"/>
      <c r="V330" s="6"/>
      <c r="W330" s="6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6"/>
      <c r="V331" s="6"/>
      <c r="W331" s="6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6"/>
      <c r="V332" s="6"/>
      <c r="W332" s="6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6"/>
      <c r="V333" s="6"/>
      <c r="W333" s="6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6"/>
      <c r="V334" s="6"/>
      <c r="W334" s="6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6"/>
      <c r="V335" s="6"/>
      <c r="W335" s="6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6"/>
      <c r="V336" s="6"/>
      <c r="W336" s="6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6"/>
      <c r="V337" s="6"/>
      <c r="W337" s="6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6"/>
      <c r="V338" s="6"/>
      <c r="W338" s="6"/>
    </row>
    <row r="339" ht="123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6"/>
      <c r="V339" s="6"/>
      <c r="W339" s="6"/>
    </row>
    <row r="340" ht="15.0" customHeight="1">
      <c r="A340" s="7">
        <v>23.0</v>
      </c>
      <c r="B340" s="44">
        <v>46.0</v>
      </c>
      <c r="C340" s="44" t="s">
        <v>175</v>
      </c>
      <c r="D340" s="66" t="s">
        <v>136</v>
      </c>
      <c r="E340" s="66" t="s">
        <v>137</v>
      </c>
      <c r="F340" s="66" t="s">
        <v>176</v>
      </c>
      <c r="G340" s="66" t="s">
        <v>139</v>
      </c>
      <c r="H340" s="10" t="s">
        <v>173</v>
      </c>
      <c r="I340" s="11" t="s">
        <v>174</v>
      </c>
      <c r="J340" s="8"/>
      <c r="K340" s="47"/>
      <c r="L340" s="12"/>
      <c r="M340" s="12"/>
      <c r="N340" s="7"/>
      <c r="O340" s="7"/>
      <c r="P340" s="7"/>
      <c r="Q340" s="7"/>
      <c r="R340" s="7"/>
      <c r="S340" s="12">
        <f>1/12*45452735.38</f>
        <v>3787727.948</v>
      </c>
      <c r="T340" s="69" t="s">
        <v>177</v>
      </c>
      <c r="U340" s="6"/>
      <c r="V340" s="6"/>
      <c r="W340" s="6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6"/>
      <c r="V341" s="6"/>
      <c r="W341" s="6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6"/>
      <c r="V342" s="6"/>
      <c r="W342" s="6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6"/>
      <c r="V343" s="6"/>
      <c r="W343" s="6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6"/>
      <c r="V344" s="6"/>
      <c r="W344" s="6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6"/>
      <c r="V345" s="6"/>
      <c r="W345" s="6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6"/>
      <c r="V346" s="6"/>
      <c r="W346" s="6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6"/>
      <c r="V347" s="6"/>
      <c r="W347" s="6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6"/>
      <c r="V348" s="6"/>
      <c r="W348" s="6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6"/>
      <c r="V349" s="6"/>
      <c r="W349" s="6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6"/>
      <c r="V350" s="6"/>
      <c r="W350" s="6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6"/>
      <c r="V351" s="6"/>
      <c r="W351" s="6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6"/>
      <c r="V352" s="6"/>
      <c r="W352" s="6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6"/>
      <c r="V353" s="6"/>
      <c r="W353" s="6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6"/>
      <c r="V354" s="6"/>
      <c r="W354" s="6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6"/>
      <c r="V355" s="6"/>
      <c r="W355" s="6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6"/>
      <c r="V356" s="6"/>
      <c r="W356" s="6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6"/>
      <c r="V357" s="6"/>
      <c r="W357" s="6"/>
    </row>
    <row r="358" ht="204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6"/>
      <c r="V358" s="6"/>
      <c r="W358" s="6"/>
    </row>
    <row r="359" ht="15.0" customHeight="1">
      <c r="A359" s="7">
        <v>23.0</v>
      </c>
      <c r="B359" s="44">
        <v>47.0</v>
      </c>
      <c r="C359" s="44" t="s">
        <v>178</v>
      </c>
      <c r="D359" s="66" t="s">
        <v>136</v>
      </c>
      <c r="E359" s="66" t="s">
        <v>137</v>
      </c>
      <c r="F359" s="66" t="s">
        <v>179</v>
      </c>
      <c r="G359" s="66" t="s">
        <v>139</v>
      </c>
      <c r="H359" s="10" t="s">
        <v>180</v>
      </c>
      <c r="I359" s="11" t="s">
        <v>181</v>
      </c>
      <c r="J359" s="8"/>
      <c r="K359" s="47"/>
      <c r="L359" s="12"/>
      <c r="M359" s="12"/>
      <c r="N359" s="7"/>
      <c r="O359" s="7"/>
      <c r="P359" s="7"/>
      <c r="Q359" s="7"/>
      <c r="R359" s="7"/>
      <c r="S359" s="12">
        <f>1/40*45452735.38</f>
        <v>1136318.385</v>
      </c>
      <c r="T359" s="69" t="s">
        <v>182</v>
      </c>
      <c r="U359" s="6"/>
      <c r="V359" s="6"/>
      <c r="W359" s="6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6"/>
      <c r="V360" s="6"/>
      <c r="W360" s="6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6"/>
      <c r="V361" s="6"/>
      <c r="W361" s="6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6"/>
      <c r="V362" s="6"/>
      <c r="W362" s="6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6"/>
      <c r="V363" s="6"/>
      <c r="W363" s="6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6"/>
      <c r="V364" s="6"/>
      <c r="W364" s="6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6"/>
      <c r="V365" s="6"/>
      <c r="W365" s="6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6"/>
      <c r="V366" s="6"/>
      <c r="W366" s="6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6"/>
      <c r="V367" s="6"/>
      <c r="W367" s="6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6"/>
      <c r="V368" s="6"/>
      <c r="W368" s="6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6"/>
      <c r="V369" s="6"/>
      <c r="W369" s="6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6"/>
      <c r="V370" s="6"/>
      <c r="W370" s="6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6"/>
      <c r="V371" s="6"/>
      <c r="W371" s="6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6"/>
      <c r="V372" s="6"/>
      <c r="W372" s="6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6"/>
      <c r="V373" s="6"/>
      <c r="W373" s="6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6"/>
      <c r="V374" s="6"/>
      <c r="W374" s="6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6"/>
      <c r="V375" s="6"/>
      <c r="W375" s="6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6"/>
      <c r="V376" s="6"/>
      <c r="W376" s="6"/>
    </row>
    <row r="377" ht="102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6"/>
      <c r="V377" s="6"/>
      <c r="W377" s="6"/>
    </row>
    <row r="378" ht="15.0" customHeight="1">
      <c r="A378" s="7">
        <v>23.0</v>
      </c>
      <c r="B378" s="44">
        <v>48.0</v>
      </c>
      <c r="C378" s="44" t="s">
        <v>183</v>
      </c>
      <c r="D378" s="66" t="s">
        <v>136</v>
      </c>
      <c r="E378" s="66" t="s">
        <v>137</v>
      </c>
      <c r="F378" s="66" t="s">
        <v>184</v>
      </c>
      <c r="G378" s="66" t="s">
        <v>139</v>
      </c>
      <c r="H378" s="10" t="s">
        <v>180</v>
      </c>
      <c r="I378" s="11" t="s">
        <v>181</v>
      </c>
      <c r="J378" s="8"/>
      <c r="K378" s="47"/>
      <c r="L378" s="12"/>
      <c r="M378" s="12"/>
      <c r="N378" s="7"/>
      <c r="O378" s="7"/>
      <c r="P378" s="7"/>
      <c r="Q378" s="7"/>
      <c r="R378" s="7"/>
      <c r="S378" s="12">
        <f>1/40*45452735.38</f>
        <v>1136318.385</v>
      </c>
      <c r="T378" s="70" t="s">
        <v>185</v>
      </c>
      <c r="U378" s="6"/>
      <c r="V378" s="6"/>
      <c r="W378" s="6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6"/>
      <c r="V379" s="6"/>
      <c r="W379" s="6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6"/>
      <c r="V380" s="6"/>
      <c r="W380" s="6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6"/>
      <c r="V381" s="6"/>
      <c r="W381" s="6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6"/>
      <c r="V382" s="6"/>
      <c r="W382" s="6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6"/>
      <c r="V383" s="6"/>
      <c r="W383" s="6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6"/>
      <c r="V384" s="6"/>
      <c r="W384" s="6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6"/>
      <c r="V385" s="6"/>
      <c r="W385" s="6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6"/>
      <c r="V386" s="6"/>
      <c r="W386" s="6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6"/>
      <c r="V387" s="6"/>
      <c r="W387" s="6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6"/>
      <c r="V388" s="6"/>
      <c r="W388" s="6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6"/>
      <c r="V389" s="6"/>
      <c r="W389" s="6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6"/>
      <c r="V390" s="6"/>
      <c r="W390" s="6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6"/>
      <c r="V391" s="6"/>
      <c r="W391" s="6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6"/>
      <c r="V392" s="6"/>
      <c r="W392" s="6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6"/>
      <c r="V393" s="6"/>
      <c r="W393" s="6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6"/>
      <c r="V394" s="6"/>
      <c r="W394" s="6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6"/>
      <c r="V395" s="6"/>
      <c r="W395" s="6"/>
    </row>
    <row r="396" ht="117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6"/>
      <c r="V396" s="6"/>
      <c r="W396" s="6"/>
    </row>
    <row r="397" ht="15.0" customHeight="1">
      <c r="A397" s="7">
        <v>23.0</v>
      </c>
      <c r="B397" s="44">
        <v>49.0</v>
      </c>
      <c r="C397" s="44" t="s">
        <v>186</v>
      </c>
      <c r="D397" s="66" t="s">
        <v>136</v>
      </c>
      <c r="E397" s="66" t="s">
        <v>137</v>
      </c>
      <c r="F397" s="66" t="s">
        <v>187</v>
      </c>
      <c r="G397" s="66" t="s">
        <v>139</v>
      </c>
      <c r="H397" s="10" t="s">
        <v>180</v>
      </c>
      <c r="I397" s="11" t="s">
        <v>181</v>
      </c>
      <c r="J397" s="8"/>
      <c r="K397" s="47"/>
      <c r="L397" s="12"/>
      <c r="M397" s="12"/>
      <c r="N397" s="7"/>
      <c r="O397" s="7"/>
      <c r="P397" s="7"/>
      <c r="Q397" s="7"/>
      <c r="R397" s="7"/>
      <c r="S397" s="12">
        <f>1/40*45452735.38</f>
        <v>1136318.385</v>
      </c>
      <c r="T397" s="7"/>
      <c r="U397" s="6"/>
      <c r="V397" s="6"/>
      <c r="W397" s="6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6"/>
      <c r="V398" s="6"/>
      <c r="W398" s="6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6"/>
      <c r="V399" s="6"/>
      <c r="W399" s="6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6"/>
      <c r="V400" s="6"/>
      <c r="W400" s="6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6"/>
      <c r="V401" s="6"/>
      <c r="W401" s="6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6"/>
      <c r="V402" s="6"/>
      <c r="W402" s="6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6"/>
      <c r="V403" s="6"/>
      <c r="W403" s="6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6"/>
      <c r="V404" s="6"/>
      <c r="W404" s="6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6"/>
      <c r="V405" s="6"/>
      <c r="W405" s="6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6"/>
      <c r="V406" s="6"/>
      <c r="W406" s="6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6"/>
      <c r="V407" s="6"/>
      <c r="W407" s="6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6"/>
      <c r="V408" s="6"/>
      <c r="W408" s="6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6"/>
      <c r="V409" s="6"/>
      <c r="W409" s="6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6"/>
      <c r="V410" s="6"/>
      <c r="W410" s="6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6"/>
      <c r="V411" s="6"/>
      <c r="W411" s="6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6"/>
      <c r="V412" s="6"/>
      <c r="W412" s="6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6"/>
      <c r="V413" s="6"/>
      <c r="W413" s="6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6"/>
      <c r="V414" s="6"/>
      <c r="W414" s="6"/>
    </row>
    <row r="415" ht="114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6"/>
      <c r="V415" s="6"/>
      <c r="W415" s="6"/>
    </row>
    <row r="416" ht="15.0" customHeight="1">
      <c r="A416" s="7">
        <v>23.0</v>
      </c>
      <c r="B416" s="44">
        <v>50.0</v>
      </c>
      <c r="C416" s="44" t="s">
        <v>188</v>
      </c>
      <c r="D416" s="66" t="s">
        <v>136</v>
      </c>
      <c r="E416" s="66" t="s">
        <v>137</v>
      </c>
      <c r="F416" s="66" t="s">
        <v>189</v>
      </c>
      <c r="G416" s="66" t="s">
        <v>139</v>
      </c>
      <c r="H416" s="11" t="s">
        <v>190</v>
      </c>
      <c r="I416" s="11" t="s">
        <v>107</v>
      </c>
      <c r="J416" s="8"/>
      <c r="K416" s="47"/>
      <c r="L416" s="12"/>
      <c r="M416" s="12"/>
      <c r="N416" s="7"/>
      <c r="O416" s="7"/>
      <c r="P416" s="7"/>
      <c r="Q416" s="7"/>
      <c r="R416" s="7"/>
      <c r="S416" s="12">
        <f>105/3600*45452735.38</f>
        <v>1325704.782</v>
      </c>
      <c r="T416" s="7"/>
      <c r="U416" s="6"/>
      <c r="V416" s="6"/>
      <c r="W416" s="6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6"/>
      <c r="V417" s="6"/>
      <c r="W417" s="6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6"/>
      <c r="V418" s="6"/>
      <c r="W418" s="6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6"/>
      <c r="V419" s="6"/>
      <c r="W419" s="6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6"/>
      <c r="V420" s="6"/>
      <c r="W420" s="6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6"/>
      <c r="V421" s="6"/>
      <c r="W421" s="6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6"/>
      <c r="V422" s="6"/>
      <c r="W422" s="6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6"/>
      <c r="V423" s="6"/>
      <c r="W423" s="6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6"/>
      <c r="V424" s="6"/>
      <c r="W424" s="6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6"/>
      <c r="V425" s="6"/>
      <c r="W425" s="6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6"/>
      <c r="V426" s="6"/>
      <c r="W426" s="6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6"/>
      <c r="V427" s="6"/>
      <c r="W427" s="6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6"/>
      <c r="V428" s="6"/>
      <c r="W428" s="6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6"/>
      <c r="V429" s="6"/>
      <c r="W429" s="6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6"/>
      <c r="V430" s="6"/>
      <c r="W430" s="6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6"/>
      <c r="V431" s="6"/>
      <c r="W431" s="6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6"/>
      <c r="V432" s="6"/>
      <c r="W432" s="6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6"/>
      <c r="V433" s="6"/>
      <c r="W433" s="6"/>
    </row>
    <row r="434" ht="104.2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6"/>
      <c r="V434" s="6"/>
      <c r="W434" s="6"/>
    </row>
    <row r="435" ht="15.0" customHeight="1">
      <c r="A435" s="7">
        <v>23.0</v>
      </c>
      <c r="B435" s="44">
        <v>51.0</v>
      </c>
      <c r="C435" s="44" t="s">
        <v>191</v>
      </c>
      <c r="D435" s="66" t="s">
        <v>136</v>
      </c>
      <c r="E435" s="66" t="s">
        <v>137</v>
      </c>
      <c r="F435" s="66" t="s">
        <v>192</v>
      </c>
      <c r="G435" s="66" t="s">
        <v>139</v>
      </c>
      <c r="H435" s="11" t="s">
        <v>190</v>
      </c>
      <c r="I435" s="11" t="s">
        <v>107</v>
      </c>
      <c r="J435" s="8"/>
      <c r="K435" s="47"/>
      <c r="L435" s="12"/>
      <c r="M435" s="12"/>
      <c r="N435" s="7"/>
      <c r="O435" s="7"/>
      <c r="P435" s="7"/>
      <c r="Q435" s="7"/>
      <c r="R435" s="7"/>
      <c r="S435" s="12">
        <f>105/3600*45452735.38</f>
        <v>1325704.782</v>
      </c>
      <c r="T435" s="7"/>
      <c r="U435" s="6"/>
      <c r="V435" s="6"/>
      <c r="W435" s="6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6"/>
      <c r="V436" s="6"/>
      <c r="W436" s="6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6"/>
      <c r="V437" s="6"/>
      <c r="W437" s="6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6"/>
      <c r="V438" s="6"/>
      <c r="W438" s="6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6"/>
      <c r="V439" s="6"/>
      <c r="W439" s="6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6"/>
      <c r="V440" s="6"/>
      <c r="W440" s="6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6"/>
      <c r="V441" s="6"/>
      <c r="W441" s="6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6"/>
      <c r="V442" s="6"/>
      <c r="W442" s="6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6"/>
      <c r="V443" s="6"/>
      <c r="W443" s="6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6"/>
      <c r="V444" s="6"/>
      <c r="W444" s="6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6"/>
      <c r="V445" s="6"/>
      <c r="W445" s="6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6"/>
      <c r="V446" s="6"/>
      <c r="W446" s="6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6"/>
      <c r="V447" s="6"/>
      <c r="W447" s="6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6"/>
      <c r="V448" s="6"/>
      <c r="W448" s="6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6"/>
      <c r="V449" s="6"/>
      <c r="W449" s="6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6"/>
      <c r="V450" s="6"/>
      <c r="W450" s="6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6"/>
      <c r="V451" s="6"/>
      <c r="W451" s="6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6"/>
      <c r="V452" s="6"/>
      <c r="W452" s="6"/>
    </row>
    <row r="453" ht="105.0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6"/>
      <c r="V453" s="6"/>
      <c r="W453" s="6"/>
    </row>
    <row r="454" ht="15.0" customHeight="1">
      <c r="A454" s="7">
        <v>23.0</v>
      </c>
      <c r="B454" s="44">
        <v>52.0</v>
      </c>
      <c r="C454" s="44" t="s">
        <v>193</v>
      </c>
      <c r="D454" s="66" t="s">
        <v>136</v>
      </c>
      <c r="E454" s="66" t="s">
        <v>137</v>
      </c>
      <c r="F454" s="66" t="s">
        <v>194</v>
      </c>
      <c r="G454" s="66" t="s">
        <v>139</v>
      </c>
      <c r="H454" s="11" t="s">
        <v>190</v>
      </c>
      <c r="I454" s="11" t="s">
        <v>107</v>
      </c>
      <c r="J454" s="8"/>
      <c r="K454" s="47"/>
      <c r="L454" s="12"/>
      <c r="M454" s="12"/>
      <c r="N454" s="7"/>
      <c r="O454" s="7"/>
      <c r="P454" s="7"/>
      <c r="Q454" s="7"/>
      <c r="R454" s="7"/>
      <c r="S454" s="12">
        <f>105/3600*45452735.38</f>
        <v>1325704.782</v>
      </c>
      <c r="T454" s="7"/>
      <c r="U454" s="6"/>
      <c r="V454" s="6"/>
      <c r="W454" s="6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6"/>
      <c r="V455" s="6"/>
      <c r="W455" s="6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6"/>
      <c r="V456" s="6"/>
      <c r="W456" s="6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6"/>
      <c r="V457" s="6"/>
      <c r="W457" s="6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6"/>
      <c r="V458" s="6"/>
      <c r="W458" s="6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6"/>
      <c r="V459" s="6"/>
      <c r="W459" s="6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6"/>
      <c r="V460" s="6"/>
      <c r="W460" s="6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6"/>
      <c r="V461" s="6"/>
      <c r="W461" s="6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6"/>
      <c r="V462" s="6"/>
      <c r="W462" s="6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6"/>
      <c r="V463" s="6"/>
      <c r="W463" s="6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6"/>
      <c r="V464" s="6"/>
      <c r="W464" s="6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6"/>
      <c r="V465" s="6"/>
      <c r="W465" s="6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6"/>
      <c r="V466" s="6"/>
      <c r="W466" s="6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6"/>
      <c r="V467" s="6"/>
      <c r="W467" s="6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6"/>
      <c r="V468" s="6"/>
      <c r="W468" s="6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6"/>
      <c r="V469" s="6"/>
      <c r="W469" s="6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6"/>
      <c r="V470" s="6"/>
      <c r="W470" s="6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6"/>
      <c r="V471" s="6"/>
      <c r="W471" s="6"/>
    </row>
    <row r="472" ht="103.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6"/>
      <c r="V472" s="6"/>
      <c r="W472" s="6"/>
    </row>
    <row r="473" ht="15.0" customHeight="1">
      <c r="A473" s="7">
        <v>23.0</v>
      </c>
      <c r="B473" s="44">
        <v>53.0</v>
      </c>
      <c r="C473" s="44" t="s">
        <v>195</v>
      </c>
      <c r="D473" s="66" t="s">
        <v>136</v>
      </c>
      <c r="E473" s="66" t="s">
        <v>137</v>
      </c>
      <c r="F473" s="66" t="s">
        <v>196</v>
      </c>
      <c r="G473" s="66" t="s">
        <v>139</v>
      </c>
      <c r="H473" s="11" t="s">
        <v>190</v>
      </c>
      <c r="I473" s="11" t="s">
        <v>107</v>
      </c>
      <c r="J473" s="8"/>
      <c r="K473" s="47"/>
      <c r="L473" s="12"/>
      <c r="M473" s="12"/>
      <c r="N473" s="7"/>
      <c r="O473" s="7"/>
      <c r="P473" s="7"/>
      <c r="Q473" s="7"/>
      <c r="R473" s="7"/>
      <c r="S473" s="12">
        <f>105/3600*45452735.38</f>
        <v>1325704.782</v>
      </c>
      <c r="T473" s="7"/>
      <c r="U473" s="6"/>
      <c r="V473" s="6"/>
      <c r="W473" s="6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6"/>
      <c r="V474" s="6"/>
      <c r="W474" s="6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6"/>
      <c r="V475" s="6"/>
      <c r="W475" s="6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6"/>
      <c r="V476" s="6"/>
      <c r="W476" s="6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6"/>
      <c r="V477" s="6"/>
      <c r="W477" s="6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6"/>
      <c r="V478" s="6"/>
      <c r="W478" s="6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6"/>
      <c r="V479" s="6"/>
      <c r="W479" s="6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6"/>
      <c r="V480" s="6"/>
      <c r="W480" s="6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6"/>
      <c r="V481" s="6"/>
      <c r="W481" s="6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6"/>
      <c r="V482" s="6"/>
      <c r="W482" s="6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6"/>
      <c r="V483" s="6"/>
      <c r="W483" s="6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6"/>
      <c r="V484" s="6"/>
      <c r="W484" s="6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6"/>
      <c r="V485" s="6"/>
      <c r="W485" s="6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6"/>
      <c r="V486" s="6"/>
      <c r="W486" s="6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6"/>
      <c r="V487" s="6"/>
      <c r="W487" s="6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6"/>
      <c r="V488" s="6"/>
      <c r="W488" s="6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6"/>
      <c r="V489" s="6"/>
      <c r="W489" s="6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6"/>
      <c r="V490" s="6"/>
      <c r="W490" s="6"/>
    </row>
    <row r="491" ht="104.2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6"/>
      <c r="V491" s="6"/>
      <c r="W491" s="6"/>
    </row>
    <row r="492" ht="15.0" customHeight="1">
      <c r="A492" s="7">
        <v>23.0</v>
      </c>
      <c r="B492" s="44">
        <v>54.0</v>
      </c>
      <c r="C492" s="44" t="s">
        <v>197</v>
      </c>
      <c r="D492" s="66" t="s">
        <v>136</v>
      </c>
      <c r="E492" s="66" t="s">
        <v>137</v>
      </c>
      <c r="F492" s="66" t="s">
        <v>198</v>
      </c>
      <c r="G492" s="66" t="s">
        <v>139</v>
      </c>
      <c r="H492" s="11" t="s">
        <v>190</v>
      </c>
      <c r="I492" s="11" t="s">
        <v>107</v>
      </c>
      <c r="J492" s="8"/>
      <c r="K492" s="47"/>
      <c r="L492" s="12"/>
      <c r="M492" s="12"/>
      <c r="N492" s="7"/>
      <c r="O492" s="7"/>
      <c r="P492" s="7"/>
      <c r="Q492" s="7"/>
      <c r="R492" s="7"/>
      <c r="S492" s="12">
        <f>105/3600*45452735.38</f>
        <v>1325704.782</v>
      </c>
      <c r="T492" s="7"/>
      <c r="U492" s="6"/>
      <c r="V492" s="6"/>
      <c r="W492" s="6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6"/>
      <c r="V493" s="6"/>
      <c r="W493" s="6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6"/>
      <c r="V494" s="6"/>
      <c r="W494" s="6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6"/>
      <c r="V495" s="6"/>
      <c r="W495" s="6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6"/>
      <c r="V496" s="6"/>
      <c r="W496" s="6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6"/>
      <c r="V497" s="6"/>
      <c r="W497" s="6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6"/>
      <c r="V498" s="6"/>
      <c r="W498" s="6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6"/>
      <c r="V499" s="6"/>
      <c r="W499" s="6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6"/>
      <c r="V500" s="6"/>
      <c r="W500" s="6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6"/>
      <c r="V501" s="6"/>
      <c r="W501" s="6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6"/>
      <c r="V502" s="6"/>
      <c r="W502" s="6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6"/>
      <c r="V503" s="6"/>
      <c r="W503" s="6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6"/>
      <c r="V504" s="6"/>
      <c r="W504" s="6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6"/>
      <c r="V505" s="6"/>
      <c r="W505" s="6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6"/>
      <c r="V506" s="6"/>
      <c r="W506" s="6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6"/>
      <c r="V507" s="6"/>
      <c r="W507" s="6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6"/>
      <c r="V508" s="6"/>
      <c r="W508" s="6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6"/>
      <c r="V509" s="6"/>
      <c r="W509" s="6"/>
    </row>
    <row r="510" ht="107.2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6"/>
      <c r="V510" s="6"/>
      <c r="W510" s="6"/>
    </row>
    <row r="511" ht="15.0" customHeight="1">
      <c r="A511" s="7">
        <v>23.0</v>
      </c>
      <c r="B511" s="44">
        <v>55.0</v>
      </c>
      <c r="C511" s="44" t="s">
        <v>199</v>
      </c>
      <c r="D511" s="66" t="s">
        <v>136</v>
      </c>
      <c r="E511" s="66" t="s">
        <v>137</v>
      </c>
      <c r="F511" s="66" t="s">
        <v>200</v>
      </c>
      <c r="G511" s="66" t="s">
        <v>139</v>
      </c>
      <c r="H511" s="11" t="s">
        <v>201</v>
      </c>
      <c r="I511" s="11" t="s">
        <v>202</v>
      </c>
      <c r="J511" s="8"/>
      <c r="K511" s="47"/>
      <c r="L511" s="12"/>
      <c r="M511" s="12"/>
      <c r="N511" s="7"/>
      <c r="O511" s="7"/>
      <c r="P511" s="7"/>
      <c r="Q511" s="7"/>
      <c r="R511" s="7"/>
      <c r="S511" s="12">
        <f>21/1440*45452735.38</f>
        <v>662852.391</v>
      </c>
      <c r="T511" s="69" t="s">
        <v>203</v>
      </c>
      <c r="U511" s="6"/>
      <c r="V511" s="6"/>
      <c r="W511" s="6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6"/>
      <c r="V512" s="6"/>
      <c r="W512" s="6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6"/>
      <c r="V513" s="6"/>
      <c r="W513" s="6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6"/>
      <c r="V514" s="6"/>
      <c r="W514" s="6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6"/>
      <c r="V515" s="6"/>
      <c r="W515" s="6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6"/>
      <c r="V516" s="6"/>
      <c r="W516" s="6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6"/>
      <c r="V517" s="6"/>
      <c r="W517" s="6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6"/>
      <c r="V518" s="6"/>
      <c r="W518" s="6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6"/>
      <c r="V519" s="6"/>
      <c r="W519" s="6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6"/>
      <c r="V520" s="6"/>
      <c r="W520" s="6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6"/>
      <c r="V521" s="6"/>
      <c r="W521" s="6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6"/>
      <c r="V522" s="6"/>
      <c r="W522" s="6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6"/>
      <c r="V523" s="6"/>
      <c r="W523" s="6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6"/>
      <c r="V524" s="6"/>
      <c r="W524" s="6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6"/>
      <c r="V525" s="6"/>
      <c r="W525" s="6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6"/>
      <c r="V526" s="6"/>
      <c r="W526" s="6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6"/>
      <c r="V527" s="6"/>
      <c r="W527" s="6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6"/>
      <c r="V528" s="6"/>
      <c r="W528" s="6"/>
    </row>
    <row r="529" ht="126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6"/>
      <c r="V529" s="6"/>
      <c r="W529" s="6"/>
    </row>
    <row r="530" ht="15.0" customHeight="1">
      <c r="A530" s="7">
        <v>23.0</v>
      </c>
      <c r="B530" s="44">
        <v>56.0</v>
      </c>
      <c r="C530" s="44" t="s">
        <v>204</v>
      </c>
      <c r="D530" s="66" t="s">
        <v>136</v>
      </c>
      <c r="E530" s="66" t="s">
        <v>137</v>
      </c>
      <c r="F530" s="66" t="s">
        <v>205</v>
      </c>
      <c r="G530" s="66" t="s">
        <v>139</v>
      </c>
      <c r="H530" s="11" t="s">
        <v>201</v>
      </c>
      <c r="I530" s="11" t="s">
        <v>202</v>
      </c>
      <c r="J530" s="8"/>
      <c r="K530" s="47"/>
      <c r="L530" s="12"/>
      <c r="M530" s="12"/>
      <c r="N530" s="7"/>
      <c r="O530" s="7"/>
      <c r="P530" s="7"/>
      <c r="Q530" s="7"/>
      <c r="R530" s="7"/>
      <c r="S530" s="12">
        <f>21/1440*45452735.38</f>
        <v>662852.391</v>
      </c>
      <c r="T530" s="7"/>
      <c r="U530" s="6"/>
      <c r="V530" s="6"/>
      <c r="W530" s="6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6"/>
      <c r="V531" s="6"/>
      <c r="W531" s="6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6"/>
      <c r="V532" s="6"/>
      <c r="W532" s="6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6"/>
      <c r="V533" s="6"/>
      <c r="W533" s="6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6"/>
      <c r="V534" s="6"/>
      <c r="W534" s="6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6"/>
      <c r="V535" s="6"/>
      <c r="W535" s="6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6"/>
      <c r="V536" s="6"/>
      <c r="W536" s="6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6"/>
      <c r="V537" s="6"/>
      <c r="W537" s="6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6"/>
      <c r="V538" s="6"/>
      <c r="W538" s="6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6"/>
      <c r="V539" s="6"/>
      <c r="W539" s="6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6"/>
      <c r="V540" s="6"/>
      <c r="W540" s="6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6"/>
      <c r="V541" s="6"/>
      <c r="W541" s="6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6"/>
      <c r="V542" s="6"/>
      <c r="W542" s="6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6"/>
      <c r="V543" s="6"/>
      <c r="W543" s="6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6"/>
      <c r="V544" s="6"/>
      <c r="W544" s="6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6"/>
      <c r="V545" s="6"/>
      <c r="W545" s="6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6"/>
      <c r="V546" s="6"/>
      <c r="W546" s="6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6"/>
      <c r="V547" s="6"/>
      <c r="W547" s="6"/>
    </row>
    <row r="548" ht="114.0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6"/>
      <c r="V548" s="6"/>
      <c r="W548" s="6"/>
    </row>
    <row r="549" ht="15.0" customHeight="1">
      <c r="A549" s="7">
        <v>23.0</v>
      </c>
      <c r="B549" s="44">
        <v>57.0</v>
      </c>
      <c r="C549" s="44" t="s">
        <v>206</v>
      </c>
      <c r="D549" s="66" t="s">
        <v>136</v>
      </c>
      <c r="E549" s="66" t="s">
        <v>137</v>
      </c>
      <c r="F549" s="66" t="s">
        <v>207</v>
      </c>
      <c r="G549" s="66" t="s">
        <v>139</v>
      </c>
      <c r="H549" s="11" t="s">
        <v>208</v>
      </c>
      <c r="I549" s="11" t="s">
        <v>209</v>
      </c>
      <c r="J549" s="8"/>
      <c r="K549" s="47"/>
      <c r="L549" s="12"/>
      <c r="M549" s="12"/>
      <c r="N549" s="7"/>
      <c r="O549" s="7"/>
      <c r="P549" s="7"/>
      <c r="Q549" s="7"/>
      <c r="R549" s="7"/>
      <c r="S549" s="12">
        <f>45/4320*45452735.38</f>
        <v>473465.9935</v>
      </c>
      <c r="T549" s="7"/>
      <c r="U549" s="6"/>
      <c r="V549" s="6"/>
      <c r="W549" s="6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6"/>
      <c r="V550" s="6"/>
      <c r="W550" s="6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6"/>
      <c r="V551" s="6"/>
      <c r="W551" s="6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6"/>
      <c r="V552" s="6"/>
      <c r="W552" s="6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6"/>
      <c r="V553" s="6"/>
      <c r="W553" s="6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6"/>
      <c r="V554" s="6"/>
      <c r="W554" s="6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6"/>
      <c r="V555" s="6"/>
      <c r="W555" s="6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6"/>
      <c r="V556" s="6"/>
      <c r="W556" s="6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6"/>
      <c r="V557" s="6"/>
      <c r="W557" s="6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6"/>
      <c r="V558" s="6"/>
      <c r="W558" s="6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6"/>
      <c r="V559" s="6"/>
      <c r="W559" s="6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6"/>
      <c r="V560" s="6"/>
      <c r="W560" s="6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6"/>
      <c r="V561" s="6"/>
      <c r="W561" s="6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6"/>
      <c r="V562" s="6"/>
      <c r="W562" s="6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6"/>
      <c r="V563" s="6"/>
      <c r="W563" s="6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6"/>
      <c r="V564" s="6"/>
      <c r="W564" s="6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6"/>
      <c r="V565" s="6"/>
      <c r="W565" s="6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6"/>
      <c r="V566" s="6"/>
      <c r="W566" s="6"/>
    </row>
    <row r="567" ht="108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6"/>
      <c r="V567" s="6"/>
      <c r="W567" s="6"/>
    </row>
    <row r="568" ht="15.0" customHeight="1">
      <c r="A568" s="7">
        <v>23.0</v>
      </c>
      <c r="B568" s="44">
        <v>58.0</v>
      </c>
      <c r="C568" s="44" t="s">
        <v>210</v>
      </c>
      <c r="D568" s="66" t="s">
        <v>136</v>
      </c>
      <c r="E568" s="66" t="s">
        <v>137</v>
      </c>
      <c r="F568" s="66" t="s">
        <v>211</v>
      </c>
      <c r="G568" s="66" t="s">
        <v>139</v>
      </c>
      <c r="H568" s="11" t="s">
        <v>208</v>
      </c>
      <c r="I568" s="11" t="s">
        <v>209</v>
      </c>
      <c r="J568" s="8"/>
      <c r="K568" s="47"/>
      <c r="L568" s="12"/>
      <c r="M568" s="12"/>
      <c r="N568" s="7"/>
      <c r="O568" s="7"/>
      <c r="P568" s="7"/>
      <c r="Q568" s="7"/>
      <c r="R568" s="7"/>
      <c r="S568" s="12">
        <f>45/4320*45452735.38</f>
        <v>473465.9935</v>
      </c>
      <c r="T568" s="7"/>
      <c r="U568" s="6"/>
      <c r="V568" s="6"/>
      <c r="W568" s="6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6"/>
      <c r="V569" s="6"/>
      <c r="W569" s="6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6"/>
      <c r="V570" s="6"/>
      <c r="W570" s="6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6"/>
      <c r="V571" s="6"/>
      <c r="W571" s="6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6"/>
      <c r="V572" s="6"/>
      <c r="W572" s="6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6"/>
      <c r="V573" s="6"/>
      <c r="W573" s="6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6"/>
      <c r="V574" s="6"/>
      <c r="W574" s="6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6"/>
      <c r="V575" s="6"/>
      <c r="W575" s="6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6"/>
      <c r="V576" s="6"/>
      <c r="W576" s="6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6"/>
      <c r="V577" s="6"/>
      <c r="W577" s="6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6"/>
      <c r="V578" s="6"/>
      <c r="W578" s="6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6"/>
      <c r="V579" s="6"/>
      <c r="W579" s="6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6"/>
      <c r="V580" s="6"/>
      <c r="W580" s="6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6"/>
      <c r="V581" s="6"/>
      <c r="W581" s="6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6"/>
      <c r="V582" s="6"/>
      <c r="W582" s="6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6"/>
      <c r="V583" s="6"/>
      <c r="W583" s="6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6"/>
      <c r="V584" s="6"/>
      <c r="W584" s="6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6"/>
      <c r="V585" s="6"/>
      <c r="W585" s="6"/>
    </row>
    <row r="586" ht="106.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6"/>
      <c r="V586" s="6"/>
      <c r="W586" s="6"/>
    </row>
    <row r="587" ht="15.0" customHeight="1">
      <c r="A587" s="7">
        <v>23.0</v>
      </c>
      <c r="B587" s="44">
        <v>59.0</v>
      </c>
      <c r="C587" s="44" t="s">
        <v>212</v>
      </c>
      <c r="D587" s="66" t="s">
        <v>136</v>
      </c>
      <c r="E587" s="66" t="s">
        <v>137</v>
      </c>
      <c r="F587" s="66" t="s">
        <v>213</v>
      </c>
      <c r="G587" s="66" t="s">
        <v>139</v>
      </c>
      <c r="H587" s="11" t="s">
        <v>208</v>
      </c>
      <c r="I587" s="11" t="s">
        <v>214</v>
      </c>
      <c r="J587" s="8"/>
      <c r="K587" s="47"/>
      <c r="L587" s="12"/>
      <c r="M587" s="12"/>
      <c r="N587" s="7"/>
      <c r="O587" s="7"/>
      <c r="P587" s="7"/>
      <c r="Q587" s="7"/>
      <c r="R587" s="7"/>
      <c r="S587" s="12">
        <f>45/4320*45452735.38</f>
        <v>473465.9935</v>
      </c>
      <c r="T587" s="7"/>
      <c r="U587" s="6"/>
      <c r="V587" s="6"/>
      <c r="W587" s="6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6"/>
      <c r="V588" s="6"/>
      <c r="W588" s="6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6"/>
      <c r="V589" s="6"/>
      <c r="W589" s="6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6"/>
      <c r="V590" s="6"/>
      <c r="W590" s="6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6"/>
      <c r="V591" s="6"/>
      <c r="W591" s="6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6"/>
      <c r="V592" s="6"/>
      <c r="W592" s="6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6"/>
      <c r="V593" s="6"/>
      <c r="W593" s="6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6"/>
      <c r="V594" s="6"/>
      <c r="W594" s="6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6"/>
      <c r="V595" s="6"/>
      <c r="W595" s="6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6"/>
      <c r="V596" s="6"/>
      <c r="W596" s="6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6"/>
      <c r="V597" s="6"/>
      <c r="W597" s="6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6"/>
      <c r="V598" s="6"/>
      <c r="W598" s="6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6"/>
      <c r="V599" s="6"/>
      <c r="W599" s="6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6"/>
      <c r="V600" s="6"/>
      <c r="W600" s="6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6"/>
      <c r="V601" s="6"/>
      <c r="W601" s="6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6"/>
      <c r="V602" s="6"/>
      <c r="W602" s="6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6"/>
      <c r="V603" s="6"/>
      <c r="W603" s="6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6"/>
      <c r="V604" s="6"/>
      <c r="W604" s="6"/>
    </row>
    <row r="605" ht="104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6"/>
      <c r="V605" s="6"/>
      <c r="W605" s="6"/>
    </row>
    <row r="606" ht="15.0" customHeight="1">
      <c r="A606" s="7">
        <v>23.0</v>
      </c>
      <c r="B606" s="44">
        <v>60.0</v>
      </c>
      <c r="C606" s="44" t="s">
        <v>215</v>
      </c>
      <c r="D606" s="66" t="s">
        <v>136</v>
      </c>
      <c r="E606" s="66" t="s">
        <v>137</v>
      </c>
      <c r="F606" s="66" t="s">
        <v>216</v>
      </c>
      <c r="G606" s="66" t="s">
        <v>139</v>
      </c>
      <c r="H606" s="11" t="s">
        <v>208</v>
      </c>
      <c r="I606" s="11" t="s">
        <v>214</v>
      </c>
      <c r="J606" s="8"/>
      <c r="K606" s="47"/>
      <c r="L606" s="12"/>
      <c r="M606" s="12"/>
      <c r="N606" s="7"/>
      <c r="O606" s="7"/>
      <c r="P606" s="7"/>
      <c r="Q606" s="7"/>
      <c r="R606" s="7"/>
      <c r="S606" s="12">
        <f>45/4320*45452735.38</f>
        <v>473465.9935</v>
      </c>
      <c r="T606" s="7"/>
      <c r="U606" s="6"/>
      <c r="V606" s="6"/>
      <c r="W606" s="6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6"/>
      <c r="V607" s="6"/>
      <c r="W607" s="6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6"/>
      <c r="V608" s="6"/>
      <c r="W608" s="6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6"/>
      <c r="V609" s="6"/>
      <c r="W609" s="6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6"/>
      <c r="V610" s="6"/>
      <c r="W610" s="6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6"/>
      <c r="V611" s="6"/>
      <c r="W611" s="6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6"/>
      <c r="V612" s="6"/>
      <c r="W612" s="6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6"/>
      <c r="V613" s="6"/>
      <c r="W613" s="6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6"/>
      <c r="V614" s="6"/>
      <c r="W614" s="6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6"/>
      <c r="V615" s="6"/>
      <c r="W615" s="6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6"/>
      <c r="V616" s="6"/>
      <c r="W616" s="6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6"/>
      <c r="V617" s="6"/>
      <c r="W617" s="6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6"/>
      <c r="V618" s="6"/>
      <c r="W618" s="6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6"/>
      <c r="V619" s="6"/>
      <c r="W619" s="6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6"/>
      <c r="V620" s="6"/>
      <c r="W620" s="6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6"/>
      <c r="V621" s="6"/>
      <c r="W621" s="6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6"/>
      <c r="V622" s="6"/>
      <c r="W622" s="6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6"/>
      <c r="V623" s="6"/>
      <c r="W623" s="6"/>
    </row>
    <row r="624" ht="138.0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6"/>
      <c r="V624" s="6"/>
      <c r="W624" s="6"/>
    </row>
    <row r="625" ht="15.0" customHeight="1">
      <c r="A625" s="7">
        <v>23.0</v>
      </c>
      <c r="B625" s="44">
        <v>61.0</v>
      </c>
      <c r="C625" s="44" t="s">
        <v>217</v>
      </c>
      <c r="D625" s="66" t="s">
        <v>136</v>
      </c>
      <c r="E625" s="66" t="s">
        <v>137</v>
      </c>
      <c r="F625" s="66" t="s">
        <v>218</v>
      </c>
      <c r="G625" s="66" t="s">
        <v>139</v>
      </c>
      <c r="H625" s="11" t="s">
        <v>208</v>
      </c>
      <c r="I625" s="11" t="s">
        <v>214</v>
      </c>
      <c r="J625" s="8"/>
      <c r="K625" s="47"/>
      <c r="L625" s="12"/>
      <c r="M625" s="12"/>
      <c r="N625" s="7"/>
      <c r="O625" s="7"/>
      <c r="P625" s="7"/>
      <c r="Q625" s="7"/>
      <c r="R625" s="7"/>
      <c r="S625" s="12">
        <f>45/4320*45452735.38</f>
        <v>473465.9935</v>
      </c>
      <c r="T625" s="7"/>
      <c r="U625" s="6"/>
      <c r="V625" s="6"/>
      <c r="W625" s="6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6"/>
      <c r="V626" s="6"/>
      <c r="W626" s="6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6"/>
      <c r="V627" s="6"/>
      <c r="W627" s="6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6"/>
      <c r="V628" s="6"/>
      <c r="W628" s="6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6"/>
      <c r="V629" s="6"/>
      <c r="W629" s="6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6"/>
      <c r="V630" s="6"/>
      <c r="W630" s="6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6"/>
      <c r="V631" s="6"/>
      <c r="W631" s="6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6"/>
      <c r="V632" s="6"/>
      <c r="W632" s="6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6"/>
      <c r="V633" s="6"/>
      <c r="W633" s="6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6"/>
      <c r="V634" s="6"/>
      <c r="W634" s="6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6"/>
      <c r="V635" s="6"/>
      <c r="W635" s="6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6"/>
      <c r="V636" s="6"/>
      <c r="W636" s="6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6"/>
      <c r="V637" s="6"/>
      <c r="W637" s="6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6"/>
      <c r="V638" s="6"/>
      <c r="W638" s="6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6"/>
      <c r="V639" s="6"/>
      <c r="W639" s="6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6"/>
      <c r="V640" s="6"/>
      <c r="W640" s="6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6"/>
      <c r="V641" s="6"/>
      <c r="W641" s="6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6"/>
      <c r="V642" s="6"/>
      <c r="W642" s="6"/>
    </row>
    <row r="643" ht="151.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6"/>
      <c r="V643" s="6"/>
      <c r="W643" s="6"/>
    </row>
    <row r="644" ht="15.0" customHeight="1">
      <c r="A644" s="7">
        <v>23.0</v>
      </c>
      <c r="B644" s="44">
        <v>62.0</v>
      </c>
      <c r="C644" s="44" t="s">
        <v>219</v>
      </c>
      <c r="D644" s="66" t="s">
        <v>136</v>
      </c>
      <c r="E644" s="66" t="s">
        <v>137</v>
      </c>
      <c r="F644" s="66" t="s">
        <v>220</v>
      </c>
      <c r="G644" s="66" t="s">
        <v>139</v>
      </c>
      <c r="H644" s="11" t="s">
        <v>208</v>
      </c>
      <c r="I644" s="11" t="s">
        <v>209</v>
      </c>
      <c r="J644" s="8"/>
      <c r="K644" s="47"/>
      <c r="L644" s="12"/>
      <c r="M644" s="12"/>
      <c r="N644" s="7"/>
      <c r="O644" s="7"/>
      <c r="P644" s="7"/>
      <c r="Q644" s="7"/>
      <c r="R644" s="7"/>
      <c r="S644" s="12">
        <f>45/4320*45452735.38</f>
        <v>473465.9935</v>
      </c>
      <c r="T644" s="7"/>
      <c r="U644" s="6"/>
      <c r="V644" s="6"/>
      <c r="W644" s="6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6"/>
      <c r="V645" s="6"/>
      <c r="W645" s="6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6"/>
      <c r="V646" s="6"/>
      <c r="W646" s="6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6"/>
      <c r="V647" s="6"/>
      <c r="W647" s="6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6"/>
      <c r="V648" s="6"/>
      <c r="W648" s="6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6"/>
      <c r="V649" s="6"/>
      <c r="W649" s="6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6"/>
      <c r="V650" s="6"/>
      <c r="W650" s="6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6"/>
      <c r="V651" s="6"/>
      <c r="W651" s="6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6"/>
      <c r="V652" s="6"/>
      <c r="W652" s="6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6"/>
      <c r="V653" s="6"/>
      <c r="W653" s="6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6"/>
      <c r="V654" s="6"/>
      <c r="W654" s="6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6"/>
      <c r="V655" s="6"/>
      <c r="W655" s="6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6"/>
      <c r="V656" s="6"/>
      <c r="W656" s="6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6"/>
      <c r="V657" s="6"/>
      <c r="W657" s="6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6"/>
      <c r="V658" s="6"/>
      <c r="W658" s="6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6"/>
      <c r="V659" s="6"/>
      <c r="W659" s="6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6"/>
      <c r="V660" s="6"/>
      <c r="W660" s="6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6"/>
      <c r="V661" s="6"/>
      <c r="W661" s="6"/>
    </row>
    <row r="662" ht="137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6"/>
      <c r="V662" s="6"/>
      <c r="W662" s="6"/>
    </row>
    <row r="663" ht="15.0" customHeight="1">
      <c r="A663" s="7">
        <v>23.0</v>
      </c>
      <c r="B663" s="44">
        <v>63.0</v>
      </c>
      <c r="C663" s="44" t="s">
        <v>221</v>
      </c>
      <c r="D663" s="66" t="s">
        <v>136</v>
      </c>
      <c r="E663" s="66" t="s">
        <v>137</v>
      </c>
      <c r="F663" s="66" t="s">
        <v>222</v>
      </c>
      <c r="G663" s="66" t="s">
        <v>139</v>
      </c>
      <c r="H663" s="11" t="s">
        <v>208</v>
      </c>
      <c r="I663" s="11" t="s">
        <v>209</v>
      </c>
      <c r="J663" s="8"/>
      <c r="K663" s="47"/>
      <c r="L663" s="12"/>
      <c r="M663" s="12"/>
      <c r="N663" s="7"/>
      <c r="O663" s="7"/>
      <c r="P663" s="7"/>
      <c r="Q663" s="7"/>
      <c r="R663" s="7"/>
      <c r="S663" s="12">
        <f>45/4320*45452735.38</f>
        <v>473465.9935</v>
      </c>
      <c r="T663" s="7"/>
      <c r="U663" s="6"/>
      <c r="V663" s="6"/>
      <c r="W663" s="6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6"/>
      <c r="V664" s="6"/>
      <c r="W664" s="6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6"/>
      <c r="V665" s="6"/>
      <c r="W665" s="6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6"/>
      <c r="V666" s="6"/>
      <c r="W666" s="6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6"/>
      <c r="V667" s="6"/>
      <c r="W667" s="6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6"/>
      <c r="V668" s="6"/>
      <c r="W668" s="6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6"/>
      <c r="V669" s="6"/>
      <c r="W669" s="6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6"/>
      <c r="V670" s="6"/>
      <c r="W670" s="6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6"/>
      <c r="V671" s="6"/>
      <c r="W671" s="6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6"/>
      <c r="V672" s="6"/>
      <c r="W672" s="6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6"/>
      <c r="V673" s="6"/>
      <c r="W673" s="6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6"/>
      <c r="V674" s="6"/>
      <c r="W674" s="6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6"/>
      <c r="V675" s="6"/>
      <c r="W675" s="6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6"/>
      <c r="V676" s="6"/>
      <c r="W676" s="6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6"/>
      <c r="V677" s="6"/>
      <c r="W677" s="6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6"/>
      <c r="V678" s="6"/>
      <c r="W678" s="6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6"/>
      <c r="V679" s="6"/>
      <c r="W679" s="6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6"/>
      <c r="V680" s="6"/>
      <c r="W680" s="6"/>
    </row>
    <row r="681" ht="123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6"/>
      <c r="V681" s="6"/>
      <c r="W681" s="6"/>
    </row>
    <row r="682" ht="15.0" customHeight="1">
      <c r="A682" s="7">
        <v>23.0</v>
      </c>
      <c r="B682" s="44">
        <v>64.0</v>
      </c>
      <c r="C682" s="44" t="s">
        <v>223</v>
      </c>
      <c r="D682" s="66" t="s">
        <v>136</v>
      </c>
      <c r="E682" s="66" t="s">
        <v>137</v>
      </c>
      <c r="F682" s="66" t="s">
        <v>224</v>
      </c>
      <c r="G682" s="66" t="s">
        <v>139</v>
      </c>
      <c r="H682" s="11" t="s">
        <v>208</v>
      </c>
      <c r="I682" s="11" t="s">
        <v>209</v>
      </c>
      <c r="J682" s="8"/>
      <c r="K682" s="47"/>
      <c r="L682" s="12"/>
      <c r="M682" s="12"/>
      <c r="N682" s="7"/>
      <c r="O682" s="7"/>
      <c r="P682" s="7"/>
      <c r="Q682" s="7"/>
      <c r="R682" s="7"/>
      <c r="S682" s="12">
        <f>45/4320*45452735.38</f>
        <v>473465.9935</v>
      </c>
      <c r="T682" s="7"/>
      <c r="U682" s="6"/>
      <c r="V682" s="6"/>
      <c r="W682" s="6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6"/>
      <c r="V683" s="6"/>
      <c r="W683" s="6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6"/>
      <c r="V684" s="6"/>
      <c r="W684" s="6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6"/>
      <c r="V685" s="6"/>
      <c r="W685" s="6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6"/>
      <c r="V686" s="6"/>
      <c r="W686" s="6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6"/>
      <c r="V687" s="6"/>
      <c r="W687" s="6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6"/>
      <c r="V688" s="6"/>
      <c r="W688" s="6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6"/>
      <c r="V689" s="6"/>
      <c r="W689" s="6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6"/>
      <c r="V690" s="6"/>
      <c r="W690" s="6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6"/>
      <c r="V691" s="6"/>
      <c r="W691" s="6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6"/>
      <c r="V692" s="6"/>
      <c r="W692" s="6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6"/>
      <c r="V693" s="6"/>
      <c r="W693" s="6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6"/>
      <c r="V694" s="6"/>
      <c r="W694" s="6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6"/>
      <c r="V695" s="6"/>
      <c r="W695" s="6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6"/>
      <c r="V696" s="6"/>
      <c r="W696" s="6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6"/>
      <c r="V697" s="6"/>
      <c r="W697" s="6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6"/>
      <c r="V698" s="6"/>
      <c r="W698" s="6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6"/>
      <c r="V699" s="6"/>
      <c r="W699" s="6"/>
    </row>
    <row r="700" ht="104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6"/>
      <c r="V700" s="6"/>
      <c r="W700" s="6"/>
    </row>
    <row r="701" ht="15.0" customHeight="1">
      <c r="A701" s="7">
        <v>23.0</v>
      </c>
      <c r="B701" s="44">
        <v>65.0</v>
      </c>
      <c r="C701" s="44" t="s">
        <v>225</v>
      </c>
      <c r="D701" s="66" t="s">
        <v>136</v>
      </c>
      <c r="E701" s="66" t="s">
        <v>137</v>
      </c>
      <c r="F701" s="66" t="s">
        <v>226</v>
      </c>
      <c r="G701" s="66" t="s">
        <v>139</v>
      </c>
      <c r="H701" s="11" t="s">
        <v>208</v>
      </c>
      <c r="I701" s="11" t="s">
        <v>209</v>
      </c>
      <c r="J701" s="8"/>
      <c r="K701" s="47"/>
      <c r="L701" s="12"/>
      <c r="M701" s="12"/>
      <c r="N701" s="7"/>
      <c r="O701" s="7"/>
      <c r="P701" s="7"/>
      <c r="Q701" s="7"/>
      <c r="R701" s="7"/>
      <c r="S701" s="12">
        <f>45/4320*45452735.38</f>
        <v>473465.9935</v>
      </c>
      <c r="T701" s="7"/>
      <c r="U701" s="6"/>
      <c r="V701" s="6"/>
      <c r="W701" s="6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6"/>
      <c r="V702" s="6"/>
      <c r="W702" s="6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6"/>
      <c r="V703" s="6"/>
      <c r="W703" s="6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6"/>
      <c r="V704" s="6"/>
      <c r="W704" s="6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6"/>
      <c r="V705" s="6"/>
      <c r="W705" s="6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6"/>
      <c r="V706" s="6"/>
      <c r="W706" s="6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6"/>
      <c r="V707" s="6"/>
      <c r="W707" s="6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6"/>
      <c r="V708" s="6"/>
      <c r="W708" s="6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6"/>
      <c r="V709" s="6"/>
      <c r="W709" s="6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6"/>
      <c r="V710" s="6"/>
      <c r="W710" s="6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6"/>
      <c r="V711" s="6"/>
      <c r="W711" s="6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6"/>
      <c r="V712" s="6"/>
      <c r="W712" s="6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6"/>
      <c r="V713" s="6"/>
      <c r="W713" s="6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6"/>
      <c r="V714" s="6"/>
      <c r="W714" s="6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6"/>
      <c r="V715" s="6"/>
      <c r="W715" s="6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6"/>
      <c r="V716" s="6"/>
      <c r="W716" s="6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6"/>
      <c r="V717" s="6"/>
      <c r="W717" s="6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6"/>
      <c r="V718" s="6"/>
      <c r="W718" s="6"/>
    </row>
    <row r="719" ht="126.0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6"/>
      <c r="V719" s="6"/>
      <c r="W719" s="6"/>
    </row>
    <row r="720" ht="15.0" customHeight="1">
      <c r="A720" s="7">
        <v>23.0</v>
      </c>
      <c r="B720" s="44">
        <v>66.0</v>
      </c>
      <c r="C720" s="44" t="s">
        <v>227</v>
      </c>
      <c r="D720" s="66" t="s">
        <v>136</v>
      </c>
      <c r="E720" s="66" t="s">
        <v>137</v>
      </c>
      <c r="F720" s="66" t="s">
        <v>228</v>
      </c>
      <c r="G720" s="66" t="s">
        <v>139</v>
      </c>
      <c r="H720" s="11" t="s">
        <v>208</v>
      </c>
      <c r="I720" s="11" t="s">
        <v>214</v>
      </c>
      <c r="J720" s="8"/>
      <c r="K720" s="47"/>
      <c r="L720" s="12"/>
      <c r="M720" s="12"/>
      <c r="N720" s="7"/>
      <c r="O720" s="7"/>
      <c r="P720" s="7"/>
      <c r="Q720" s="7"/>
      <c r="R720" s="7"/>
      <c r="S720" s="12">
        <f>45/4320*45452735.38</f>
        <v>473465.9935</v>
      </c>
      <c r="T720" s="7"/>
      <c r="U720" s="6"/>
      <c r="V720" s="6"/>
      <c r="W720" s="6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6"/>
      <c r="V721" s="6"/>
      <c r="W721" s="6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6"/>
      <c r="V722" s="6"/>
      <c r="W722" s="6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6"/>
      <c r="V723" s="6"/>
      <c r="W723" s="6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6"/>
      <c r="V724" s="6"/>
      <c r="W724" s="6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6"/>
      <c r="V725" s="6"/>
      <c r="W725" s="6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6"/>
      <c r="V726" s="6"/>
      <c r="W726" s="6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6"/>
      <c r="V727" s="6"/>
      <c r="W727" s="6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6"/>
      <c r="V728" s="6"/>
      <c r="W728" s="6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6"/>
      <c r="V729" s="6"/>
      <c r="W729" s="6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6"/>
      <c r="V730" s="6"/>
      <c r="W730" s="6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6"/>
      <c r="V731" s="6"/>
      <c r="W731" s="6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6"/>
      <c r="V732" s="6"/>
      <c r="W732" s="6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6"/>
      <c r="V733" s="6"/>
      <c r="W733" s="6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6"/>
      <c r="V734" s="6"/>
      <c r="W734" s="6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6"/>
      <c r="V735" s="6"/>
      <c r="W735" s="6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6"/>
      <c r="V736" s="6"/>
      <c r="W736" s="6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6"/>
      <c r="V737" s="6"/>
      <c r="W737" s="6"/>
    </row>
    <row r="738" ht="108.0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6"/>
      <c r="V738" s="6"/>
      <c r="W738" s="6"/>
    </row>
    <row r="739" ht="15.0" customHeight="1">
      <c r="A739" s="7">
        <v>23.0</v>
      </c>
      <c r="B739" s="44">
        <v>67.0</v>
      </c>
      <c r="C739" s="44" t="s">
        <v>229</v>
      </c>
      <c r="D739" s="66" t="s">
        <v>136</v>
      </c>
      <c r="E739" s="66" t="s">
        <v>137</v>
      </c>
      <c r="F739" s="66" t="s">
        <v>230</v>
      </c>
      <c r="G739" s="66" t="s">
        <v>139</v>
      </c>
      <c r="H739" s="11" t="s">
        <v>208</v>
      </c>
      <c r="I739" s="11" t="s">
        <v>214</v>
      </c>
      <c r="J739" s="8"/>
      <c r="K739" s="47"/>
      <c r="L739" s="12"/>
      <c r="M739" s="12"/>
      <c r="N739" s="7"/>
      <c r="O739" s="7"/>
      <c r="P739" s="7"/>
      <c r="Q739" s="7"/>
      <c r="R739" s="7"/>
      <c r="S739" s="12">
        <f>45/4320*45452735.38</f>
        <v>473465.9935</v>
      </c>
      <c r="T739" s="7"/>
      <c r="U739" s="6"/>
      <c r="V739" s="6"/>
      <c r="W739" s="6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6"/>
      <c r="V740" s="6"/>
      <c r="W740" s="6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6"/>
      <c r="V741" s="6"/>
      <c r="W741" s="6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6"/>
      <c r="V742" s="6"/>
      <c r="W742" s="6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6"/>
      <c r="V743" s="6"/>
      <c r="W743" s="6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6"/>
      <c r="V744" s="6"/>
      <c r="W744" s="6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6"/>
      <c r="V745" s="6"/>
      <c r="W745" s="6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6"/>
      <c r="V746" s="6"/>
      <c r="W746" s="6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6"/>
      <c r="V747" s="6"/>
      <c r="W747" s="6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6"/>
      <c r="V748" s="6"/>
      <c r="W748" s="6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6"/>
      <c r="V749" s="6"/>
      <c r="W749" s="6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6"/>
      <c r="V750" s="6"/>
      <c r="W750" s="6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6"/>
      <c r="V751" s="6"/>
      <c r="W751" s="6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6"/>
      <c r="V752" s="6"/>
      <c r="W752" s="6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6"/>
      <c r="V753" s="6"/>
      <c r="W753" s="6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6"/>
      <c r="V754" s="6"/>
      <c r="W754" s="6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6"/>
      <c r="V755" s="6"/>
      <c r="W755" s="6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6"/>
      <c r="V756" s="6"/>
      <c r="W756" s="6"/>
    </row>
    <row r="757" ht="127.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6"/>
      <c r="V757" s="6"/>
      <c r="W757" s="6"/>
    </row>
    <row r="758" ht="15.0" customHeight="1">
      <c r="A758" s="7">
        <v>23.0</v>
      </c>
      <c r="B758" s="44">
        <v>68.0</v>
      </c>
      <c r="C758" s="44" t="s">
        <v>231</v>
      </c>
      <c r="D758" s="66" t="s">
        <v>136</v>
      </c>
      <c r="E758" s="66" t="s">
        <v>137</v>
      </c>
      <c r="F758" s="66" t="s">
        <v>232</v>
      </c>
      <c r="G758" s="66" t="s">
        <v>139</v>
      </c>
      <c r="H758" s="11" t="s">
        <v>208</v>
      </c>
      <c r="I758" s="11" t="s">
        <v>214</v>
      </c>
      <c r="J758" s="8"/>
      <c r="K758" s="47"/>
      <c r="L758" s="12"/>
      <c r="M758" s="12"/>
      <c r="N758" s="7"/>
      <c r="O758" s="7"/>
      <c r="P758" s="7"/>
      <c r="Q758" s="7"/>
      <c r="R758" s="7"/>
      <c r="S758" s="12">
        <f>45/4320*45452735.38</f>
        <v>473465.9935</v>
      </c>
      <c r="T758" s="7"/>
      <c r="U758" s="6"/>
      <c r="V758" s="6"/>
      <c r="W758" s="6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6"/>
      <c r="V759" s="6"/>
      <c r="W759" s="6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6"/>
      <c r="V760" s="6"/>
      <c r="W760" s="6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6"/>
      <c r="V761" s="6"/>
      <c r="W761" s="6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6"/>
      <c r="V762" s="6"/>
      <c r="W762" s="6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6"/>
      <c r="V763" s="6"/>
      <c r="W763" s="6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6"/>
      <c r="V764" s="6"/>
      <c r="W764" s="6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6"/>
      <c r="V765" s="6"/>
      <c r="W765" s="6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6"/>
      <c r="V766" s="6"/>
      <c r="W766" s="6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6"/>
      <c r="V767" s="6"/>
      <c r="W767" s="6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6"/>
      <c r="V768" s="6"/>
      <c r="W768" s="6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6"/>
      <c r="V769" s="6"/>
      <c r="W769" s="6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6"/>
      <c r="V770" s="6"/>
      <c r="W770" s="6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6"/>
      <c r="V771" s="6"/>
      <c r="W771" s="6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6"/>
      <c r="V772" s="6"/>
      <c r="W772" s="6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6"/>
      <c r="V773" s="6"/>
      <c r="W773" s="6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6"/>
      <c r="V774" s="6"/>
      <c r="W774" s="6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6"/>
      <c r="V775" s="6"/>
      <c r="W775" s="6"/>
    </row>
    <row r="776" ht="119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6"/>
      <c r="V776" s="6"/>
      <c r="W776" s="6"/>
    </row>
    <row r="777" ht="15.0" customHeight="1">
      <c r="A777" s="7">
        <v>23.0</v>
      </c>
      <c r="B777" s="44">
        <v>69.0</v>
      </c>
      <c r="C777" s="44" t="s">
        <v>233</v>
      </c>
      <c r="D777" s="66" t="s">
        <v>136</v>
      </c>
      <c r="E777" s="66" t="s">
        <v>137</v>
      </c>
      <c r="F777" s="66" t="s">
        <v>234</v>
      </c>
      <c r="G777" s="66" t="s">
        <v>139</v>
      </c>
      <c r="H777" s="11" t="s">
        <v>235</v>
      </c>
      <c r="I777" s="11" t="s">
        <v>236</v>
      </c>
      <c r="J777" s="8"/>
      <c r="K777" s="47"/>
      <c r="L777" s="12"/>
      <c r="M777" s="12"/>
      <c r="N777" s="7"/>
      <c r="O777" s="7"/>
      <c r="P777" s="7"/>
      <c r="Q777" s="7"/>
      <c r="R777" s="7"/>
      <c r="S777" s="12">
        <f>90/5040*45452735.38</f>
        <v>811655.9889</v>
      </c>
      <c r="T777" s="7"/>
      <c r="U777" s="6"/>
      <c r="V777" s="6"/>
      <c r="W777" s="6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6"/>
      <c r="V778" s="6"/>
      <c r="W778" s="6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6"/>
      <c r="V779" s="6"/>
      <c r="W779" s="6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6"/>
      <c r="V780" s="6"/>
      <c r="W780" s="6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6"/>
      <c r="V781" s="6"/>
      <c r="W781" s="6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6"/>
      <c r="V782" s="6"/>
      <c r="W782" s="6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6"/>
      <c r="V783" s="6"/>
      <c r="W783" s="6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6"/>
      <c r="V784" s="6"/>
      <c r="W784" s="6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6"/>
      <c r="V785" s="6"/>
      <c r="W785" s="6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6"/>
      <c r="V786" s="6"/>
      <c r="W786" s="6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6"/>
      <c r="V787" s="6"/>
      <c r="W787" s="6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6"/>
      <c r="V788" s="6"/>
      <c r="W788" s="6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6"/>
      <c r="V789" s="6"/>
      <c r="W789" s="6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6"/>
      <c r="V790" s="6"/>
      <c r="W790" s="6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6"/>
      <c r="V791" s="6"/>
      <c r="W791" s="6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6"/>
      <c r="V792" s="6"/>
      <c r="W792" s="6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6"/>
      <c r="V793" s="6"/>
      <c r="W793" s="6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6"/>
      <c r="V794" s="6"/>
      <c r="W794" s="6"/>
    </row>
    <row r="795" ht="129.0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6"/>
      <c r="V795" s="6"/>
      <c r="W795" s="6"/>
    </row>
    <row r="796" ht="15.0" customHeight="1">
      <c r="A796" s="7">
        <v>23.0</v>
      </c>
      <c r="B796" s="44">
        <v>70.0</v>
      </c>
      <c r="C796" s="44" t="s">
        <v>237</v>
      </c>
      <c r="D796" s="66" t="s">
        <v>136</v>
      </c>
      <c r="E796" s="66" t="s">
        <v>137</v>
      </c>
      <c r="F796" s="66" t="s">
        <v>238</v>
      </c>
      <c r="G796" s="66" t="s">
        <v>139</v>
      </c>
      <c r="H796" s="11" t="s">
        <v>235</v>
      </c>
      <c r="I796" s="11" t="s">
        <v>236</v>
      </c>
      <c r="J796" s="8"/>
      <c r="K796" s="47"/>
      <c r="L796" s="12"/>
      <c r="M796" s="12"/>
      <c r="N796" s="7"/>
      <c r="O796" s="7"/>
      <c r="P796" s="7"/>
      <c r="Q796" s="7"/>
      <c r="R796" s="7"/>
      <c r="S796" s="12">
        <f>90/5040*45452735.38</f>
        <v>811655.9889</v>
      </c>
      <c r="T796" s="7"/>
      <c r="U796" s="6"/>
      <c r="V796" s="6"/>
      <c r="W796" s="6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6"/>
      <c r="V797" s="6"/>
      <c r="W797" s="6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6"/>
      <c r="V798" s="6"/>
      <c r="W798" s="6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6"/>
      <c r="V799" s="6"/>
      <c r="W799" s="6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6"/>
      <c r="V800" s="6"/>
      <c r="W800" s="6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6"/>
      <c r="V801" s="6"/>
      <c r="W801" s="6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6"/>
      <c r="V802" s="6"/>
      <c r="W802" s="6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6"/>
      <c r="V803" s="6"/>
      <c r="W803" s="6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6"/>
      <c r="V804" s="6"/>
      <c r="W804" s="6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6"/>
      <c r="V805" s="6"/>
      <c r="W805" s="6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6"/>
      <c r="V806" s="6"/>
      <c r="W806" s="6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6"/>
      <c r="V807" s="6"/>
      <c r="W807" s="6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6"/>
      <c r="V808" s="6"/>
      <c r="W808" s="6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6"/>
      <c r="V809" s="6"/>
      <c r="W809" s="6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6"/>
      <c r="V810" s="6"/>
      <c r="W810" s="6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6"/>
      <c r="V811" s="6"/>
      <c r="W811" s="6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6"/>
      <c r="V812" s="6"/>
      <c r="W812" s="6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6"/>
      <c r="V813" s="6"/>
      <c r="W813" s="6"/>
    </row>
    <row r="814" ht="129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6"/>
      <c r="V814" s="6"/>
      <c r="W814" s="6"/>
    </row>
    <row r="815" ht="15.0" customHeight="1">
      <c r="A815" s="7">
        <v>23.0</v>
      </c>
      <c r="B815" s="44">
        <v>71.0</v>
      </c>
      <c r="C815" s="44" t="s">
        <v>239</v>
      </c>
      <c r="D815" s="66" t="s">
        <v>136</v>
      </c>
      <c r="E815" s="66" t="s">
        <v>137</v>
      </c>
      <c r="F815" s="66" t="s">
        <v>240</v>
      </c>
      <c r="G815" s="66" t="s">
        <v>139</v>
      </c>
      <c r="H815" s="11" t="s">
        <v>235</v>
      </c>
      <c r="I815" s="11" t="s">
        <v>236</v>
      </c>
      <c r="J815" s="8"/>
      <c r="K815" s="47"/>
      <c r="L815" s="12"/>
      <c r="M815" s="12"/>
      <c r="N815" s="7"/>
      <c r="O815" s="7"/>
      <c r="P815" s="7"/>
      <c r="Q815" s="7"/>
      <c r="R815" s="7"/>
      <c r="S815" s="12">
        <f>90/5040*45452735.38</f>
        <v>811655.9889</v>
      </c>
      <c r="T815" s="7"/>
      <c r="U815" s="6"/>
      <c r="V815" s="6"/>
      <c r="W815" s="6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6"/>
      <c r="V816" s="6"/>
      <c r="W816" s="6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6"/>
      <c r="V817" s="6"/>
      <c r="W817" s="6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6"/>
      <c r="V818" s="6"/>
      <c r="W818" s="6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6"/>
      <c r="V819" s="6"/>
      <c r="W819" s="6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6"/>
      <c r="V820" s="6"/>
      <c r="W820" s="6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6"/>
      <c r="V821" s="6"/>
      <c r="W821" s="6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6"/>
      <c r="V822" s="6"/>
      <c r="W822" s="6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6"/>
      <c r="V823" s="6"/>
      <c r="W823" s="6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6"/>
      <c r="V824" s="6"/>
      <c r="W824" s="6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6"/>
      <c r="V825" s="6"/>
      <c r="W825" s="6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6"/>
      <c r="V826" s="6"/>
      <c r="W826" s="6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6"/>
      <c r="V827" s="6"/>
      <c r="W827" s="6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6"/>
      <c r="V828" s="6"/>
      <c r="W828" s="6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6"/>
      <c r="V829" s="6"/>
      <c r="W829" s="6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6"/>
      <c r="V830" s="6"/>
      <c r="W830" s="6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6"/>
      <c r="V831" s="6"/>
      <c r="W831" s="6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6"/>
      <c r="V832" s="6"/>
      <c r="W832" s="6"/>
    </row>
    <row r="833" ht="123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6"/>
      <c r="V833" s="6"/>
      <c r="W833" s="6"/>
    </row>
    <row r="834" ht="15.0" customHeight="1">
      <c r="A834" s="7">
        <v>23.0</v>
      </c>
      <c r="B834" s="44">
        <v>72.0</v>
      </c>
      <c r="C834" s="44" t="s">
        <v>241</v>
      </c>
      <c r="D834" s="66" t="s">
        <v>136</v>
      </c>
      <c r="E834" s="66" t="s">
        <v>137</v>
      </c>
      <c r="F834" s="66" t="s">
        <v>242</v>
      </c>
      <c r="G834" s="66" t="s">
        <v>139</v>
      </c>
      <c r="H834" s="11" t="s">
        <v>235</v>
      </c>
      <c r="I834" s="11" t="s">
        <v>236</v>
      </c>
      <c r="J834" s="8"/>
      <c r="K834" s="47"/>
      <c r="L834" s="12"/>
      <c r="M834" s="12"/>
      <c r="N834" s="7"/>
      <c r="O834" s="7"/>
      <c r="P834" s="7"/>
      <c r="Q834" s="7"/>
      <c r="R834" s="7"/>
      <c r="S834" s="12">
        <f>90/5040*45452735.38</f>
        <v>811655.9889</v>
      </c>
      <c r="T834" s="7"/>
      <c r="U834" s="6"/>
      <c r="V834" s="6"/>
      <c r="W834" s="6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6"/>
      <c r="V835" s="6"/>
      <c r="W835" s="6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6"/>
      <c r="V836" s="6"/>
      <c r="W836" s="6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6"/>
      <c r="V837" s="6"/>
      <c r="W837" s="6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6"/>
      <c r="V838" s="6"/>
      <c r="W838" s="6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6"/>
      <c r="V839" s="6"/>
      <c r="W839" s="6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6"/>
      <c r="V840" s="6"/>
      <c r="W840" s="6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6"/>
      <c r="V841" s="6"/>
      <c r="W841" s="6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6"/>
      <c r="V842" s="6"/>
      <c r="W842" s="6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6"/>
      <c r="V843" s="6"/>
      <c r="W843" s="6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6"/>
      <c r="V844" s="6"/>
      <c r="W844" s="6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6"/>
      <c r="V845" s="6"/>
      <c r="W845" s="6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6"/>
      <c r="V846" s="6"/>
      <c r="W846" s="6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6"/>
      <c r="V847" s="6"/>
      <c r="W847" s="6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6"/>
      <c r="V848" s="6"/>
      <c r="W848" s="6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6"/>
      <c r="V849" s="6"/>
      <c r="W849" s="6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6"/>
      <c r="V850" s="6"/>
      <c r="W850" s="6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6"/>
      <c r="V851" s="6"/>
      <c r="W851" s="6"/>
    </row>
    <row r="852" ht="132.0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6"/>
      <c r="V852" s="6"/>
      <c r="W852" s="6"/>
    </row>
    <row r="853" ht="15.0" customHeight="1">
      <c r="A853" s="7">
        <v>23.0</v>
      </c>
      <c r="B853" s="44">
        <v>73.0</v>
      </c>
      <c r="C853" s="44" t="s">
        <v>243</v>
      </c>
      <c r="D853" s="66" t="s">
        <v>136</v>
      </c>
      <c r="E853" s="66" t="s">
        <v>137</v>
      </c>
      <c r="F853" s="66" t="s">
        <v>244</v>
      </c>
      <c r="G853" s="66" t="s">
        <v>139</v>
      </c>
      <c r="H853" s="11" t="s">
        <v>235</v>
      </c>
      <c r="I853" s="11" t="s">
        <v>236</v>
      </c>
      <c r="J853" s="8"/>
      <c r="K853" s="47"/>
      <c r="L853" s="12"/>
      <c r="M853" s="12"/>
      <c r="N853" s="7"/>
      <c r="O853" s="7"/>
      <c r="P853" s="7"/>
      <c r="Q853" s="7"/>
      <c r="R853" s="7"/>
      <c r="S853" s="12">
        <f>90/5040*45452735.38</f>
        <v>811655.9889</v>
      </c>
      <c r="T853" s="7"/>
      <c r="U853" s="6"/>
      <c r="V853" s="6"/>
      <c r="W853" s="6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6"/>
      <c r="V854" s="6"/>
      <c r="W854" s="6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6"/>
      <c r="V855" s="6"/>
      <c r="W855" s="6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6"/>
      <c r="V856" s="6"/>
      <c r="W856" s="6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6"/>
      <c r="V857" s="6"/>
      <c r="W857" s="6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6"/>
      <c r="V858" s="6"/>
      <c r="W858" s="6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6"/>
      <c r="V859" s="6"/>
      <c r="W859" s="6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6"/>
      <c r="V860" s="6"/>
      <c r="W860" s="6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6"/>
      <c r="V861" s="6"/>
      <c r="W861" s="6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6"/>
      <c r="V862" s="6"/>
      <c r="W862" s="6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6"/>
      <c r="V863" s="6"/>
      <c r="W863" s="6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6"/>
      <c r="V864" s="6"/>
      <c r="W864" s="6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6"/>
      <c r="V865" s="6"/>
      <c r="W865" s="6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6"/>
      <c r="V866" s="6"/>
      <c r="W866" s="6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6"/>
      <c r="V867" s="6"/>
      <c r="W867" s="6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6"/>
      <c r="V868" s="6"/>
      <c r="W868" s="6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6"/>
      <c r="V869" s="6"/>
      <c r="W869" s="6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6"/>
      <c r="V870" s="6"/>
      <c r="W870" s="6"/>
    </row>
    <row r="871" ht="123.0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6"/>
      <c r="V871" s="6"/>
      <c r="W871" s="6"/>
    </row>
    <row r="872" ht="15.0" customHeight="1">
      <c r="A872" s="7">
        <v>23.0</v>
      </c>
      <c r="B872" s="44">
        <v>74.0</v>
      </c>
      <c r="C872" s="44" t="s">
        <v>245</v>
      </c>
      <c r="D872" s="66" t="s">
        <v>136</v>
      </c>
      <c r="E872" s="66" t="s">
        <v>137</v>
      </c>
      <c r="F872" s="66" t="s">
        <v>246</v>
      </c>
      <c r="G872" s="66" t="s">
        <v>139</v>
      </c>
      <c r="H872" s="11" t="s">
        <v>235</v>
      </c>
      <c r="I872" s="11" t="s">
        <v>236</v>
      </c>
      <c r="J872" s="8"/>
      <c r="K872" s="47"/>
      <c r="L872" s="12"/>
      <c r="M872" s="12"/>
      <c r="N872" s="7"/>
      <c r="O872" s="7"/>
      <c r="P872" s="7"/>
      <c r="Q872" s="7"/>
      <c r="R872" s="7"/>
      <c r="S872" s="12">
        <f>90/5040*45452735.38</f>
        <v>811655.9889</v>
      </c>
      <c r="T872" s="7"/>
      <c r="U872" s="6"/>
      <c r="V872" s="6"/>
      <c r="W872" s="6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6"/>
      <c r="V873" s="6"/>
      <c r="W873" s="6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6"/>
      <c r="V874" s="6"/>
      <c r="W874" s="6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6"/>
      <c r="V875" s="6"/>
      <c r="W875" s="6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6"/>
      <c r="V876" s="6"/>
      <c r="W876" s="6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6"/>
      <c r="V877" s="6"/>
      <c r="W877" s="6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6"/>
      <c r="V878" s="6"/>
      <c r="W878" s="6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6"/>
      <c r="V879" s="6"/>
      <c r="W879" s="6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6"/>
      <c r="V880" s="6"/>
      <c r="W880" s="6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6"/>
      <c r="V881" s="6"/>
      <c r="W881" s="6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6"/>
      <c r="V882" s="6"/>
      <c r="W882" s="6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6"/>
      <c r="V883" s="6"/>
      <c r="W883" s="6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6"/>
      <c r="V884" s="6"/>
      <c r="W884" s="6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6"/>
      <c r="V885" s="6"/>
      <c r="W885" s="6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6"/>
      <c r="V886" s="6"/>
      <c r="W886" s="6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6"/>
      <c r="V887" s="6"/>
      <c r="W887" s="6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6"/>
      <c r="V888" s="6"/>
      <c r="W888" s="6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6"/>
      <c r="V889" s="6"/>
      <c r="W889" s="6"/>
    </row>
    <row r="890" ht="120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6"/>
      <c r="V890" s="6"/>
      <c r="W890" s="6"/>
    </row>
    <row r="891" ht="15.0" customHeight="1">
      <c r="A891" s="7">
        <v>23.0</v>
      </c>
      <c r="B891" s="44">
        <v>75.0</v>
      </c>
      <c r="C891" s="44" t="s">
        <v>247</v>
      </c>
      <c r="D891" s="66" t="s">
        <v>136</v>
      </c>
      <c r="E891" s="66" t="s">
        <v>137</v>
      </c>
      <c r="F891" s="66" t="s">
        <v>248</v>
      </c>
      <c r="G891" s="66" t="s">
        <v>139</v>
      </c>
      <c r="H891" s="11" t="s">
        <v>235</v>
      </c>
      <c r="I891" s="11" t="s">
        <v>236</v>
      </c>
      <c r="J891" s="8"/>
      <c r="K891" s="47"/>
      <c r="L891" s="12"/>
      <c r="M891" s="12"/>
      <c r="N891" s="7"/>
      <c r="O891" s="7"/>
      <c r="P891" s="7"/>
      <c r="Q891" s="7"/>
      <c r="R891" s="7"/>
      <c r="S891" s="12">
        <f>90/5040*45452735.38</f>
        <v>811655.9889</v>
      </c>
      <c r="T891" s="69" t="s">
        <v>249</v>
      </c>
      <c r="U891" s="6"/>
      <c r="V891" s="6"/>
      <c r="W891" s="6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6"/>
      <c r="V892" s="6"/>
      <c r="W892" s="6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6"/>
      <c r="V893" s="6"/>
      <c r="W893" s="6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6"/>
      <c r="V894" s="6"/>
      <c r="W894" s="6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6"/>
      <c r="V895" s="6"/>
      <c r="W895" s="6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6"/>
      <c r="V896" s="6"/>
      <c r="W896" s="6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6"/>
      <c r="V897" s="6"/>
      <c r="W897" s="6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6"/>
      <c r="V898" s="6"/>
      <c r="W898" s="6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6"/>
      <c r="V899" s="6"/>
      <c r="W899" s="6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6"/>
      <c r="V900" s="6"/>
      <c r="W900" s="6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6"/>
      <c r="V901" s="71"/>
      <c r="W901" s="6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6"/>
      <c r="V902" s="6"/>
      <c r="W902" s="6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6"/>
      <c r="V903" s="6"/>
      <c r="W903" s="6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6"/>
      <c r="V904" s="6"/>
      <c r="W904" s="6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6"/>
      <c r="V905" s="6"/>
      <c r="W905" s="6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6"/>
      <c r="V906" s="6"/>
      <c r="W906" s="6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6"/>
      <c r="V907" s="6"/>
      <c r="W907" s="6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6"/>
      <c r="V908" s="6"/>
      <c r="W908" s="6"/>
    </row>
    <row r="909" ht="128.2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6"/>
      <c r="V909" s="71"/>
      <c r="W909" s="6"/>
    </row>
    <row r="910" ht="49.5" customHeight="1">
      <c r="A910" s="37" t="s">
        <v>29</v>
      </c>
      <c r="B910" s="38"/>
      <c r="C910" s="39"/>
      <c r="D910" s="40" t="s">
        <v>250</v>
      </c>
      <c r="E910" s="72" t="s">
        <v>251</v>
      </c>
      <c r="F910" s="40" t="s">
        <v>252</v>
      </c>
      <c r="G910" s="72" t="s">
        <v>253</v>
      </c>
      <c r="H910" s="23"/>
      <c r="I910" s="72" t="s">
        <v>253</v>
      </c>
      <c r="J910" s="72">
        <v>5512.0</v>
      </c>
      <c r="K910" s="31" t="s">
        <v>254</v>
      </c>
      <c r="L910" s="32">
        <v>5768.86</v>
      </c>
      <c r="M910" s="32">
        <v>324103.61</v>
      </c>
      <c r="N910" s="29">
        <v>483218.98</v>
      </c>
      <c r="O910" s="32">
        <f>N910+M910+L910+K910</f>
        <v>21201979.45</v>
      </c>
      <c r="P910" s="32">
        <f>K910+L910+M910+N910</f>
        <v>21201979.45</v>
      </c>
      <c r="Q910" s="32">
        <f>O910+P910</f>
        <v>42403958.9</v>
      </c>
      <c r="R910" s="32">
        <f>K910*12/100*599/365</f>
        <v>4015214.437</v>
      </c>
      <c r="S910" s="32">
        <f>Q910+R910</f>
        <v>46419173.34</v>
      </c>
      <c r="T910" s="51"/>
      <c r="U910" s="6"/>
      <c r="V910" s="71"/>
      <c r="W910" s="71"/>
    </row>
    <row r="911" ht="311.25" customHeight="1">
      <c r="A911" s="18">
        <v>37.0</v>
      </c>
      <c r="B911" s="19">
        <v>76.0</v>
      </c>
      <c r="C911" s="20" t="s">
        <v>255</v>
      </c>
      <c r="D911" s="19" t="s">
        <v>256</v>
      </c>
      <c r="E911" s="19" t="s">
        <v>257</v>
      </c>
      <c r="F911" s="19" t="s">
        <v>256</v>
      </c>
      <c r="G911" s="19" t="s">
        <v>257</v>
      </c>
      <c r="H911" s="21" t="s">
        <v>81</v>
      </c>
      <c r="I911" s="22" t="s">
        <v>258</v>
      </c>
      <c r="J911" s="19"/>
      <c r="K911" s="36"/>
      <c r="L911" s="23"/>
      <c r="M911" s="23"/>
      <c r="N911" s="23"/>
      <c r="O911" s="23"/>
      <c r="P911" s="23"/>
      <c r="Q911" s="23"/>
      <c r="R911" s="23"/>
      <c r="S911" s="24">
        <f>1/2*S917</f>
        <v>835554.5661</v>
      </c>
      <c r="T911" s="73" t="s">
        <v>259</v>
      </c>
      <c r="U911" s="6"/>
      <c r="V911" s="71"/>
      <c r="W911" s="71"/>
    </row>
    <row r="912" ht="77.25" customHeight="1">
      <c r="A912" s="18">
        <v>37.0</v>
      </c>
      <c r="B912" s="19">
        <v>77.0</v>
      </c>
      <c r="C912" s="20" t="s">
        <v>260</v>
      </c>
      <c r="D912" s="19" t="s">
        <v>256</v>
      </c>
      <c r="E912" s="19" t="s">
        <v>257</v>
      </c>
      <c r="F912" s="19" t="s">
        <v>256</v>
      </c>
      <c r="G912" s="19" t="s">
        <v>257</v>
      </c>
      <c r="H912" s="21" t="s">
        <v>173</v>
      </c>
      <c r="I912" s="22" t="s">
        <v>261</v>
      </c>
      <c r="J912" s="19"/>
      <c r="K912" s="36"/>
      <c r="L912" s="23"/>
      <c r="M912" s="23"/>
      <c r="N912" s="23"/>
      <c r="O912" s="23"/>
      <c r="P912" s="23"/>
      <c r="Q912" s="23"/>
      <c r="R912" s="23"/>
      <c r="S912" s="24">
        <f>1/12*S917</f>
        <v>139259.0944</v>
      </c>
      <c r="T912" s="23"/>
      <c r="U912" s="6"/>
      <c r="V912" s="6"/>
      <c r="W912" s="6"/>
    </row>
    <row r="913" ht="77.25" customHeight="1">
      <c r="A913" s="18">
        <v>37.0</v>
      </c>
      <c r="B913" s="19">
        <v>78.0</v>
      </c>
      <c r="C913" s="20" t="s">
        <v>262</v>
      </c>
      <c r="D913" s="19" t="s">
        <v>256</v>
      </c>
      <c r="E913" s="19" t="s">
        <v>257</v>
      </c>
      <c r="F913" s="19" t="s">
        <v>256</v>
      </c>
      <c r="G913" s="19" t="s">
        <v>257</v>
      </c>
      <c r="H913" s="21" t="s">
        <v>173</v>
      </c>
      <c r="I913" s="22" t="s">
        <v>261</v>
      </c>
      <c r="J913" s="19"/>
      <c r="K913" s="36"/>
      <c r="L913" s="23"/>
      <c r="M913" s="23"/>
      <c r="N913" s="23"/>
      <c r="O913" s="23"/>
      <c r="P913" s="23"/>
      <c r="Q913" s="23"/>
      <c r="R913" s="23"/>
      <c r="S913" s="24">
        <f>1/12*S917</f>
        <v>139259.0944</v>
      </c>
      <c r="T913" s="23"/>
      <c r="U913" s="6"/>
      <c r="V913" s="6"/>
      <c r="W913" s="6"/>
    </row>
    <row r="914" ht="81.0" customHeight="1">
      <c r="A914" s="18">
        <v>37.0</v>
      </c>
      <c r="B914" s="19">
        <v>79.0</v>
      </c>
      <c r="C914" s="20" t="s">
        <v>263</v>
      </c>
      <c r="D914" s="19" t="s">
        <v>256</v>
      </c>
      <c r="E914" s="19" t="s">
        <v>257</v>
      </c>
      <c r="F914" s="19" t="s">
        <v>256</v>
      </c>
      <c r="G914" s="19" t="s">
        <v>257</v>
      </c>
      <c r="H914" s="21" t="s">
        <v>173</v>
      </c>
      <c r="I914" s="22" t="s">
        <v>264</v>
      </c>
      <c r="J914" s="19"/>
      <c r="K914" s="36"/>
      <c r="L914" s="23"/>
      <c r="M914" s="23"/>
      <c r="N914" s="23"/>
      <c r="O914" s="23"/>
      <c r="P914" s="23"/>
      <c r="Q914" s="23"/>
      <c r="R914" s="23"/>
      <c r="S914" s="24">
        <f>1/12*S917</f>
        <v>139259.0944</v>
      </c>
      <c r="T914" s="23"/>
      <c r="U914" s="6"/>
      <c r="V914" s="6"/>
      <c r="W914" s="6"/>
    </row>
    <row r="915" ht="84.0" customHeight="1">
      <c r="A915" s="18">
        <v>37.0</v>
      </c>
      <c r="B915" s="19">
        <v>80.0</v>
      </c>
      <c r="C915" s="20" t="s">
        <v>265</v>
      </c>
      <c r="D915" s="19" t="s">
        <v>256</v>
      </c>
      <c r="E915" s="19" t="s">
        <v>257</v>
      </c>
      <c r="F915" s="19" t="s">
        <v>256</v>
      </c>
      <c r="G915" s="19" t="s">
        <v>257</v>
      </c>
      <c r="H915" s="21" t="s">
        <v>173</v>
      </c>
      <c r="I915" s="22" t="s">
        <v>264</v>
      </c>
      <c r="J915" s="19"/>
      <c r="K915" s="36"/>
      <c r="L915" s="23"/>
      <c r="M915" s="23"/>
      <c r="N915" s="23"/>
      <c r="O915" s="23"/>
      <c r="P915" s="23"/>
      <c r="Q915" s="23"/>
      <c r="R915" s="23"/>
      <c r="S915" s="24">
        <f>1/12*S917</f>
        <v>139259.0944</v>
      </c>
      <c r="T915" s="23"/>
      <c r="U915" s="6"/>
      <c r="V915" s="6"/>
      <c r="W915" s="6"/>
    </row>
    <row r="916" ht="91.5" customHeight="1">
      <c r="A916" s="18">
        <v>37.0</v>
      </c>
      <c r="B916" s="19">
        <v>81.0</v>
      </c>
      <c r="C916" s="20" t="s">
        <v>266</v>
      </c>
      <c r="D916" s="19" t="s">
        <v>256</v>
      </c>
      <c r="E916" s="19" t="s">
        <v>257</v>
      </c>
      <c r="F916" s="19" t="s">
        <v>256</v>
      </c>
      <c r="G916" s="19" t="s">
        <v>257</v>
      </c>
      <c r="H916" s="21" t="s">
        <v>47</v>
      </c>
      <c r="I916" s="22" t="s">
        <v>267</v>
      </c>
      <c r="J916" s="19"/>
      <c r="K916" s="36"/>
      <c r="L916" s="23"/>
      <c r="M916" s="23"/>
      <c r="N916" s="23"/>
      <c r="O916" s="23"/>
      <c r="P916" s="23"/>
      <c r="Q916" s="23"/>
      <c r="R916" s="23"/>
      <c r="S916" s="24">
        <f>1/6*S917</f>
        <v>278518.1887</v>
      </c>
      <c r="T916" s="23"/>
      <c r="U916" s="6"/>
      <c r="V916" s="6"/>
      <c r="W916" s="6"/>
    </row>
    <row r="917" ht="69.0" customHeight="1">
      <c r="A917" s="37" t="s">
        <v>29</v>
      </c>
      <c r="B917" s="38"/>
      <c r="C917" s="39"/>
      <c r="D917" s="40" t="s">
        <v>30</v>
      </c>
      <c r="E917" s="29" t="s">
        <v>268</v>
      </c>
      <c r="F917" s="40" t="s">
        <v>30</v>
      </c>
      <c r="G917" s="29" t="s">
        <v>268</v>
      </c>
      <c r="H917" s="23"/>
      <c r="I917" s="29" t="s">
        <v>268</v>
      </c>
      <c r="J917" s="29">
        <v>5512.0</v>
      </c>
      <c r="K917" s="29">
        <v>760656.0</v>
      </c>
      <c r="L917" s="23"/>
      <c r="M917" s="23"/>
      <c r="N917" s="23"/>
      <c r="O917" s="29">
        <v>760656.0</v>
      </c>
      <c r="P917" s="29">
        <v>760656.0</v>
      </c>
      <c r="Q917" s="29">
        <v>1521312.0</v>
      </c>
      <c r="R917" s="32">
        <f>K917*12/100*599/365</f>
        <v>149797.1323</v>
      </c>
      <c r="S917" s="32">
        <f>Q917+R917</f>
        <v>1671109.132</v>
      </c>
      <c r="T917" s="23"/>
      <c r="U917" s="6"/>
      <c r="V917" s="6"/>
      <c r="W917" s="6"/>
    </row>
    <row r="918" ht="15.75" customHeight="1">
      <c r="A918" s="7">
        <v>59.0</v>
      </c>
      <c r="B918" s="8">
        <v>82.0</v>
      </c>
      <c r="C918" s="53" t="s">
        <v>269</v>
      </c>
      <c r="D918" s="45" t="s">
        <v>270</v>
      </c>
      <c r="E918" s="45" t="s">
        <v>271</v>
      </c>
      <c r="F918" s="45" t="s">
        <v>272</v>
      </c>
      <c r="G918" s="45" t="s">
        <v>273</v>
      </c>
      <c r="H918" s="11" t="s">
        <v>274</v>
      </c>
      <c r="I918" s="11" t="s">
        <v>275</v>
      </c>
      <c r="J918" s="8"/>
      <c r="K918" s="47"/>
      <c r="L918" s="12"/>
      <c r="M918" s="12"/>
      <c r="N918" s="7"/>
      <c r="O918" s="7"/>
      <c r="P918" s="7"/>
      <c r="Q918" s="7"/>
      <c r="R918" s="7"/>
      <c r="S918" s="12">
        <f>5844/853224*S986</f>
        <v>117290.1151</v>
      </c>
      <c r="T918" s="7"/>
      <c r="U918" s="6"/>
      <c r="V918" s="6"/>
      <c r="W918" s="6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6"/>
      <c r="V919" s="6"/>
      <c r="W919" s="6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6"/>
      <c r="V920" s="6"/>
      <c r="W920" s="6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6"/>
      <c r="V921" s="6"/>
      <c r="W921" s="6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6"/>
      <c r="V922" s="6"/>
      <c r="W922" s="6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6"/>
      <c r="V923" s="6"/>
      <c r="W923" s="6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6"/>
      <c r="V924" s="6"/>
      <c r="W924" s="6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6"/>
      <c r="V925" s="6"/>
      <c r="W925" s="6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6"/>
      <c r="V926" s="6"/>
      <c r="W926" s="6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6"/>
      <c r="V927" s="6"/>
      <c r="W927" s="6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6"/>
      <c r="V928" s="6"/>
      <c r="W928" s="6"/>
    </row>
    <row r="929" ht="25.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6"/>
      <c r="V929" s="6"/>
      <c r="W929" s="6"/>
    </row>
    <row r="930" ht="0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6"/>
      <c r="V930" s="6"/>
      <c r="W930" s="6"/>
    </row>
    <row r="931" ht="12.75" hidden="1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6"/>
      <c r="V931" s="6"/>
      <c r="W931" s="6"/>
    </row>
    <row r="932" ht="43.5" customHeight="1">
      <c r="A932" s="7">
        <v>59.0</v>
      </c>
      <c r="B932" s="8">
        <v>83.0</v>
      </c>
      <c r="C932" s="53" t="s">
        <v>276</v>
      </c>
      <c r="D932" s="45" t="s">
        <v>277</v>
      </c>
      <c r="E932" s="45" t="s">
        <v>271</v>
      </c>
      <c r="F932" s="45" t="s">
        <v>272</v>
      </c>
      <c r="G932" s="45" t="s">
        <v>273</v>
      </c>
      <c r="H932" s="11" t="s">
        <v>278</v>
      </c>
      <c r="I932" s="11" t="s">
        <v>279</v>
      </c>
      <c r="J932" s="7"/>
      <c r="K932" s="47"/>
      <c r="L932" s="12"/>
      <c r="M932" s="12"/>
      <c r="N932" s="7"/>
      <c r="O932" s="7"/>
      <c r="P932" s="7"/>
      <c r="Q932" s="7"/>
      <c r="R932" s="7"/>
      <c r="S932" s="12">
        <f>426612/853224*S986</f>
        <v>8562178.4</v>
      </c>
      <c r="T932" s="7"/>
      <c r="U932" s="6"/>
      <c r="V932" s="6"/>
      <c r="W932" s="6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6"/>
      <c r="V933" s="6"/>
      <c r="W933" s="6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6"/>
      <c r="V934" s="6"/>
      <c r="W934" s="6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6"/>
      <c r="V935" s="6"/>
      <c r="W935" s="6"/>
    </row>
    <row r="936" ht="86.2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6"/>
      <c r="V936" s="6"/>
      <c r="W936" s="6"/>
    </row>
    <row r="937" ht="9.0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6"/>
      <c r="V937" s="6"/>
      <c r="W937" s="6"/>
    </row>
    <row r="938" ht="15.0" customHeight="1">
      <c r="A938" s="7">
        <v>59.0</v>
      </c>
      <c r="B938" s="8">
        <v>84.0</v>
      </c>
      <c r="C938" s="53" t="s">
        <v>280</v>
      </c>
      <c r="D938" s="45" t="s">
        <v>277</v>
      </c>
      <c r="E938" s="45" t="s">
        <v>271</v>
      </c>
      <c r="F938" s="45" t="s">
        <v>272</v>
      </c>
      <c r="G938" s="45" t="s">
        <v>273</v>
      </c>
      <c r="H938" s="11" t="s">
        <v>281</v>
      </c>
      <c r="I938" s="11" t="s">
        <v>282</v>
      </c>
      <c r="J938" s="8"/>
      <c r="K938" s="47"/>
      <c r="L938" s="12"/>
      <c r="M938" s="12"/>
      <c r="N938" s="7"/>
      <c r="O938" s="7"/>
      <c r="P938" s="7"/>
      <c r="Q938" s="7"/>
      <c r="R938" s="7"/>
      <c r="S938" s="12">
        <f>1289/853224*S986</f>
        <v>25870.4583</v>
      </c>
      <c r="T938" s="7"/>
      <c r="U938" s="6"/>
      <c r="V938" s="6"/>
      <c r="W938" s="6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6"/>
      <c r="V939" s="6"/>
      <c r="W939" s="6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6"/>
      <c r="V940" s="6"/>
      <c r="W940" s="6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6"/>
      <c r="V941" s="6"/>
      <c r="W941" s="6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6"/>
      <c r="V942" s="6"/>
      <c r="W942" s="6"/>
    </row>
    <row r="943" ht="108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6"/>
      <c r="V943" s="6"/>
      <c r="W943" s="6"/>
    </row>
    <row r="944" ht="15.0" customHeight="1">
      <c r="A944" s="7">
        <v>59.0</v>
      </c>
      <c r="B944" s="8">
        <v>85.0</v>
      </c>
      <c r="C944" s="53" t="s">
        <v>283</v>
      </c>
      <c r="D944" s="45" t="s">
        <v>277</v>
      </c>
      <c r="E944" s="45" t="s">
        <v>271</v>
      </c>
      <c r="F944" s="45" t="s">
        <v>272</v>
      </c>
      <c r="G944" s="45" t="s">
        <v>273</v>
      </c>
      <c r="H944" s="11" t="s">
        <v>281</v>
      </c>
      <c r="I944" s="11" t="s">
        <v>282</v>
      </c>
      <c r="J944" s="8"/>
      <c r="K944" s="47"/>
      <c r="L944" s="12"/>
      <c r="M944" s="12"/>
      <c r="N944" s="7"/>
      <c r="O944" s="7"/>
      <c r="P944" s="7"/>
      <c r="Q944" s="7"/>
      <c r="R944" s="7"/>
      <c r="S944" s="12">
        <f>1289/853224*S986</f>
        <v>25870.4583</v>
      </c>
      <c r="T944" s="7"/>
      <c r="U944" s="6"/>
      <c r="V944" s="6"/>
      <c r="W944" s="6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6"/>
      <c r="V945" s="6"/>
      <c r="W945" s="6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6"/>
      <c r="V946" s="6"/>
      <c r="W946" s="6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6"/>
      <c r="V947" s="6"/>
      <c r="W947" s="6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6"/>
      <c r="V948" s="6"/>
      <c r="W948" s="6"/>
    </row>
    <row r="949" ht="106.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6"/>
      <c r="V949" s="6"/>
      <c r="W949" s="6"/>
    </row>
    <row r="950" ht="15.0" customHeight="1">
      <c r="A950" s="7">
        <v>59.0</v>
      </c>
      <c r="B950" s="8">
        <v>86.0</v>
      </c>
      <c r="C950" s="53" t="s">
        <v>284</v>
      </c>
      <c r="D950" s="45" t="s">
        <v>277</v>
      </c>
      <c r="E950" s="45" t="s">
        <v>271</v>
      </c>
      <c r="F950" s="45" t="s">
        <v>272</v>
      </c>
      <c r="G950" s="45" t="s">
        <v>273</v>
      </c>
      <c r="H950" s="11" t="s">
        <v>281</v>
      </c>
      <c r="I950" s="11" t="s">
        <v>282</v>
      </c>
      <c r="J950" s="8"/>
      <c r="K950" s="47"/>
      <c r="L950" s="12"/>
      <c r="M950" s="12"/>
      <c r="N950" s="7"/>
      <c r="O950" s="7"/>
      <c r="P950" s="7"/>
      <c r="Q950" s="7"/>
      <c r="R950" s="7"/>
      <c r="S950" s="12">
        <f>1289/853224*S986</f>
        <v>25870.4583</v>
      </c>
      <c r="T950" s="7"/>
      <c r="U950" s="6"/>
      <c r="V950" s="6"/>
      <c r="W950" s="6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6"/>
      <c r="V951" s="6"/>
      <c r="W951" s="6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6"/>
      <c r="V952" s="6"/>
      <c r="W952" s="6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6"/>
      <c r="V953" s="6"/>
      <c r="W953" s="6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6"/>
      <c r="V954" s="6"/>
      <c r="W954" s="6"/>
    </row>
    <row r="955" ht="101.2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6"/>
      <c r="V955" s="6"/>
      <c r="W955" s="6"/>
    </row>
    <row r="956" ht="15.0" customHeight="1">
      <c r="A956" s="7">
        <v>59.0</v>
      </c>
      <c r="B956" s="8">
        <v>87.0</v>
      </c>
      <c r="C956" s="53" t="s">
        <v>285</v>
      </c>
      <c r="D956" s="45" t="s">
        <v>277</v>
      </c>
      <c r="E956" s="45" t="s">
        <v>271</v>
      </c>
      <c r="F956" s="45" t="s">
        <v>272</v>
      </c>
      <c r="G956" s="45" t="s">
        <v>273</v>
      </c>
      <c r="H956" s="11" t="s">
        <v>281</v>
      </c>
      <c r="I956" s="11" t="s">
        <v>282</v>
      </c>
      <c r="J956" s="8"/>
      <c r="K956" s="47"/>
      <c r="L956" s="12"/>
      <c r="M956" s="12"/>
      <c r="N956" s="7"/>
      <c r="O956" s="7"/>
      <c r="P956" s="7"/>
      <c r="Q956" s="7"/>
      <c r="R956" s="7"/>
      <c r="S956" s="12">
        <f>1289/853224*S986</f>
        <v>25870.4583</v>
      </c>
      <c r="T956" s="7"/>
      <c r="U956" s="6"/>
      <c r="V956" s="6"/>
      <c r="W956" s="6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6"/>
      <c r="V957" s="6"/>
      <c r="W957" s="6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6"/>
      <c r="V958" s="6"/>
      <c r="W958" s="6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6"/>
      <c r="V959" s="6"/>
      <c r="W959" s="6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6"/>
      <c r="V960" s="6"/>
      <c r="W960" s="6"/>
    </row>
    <row r="961" ht="114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6"/>
      <c r="V961" s="6"/>
      <c r="W961" s="6"/>
    </row>
    <row r="962" ht="15.0" customHeight="1">
      <c r="A962" s="7">
        <v>59.0</v>
      </c>
      <c r="B962" s="8">
        <v>88.0</v>
      </c>
      <c r="C962" s="53" t="s">
        <v>286</v>
      </c>
      <c r="D962" s="45" t="s">
        <v>277</v>
      </c>
      <c r="E962" s="45" t="s">
        <v>271</v>
      </c>
      <c r="F962" s="45" t="s">
        <v>272</v>
      </c>
      <c r="G962" s="45" t="s">
        <v>273</v>
      </c>
      <c r="H962" s="11" t="s">
        <v>281</v>
      </c>
      <c r="I962" s="11" t="s">
        <v>282</v>
      </c>
      <c r="J962" s="8"/>
      <c r="K962" s="47"/>
      <c r="L962" s="12"/>
      <c r="M962" s="12"/>
      <c r="N962" s="7"/>
      <c r="O962" s="7"/>
      <c r="P962" s="7"/>
      <c r="Q962" s="7"/>
      <c r="R962" s="7"/>
      <c r="S962" s="12">
        <f>1289/853224*S986</f>
        <v>25870.4583</v>
      </c>
      <c r="T962" s="7"/>
      <c r="U962" s="6"/>
      <c r="V962" s="6"/>
      <c r="W962" s="6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6"/>
      <c r="V963" s="6"/>
      <c r="W963" s="6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6"/>
      <c r="V964" s="6"/>
      <c r="W964" s="6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6"/>
      <c r="V965" s="6"/>
      <c r="W965" s="6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6"/>
      <c r="V966" s="6"/>
      <c r="W966" s="6"/>
    </row>
    <row r="967" ht="100.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6"/>
      <c r="V967" s="6"/>
      <c r="W967" s="6"/>
    </row>
    <row r="968" ht="15.0" customHeight="1">
      <c r="A968" s="7">
        <v>59.0</v>
      </c>
      <c r="B968" s="8">
        <v>89.0</v>
      </c>
      <c r="C968" s="53" t="s">
        <v>287</v>
      </c>
      <c r="D968" s="45" t="s">
        <v>277</v>
      </c>
      <c r="E968" s="45" t="s">
        <v>271</v>
      </c>
      <c r="F968" s="45" t="s">
        <v>272</v>
      </c>
      <c r="G968" s="45" t="s">
        <v>273</v>
      </c>
      <c r="H968" s="11" t="s">
        <v>288</v>
      </c>
      <c r="I968" s="11" t="s">
        <v>289</v>
      </c>
      <c r="J968" s="8"/>
      <c r="K968" s="47"/>
      <c r="L968" s="12"/>
      <c r="M968" s="12"/>
      <c r="N968" s="7"/>
      <c r="O968" s="7"/>
      <c r="P968" s="7"/>
      <c r="Q968" s="7"/>
      <c r="R968" s="7"/>
      <c r="S968" s="12">
        <f>214595/853224*S986</f>
        <v>4306959.658</v>
      </c>
      <c r="T968" s="7"/>
      <c r="U968" s="6"/>
      <c r="V968" s="6"/>
      <c r="W968" s="6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6"/>
      <c r="V969" s="6"/>
      <c r="W969" s="6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6"/>
      <c r="V970" s="6"/>
      <c r="W970" s="6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6"/>
      <c r="V971" s="6"/>
      <c r="W971" s="6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6"/>
      <c r="V972" s="6"/>
      <c r="W972" s="6"/>
    </row>
    <row r="973" ht="118.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6"/>
      <c r="V973" s="6"/>
      <c r="W973" s="6"/>
    </row>
    <row r="974" ht="15.0" customHeight="1">
      <c r="A974" s="7">
        <v>59.0</v>
      </c>
      <c r="B974" s="8">
        <v>90.0</v>
      </c>
      <c r="C974" s="53" t="s">
        <v>290</v>
      </c>
      <c r="D974" s="45" t="s">
        <v>277</v>
      </c>
      <c r="E974" s="45" t="s">
        <v>271</v>
      </c>
      <c r="F974" s="45" t="s">
        <v>272</v>
      </c>
      <c r="G974" s="45" t="s">
        <v>273</v>
      </c>
      <c r="H974" s="11" t="s">
        <v>291</v>
      </c>
      <c r="I974" s="11" t="s">
        <v>292</v>
      </c>
      <c r="J974" s="8"/>
      <c r="K974" s="47"/>
      <c r="L974" s="12"/>
      <c r="M974" s="12"/>
      <c r="N974" s="7"/>
      <c r="O974" s="7"/>
      <c r="P974" s="7"/>
      <c r="Q974" s="7"/>
      <c r="R974" s="7"/>
      <c r="S974" s="12">
        <f>112128/853224*S986</f>
        <v>2250428.82</v>
      </c>
      <c r="T974" s="7"/>
      <c r="U974" s="6"/>
      <c r="V974" s="6"/>
      <c r="W974" s="6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6"/>
      <c r="V975" s="6"/>
      <c r="W975" s="6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6"/>
      <c r="V976" s="6"/>
      <c r="W976" s="6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6"/>
      <c r="V977" s="6"/>
      <c r="W977" s="6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6"/>
      <c r="V978" s="6"/>
      <c r="W978" s="6"/>
    </row>
    <row r="979" ht="105.0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6"/>
      <c r="V979" s="6"/>
      <c r="W979" s="6"/>
    </row>
    <row r="980" ht="15.0" customHeight="1">
      <c r="A980" s="7">
        <v>59.0</v>
      </c>
      <c r="B980" s="8">
        <v>91.0</v>
      </c>
      <c r="C980" s="53" t="s">
        <v>293</v>
      </c>
      <c r="D980" s="45" t="s">
        <v>277</v>
      </c>
      <c r="E980" s="45" t="s">
        <v>271</v>
      </c>
      <c r="F980" s="45" t="s">
        <v>272</v>
      </c>
      <c r="G980" s="45" t="s">
        <v>273</v>
      </c>
      <c r="H980" s="11" t="s">
        <v>294</v>
      </c>
      <c r="I980" s="11" t="s">
        <v>295</v>
      </c>
      <c r="J980" s="8"/>
      <c r="K980" s="47"/>
      <c r="L980" s="12"/>
      <c r="M980" s="12"/>
      <c r="N980" s="7"/>
      <c r="O980" s="12"/>
      <c r="P980" s="12"/>
      <c r="Q980" s="12"/>
      <c r="R980" s="7"/>
      <c r="S980" s="12">
        <f>87600/853224*S986</f>
        <v>1758147.515</v>
      </c>
      <c r="T980" s="7"/>
      <c r="U980" s="6"/>
      <c r="V980" s="6"/>
      <c r="W980" s="6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6"/>
      <c r="V981" s="6"/>
      <c r="W981" s="6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6"/>
      <c r="V982" s="6"/>
      <c r="W982" s="6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6"/>
      <c r="V983" s="6"/>
      <c r="W983" s="6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6"/>
      <c r="V984" s="6"/>
      <c r="W984" s="6"/>
    </row>
    <row r="985" ht="112.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6"/>
      <c r="V985" s="6"/>
      <c r="W985" s="6"/>
    </row>
    <row r="986" ht="16.5" customHeight="1">
      <c r="A986" s="26" t="s">
        <v>29</v>
      </c>
      <c r="B986" s="27"/>
      <c r="C986" s="28"/>
      <c r="D986" s="29" t="s">
        <v>133</v>
      </c>
      <c r="E986" s="29" t="s">
        <v>296</v>
      </c>
      <c r="F986" s="29" t="s">
        <v>133</v>
      </c>
      <c r="G986" s="29" t="s">
        <v>297</v>
      </c>
      <c r="H986" s="23"/>
      <c r="I986" s="30" t="s">
        <v>297</v>
      </c>
      <c r="J986" s="29">
        <v>5512.0</v>
      </c>
      <c r="K986" s="29">
        <v>7297888.0</v>
      </c>
      <c r="L986" s="32">
        <v>270456.41</v>
      </c>
      <c r="M986" s="29">
        <v>275241.95</v>
      </c>
      <c r="N986" s="23"/>
      <c r="O986" s="32">
        <f>K986+L986+M986</f>
        <v>7843586.36</v>
      </c>
      <c r="P986" s="32">
        <f>K986+L986+M986</f>
        <v>7843586.36</v>
      </c>
      <c r="Q986" s="32">
        <f>O986+P986</f>
        <v>15687172.72</v>
      </c>
      <c r="R986" s="32">
        <f>K986*12/100*599/365</f>
        <v>1437184.081</v>
      </c>
      <c r="S986" s="32">
        <f>Q986+R986</f>
        <v>17124356.8</v>
      </c>
      <c r="T986" s="23"/>
      <c r="U986" s="6"/>
      <c r="V986" s="6"/>
      <c r="W986" s="6"/>
    </row>
    <row r="987" ht="13.5" hidden="1" customHeight="1">
      <c r="A987" s="18">
        <v>62.0</v>
      </c>
      <c r="B987" s="8">
        <v>92.0</v>
      </c>
      <c r="C987" s="44" t="s">
        <v>298</v>
      </c>
      <c r="D987" s="45" t="s">
        <v>299</v>
      </c>
      <c r="E987" s="45" t="s">
        <v>300</v>
      </c>
      <c r="F987" s="45" t="s">
        <v>301</v>
      </c>
      <c r="G987" s="45" t="s">
        <v>302</v>
      </c>
      <c r="H987" s="11" t="s">
        <v>303</v>
      </c>
      <c r="I987" s="22"/>
      <c r="J987" s="8"/>
      <c r="K987" s="36"/>
      <c r="L987" s="23"/>
      <c r="M987" s="23"/>
      <c r="N987" s="23"/>
      <c r="O987" s="29"/>
      <c r="P987" s="18"/>
      <c r="Q987" s="23"/>
      <c r="R987" s="23"/>
      <c r="S987" s="23"/>
      <c r="T987" s="23"/>
      <c r="U987" s="6"/>
      <c r="V987" s="6"/>
      <c r="W987" s="6"/>
    </row>
    <row r="988" ht="32.25" hidden="1" customHeight="1">
      <c r="A988" s="23"/>
      <c r="B988" s="14"/>
      <c r="C988" s="14"/>
      <c r="D988" s="14"/>
      <c r="E988" s="14"/>
      <c r="F988" s="14"/>
      <c r="G988" s="14"/>
      <c r="H988" s="14"/>
      <c r="I988" s="22"/>
      <c r="J988" s="14"/>
      <c r="K988" s="36"/>
      <c r="L988" s="23"/>
      <c r="M988" s="23"/>
      <c r="N988" s="23"/>
      <c r="O988" s="29"/>
      <c r="P988" s="18"/>
      <c r="Q988" s="23"/>
      <c r="R988" s="23"/>
      <c r="S988" s="23"/>
      <c r="T988" s="23"/>
      <c r="U988" s="6"/>
      <c r="V988" s="6"/>
      <c r="W988" s="6"/>
    </row>
    <row r="989" ht="98.25" customHeight="1">
      <c r="A989" s="18">
        <v>62.0</v>
      </c>
      <c r="B989" s="16"/>
      <c r="C989" s="16"/>
      <c r="D989" s="16"/>
      <c r="E989" s="16"/>
      <c r="F989" s="16"/>
      <c r="G989" s="16"/>
      <c r="H989" s="16"/>
      <c r="I989" s="22" t="s">
        <v>304</v>
      </c>
      <c r="J989" s="16"/>
      <c r="K989" s="36"/>
      <c r="L989" s="23"/>
      <c r="M989" s="24"/>
      <c r="N989" s="23"/>
      <c r="O989" s="29"/>
      <c r="P989" s="18"/>
      <c r="Q989" s="23"/>
      <c r="R989" s="23"/>
      <c r="S989" s="24">
        <f>13/15*S998</f>
        <v>5859049.864</v>
      </c>
      <c r="T989" s="23"/>
      <c r="U989" s="6"/>
      <c r="V989" s="6"/>
      <c r="W989" s="6"/>
    </row>
    <row r="990" ht="15.0" customHeight="1">
      <c r="A990" s="7">
        <v>62.0</v>
      </c>
      <c r="B990" s="8">
        <v>93.0</v>
      </c>
      <c r="C990" s="44" t="s">
        <v>305</v>
      </c>
      <c r="D990" s="45" t="s">
        <v>299</v>
      </c>
      <c r="E990" s="45" t="s">
        <v>300</v>
      </c>
      <c r="F990" s="45" t="s">
        <v>301</v>
      </c>
      <c r="G990" s="45" t="s">
        <v>302</v>
      </c>
      <c r="H990" s="10" t="s">
        <v>306</v>
      </c>
      <c r="I990" s="11" t="s">
        <v>307</v>
      </c>
      <c r="J990" s="8"/>
      <c r="K990" s="47"/>
      <c r="L990" s="47"/>
      <c r="M990" s="12"/>
      <c r="N990" s="47"/>
      <c r="O990" s="47"/>
      <c r="P990" s="47"/>
      <c r="Q990" s="47"/>
      <c r="R990" s="47"/>
      <c r="S990" s="12">
        <f>1/30*S998</f>
        <v>225348.0717</v>
      </c>
      <c r="T990" s="47"/>
      <c r="U990" s="6"/>
      <c r="V990" s="6"/>
      <c r="W990" s="6"/>
    </row>
    <row r="991" ht="84.0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6"/>
      <c r="V991" s="6"/>
      <c r="W991" s="6"/>
    </row>
    <row r="992" ht="15.75" customHeight="1">
      <c r="A992" s="7">
        <v>62.0</v>
      </c>
      <c r="B992" s="8">
        <v>94.0</v>
      </c>
      <c r="C992" s="44" t="s">
        <v>308</v>
      </c>
      <c r="D992" s="45" t="s">
        <v>299</v>
      </c>
      <c r="E992" s="45" t="s">
        <v>300</v>
      </c>
      <c r="F992" s="45" t="s">
        <v>301</v>
      </c>
      <c r="G992" s="45" t="s">
        <v>302</v>
      </c>
      <c r="H992" s="10" t="s">
        <v>306</v>
      </c>
      <c r="I992" s="11" t="s">
        <v>307</v>
      </c>
      <c r="J992" s="8"/>
      <c r="K992" s="47"/>
      <c r="L992" s="47"/>
      <c r="M992" s="12"/>
      <c r="N992" s="47"/>
      <c r="O992" s="47"/>
      <c r="P992" s="47"/>
      <c r="Q992" s="47"/>
      <c r="R992" s="47"/>
      <c r="S992" s="12">
        <f>1/30*S998</f>
        <v>225348.0717</v>
      </c>
      <c r="T992" s="47"/>
      <c r="U992" s="6"/>
      <c r="V992" s="6"/>
      <c r="W992" s="6"/>
    </row>
    <row r="993" ht="81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6"/>
      <c r="V993" s="6"/>
      <c r="W993" s="6"/>
    </row>
    <row r="994" ht="15.75" customHeight="1">
      <c r="A994" s="7">
        <v>62.0</v>
      </c>
      <c r="B994" s="8">
        <v>95.0</v>
      </c>
      <c r="C994" s="44" t="s">
        <v>309</v>
      </c>
      <c r="D994" s="45" t="s">
        <v>299</v>
      </c>
      <c r="E994" s="45" t="s">
        <v>300</v>
      </c>
      <c r="F994" s="45" t="s">
        <v>301</v>
      </c>
      <c r="G994" s="45" t="s">
        <v>302</v>
      </c>
      <c r="H994" s="10" t="s">
        <v>306</v>
      </c>
      <c r="I994" s="11" t="s">
        <v>307</v>
      </c>
      <c r="J994" s="8"/>
      <c r="K994" s="47"/>
      <c r="L994" s="47"/>
      <c r="M994" s="12"/>
      <c r="N994" s="47"/>
      <c r="O994" s="47"/>
      <c r="P994" s="47"/>
      <c r="Q994" s="47"/>
      <c r="R994" s="47"/>
      <c r="S994" s="12">
        <f>1/30*S998</f>
        <v>225348.0717</v>
      </c>
      <c r="T994" s="47"/>
      <c r="U994" s="6"/>
      <c r="V994" s="6"/>
      <c r="W994" s="6"/>
    </row>
    <row r="995" ht="100.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6"/>
      <c r="V995" s="6"/>
      <c r="W995" s="6"/>
    </row>
    <row r="996" ht="15.75" customHeight="1">
      <c r="A996" s="7">
        <v>62.0</v>
      </c>
      <c r="B996" s="8">
        <v>96.0</v>
      </c>
      <c r="C996" s="44" t="s">
        <v>310</v>
      </c>
      <c r="D996" s="45" t="s">
        <v>299</v>
      </c>
      <c r="E996" s="45" t="s">
        <v>300</v>
      </c>
      <c r="F996" s="45" t="s">
        <v>301</v>
      </c>
      <c r="G996" s="45" t="s">
        <v>302</v>
      </c>
      <c r="H996" s="10" t="s">
        <v>306</v>
      </c>
      <c r="I996" s="11" t="s">
        <v>307</v>
      </c>
      <c r="J996" s="8"/>
      <c r="K996" s="47"/>
      <c r="L996" s="47"/>
      <c r="M996" s="12"/>
      <c r="N996" s="47"/>
      <c r="O996" s="47"/>
      <c r="P996" s="47"/>
      <c r="Q996" s="47"/>
      <c r="R996" s="47"/>
      <c r="S996" s="12">
        <f>1/30*S998</f>
        <v>225348.0717</v>
      </c>
      <c r="T996" s="47"/>
      <c r="U996" s="6"/>
      <c r="V996" s="6"/>
      <c r="W996" s="6"/>
    </row>
    <row r="997" ht="73.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6"/>
      <c r="V997" s="6"/>
      <c r="W997" s="6"/>
    </row>
    <row r="998" ht="15.75" customHeight="1">
      <c r="A998" s="26" t="s">
        <v>29</v>
      </c>
      <c r="B998" s="27"/>
      <c r="C998" s="28"/>
      <c r="D998" s="29" t="s">
        <v>63</v>
      </c>
      <c r="E998" s="29" t="s">
        <v>311</v>
      </c>
      <c r="F998" s="29" t="s">
        <v>63</v>
      </c>
      <c r="G998" s="29" t="s">
        <v>312</v>
      </c>
      <c r="H998" s="23"/>
      <c r="I998" s="30" t="s">
        <v>312</v>
      </c>
      <c r="J998" s="29">
        <v>5512.0</v>
      </c>
      <c r="K998" s="31" t="s">
        <v>313</v>
      </c>
      <c r="L998" s="23"/>
      <c r="M998" s="32">
        <v>92495.5</v>
      </c>
      <c r="N998" s="23"/>
      <c r="O998" s="32">
        <f>K998+M998</f>
        <v>3085511.5</v>
      </c>
      <c r="P998" s="32">
        <f>K998+M998</f>
        <v>3085511.5</v>
      </c>
      <c r="Q998" s="32">
        <f>O998+P998</f>
        <v>6171023</v>
      </c>
      <c r="R998" s="32">
        <f>K998*12/100*599/365</f>
        <v>589419.1509</v>
      </c>
      <c r="S998" s="32">
        <f>Q998+R998</f>
        <v>6760442.151</v>
      </c>
      <c r="T998" s="23"/>
      <c r="U998" s="6"/>
      <c r="V998" s="6"/>
      <c r="W998" s="6"/>
    </row>
    <row r="999" ht="345.0" customHeight="1">
      <c r="A999" s="18">
        <v>63.0</v>
      </c>
      <c r="B999" s="19">
        <v>97.0</v>
      </c>
      <c r="C999" s="74" t="s">
        <v>298</v>
      </c>
      <c r="D999" s="18">
        <v>119.0</v>
      </c>
      <c r="E999" s="18" t="s">
        <v>314</v>
      </c>
      <c r="F999" s="63" t="s">
        <v>315</v>
      </c>
      <c r="G999" s="63" t="s">
        <v>316</v>
      </c>
      <c r="H999" s="22" t="s">
        <v>317</v>
      </c>
      <c r="I999" s="19" t="s">
        <v>318</v>
      </c>
      <c r="J999" s="19"/>
      <c r="K999" s="36"/>
      <c r="L999" s="23"/>
      <c r="M999" s="24"/>
      <c r="N999" s="23"/>
      <c r="O999" s="23"/>
      <c r="P999" s="23"/>
      <c r="Q999" s="23"/>
      <c r="R999" s="23"/>
      <c r="S999" s="24">
        <f>14/15*S1004</f>
        <v>10452136.49</v>
      </c>
      <c r="T999" s="73" t="s">
        <v>319</v>
      </c>
      <c r="U999" s="6"/>
      <c r="V999" s="6"/>
      <c r="W999" s="6"/>
    </row>
    <row r="1000" ht="15.75" customHeight="1">
      <c r="A1000" s="18">
        <v>63.0</v>
      </c>
      <c r="B1000" s="19">
        <v>98.0</v>
      </c>
      <c r="C1000" s="74" t="s">
        <v>305</v>
      </c>
      <c r="D1000" s="18">
        <v>119.0</v>
      </c>
      <c r="E1000" s="18" t="s">
        <v>314</v>
      </c>
      <c r="F1000" s="63" t="s">
        <v>315</v>
      </c>
      <c r="G1000" s="63" t="s">
        <v>316</v>
      </c>
      <c r="H1000" s="21" t="s">
        <v>320</v>
      </c>
      <c r="I1000" s="22" t="s">
        <v>321</v>
      </c>
      <c r="J1000" s="19"/>
      <c r="K1000" s="36"/>
      <c r="L1000" s="23"/>
      <c r="M1000" s="24"/>
      <c r="N1000" s="23"/>
      <c r="O1000" s="23"/>
      <c r="P1000" s="23"/>
      <c r="Q1000" s="23"/>
      <c r="R1000" s="23"/>
      <c r="S1000" s="24">
        <f>1/60*S1004</f>
        <v>186645.2945</v>
      </c>
      <c r="T1000" s="23"/>
      <c r="U1000" s="6"/>
      <c r="V1000" s="6"/>
      <c r="W1000" s="6"/>
    </row>
    <row r="1001" ht="15.75" customHeight="1">
      <c r="A1001" s="18">
        <v>63.0</v>
      </c>
      <c r="B1001" s="19">
        <v>99.0</v>
      </c>
      <c r="C1001" s="74" t="s">
        <v>308</v>
      </c>
      <c r="D1001" s="18">
        <v>119.0</v>
      </c>
      <c r="E1001" s="18" t="s">
        <v>314</v>
      </c>
      <c r="F1001" s="63" t="s">
        <v>315</v>
      </c>
      <c r="G1001" s="63" t="s">
        <v>316</v>
      </c>
      <c r="H1001" s="21" t="s">
        <v>320</v>
      </c>
      <c r="I1001" s="22" t="s">
        <v>321</v>
      </c>
      <c r="J1001" s="19"/>
      <c r="K1001" s="36"/>
      <c r="L1001" s="23"/>
      <c r="M1001" s="24"/>
      <c r="N1001" s="23"/>
      <c r="O1001" s="23"/>
      <c r="P1001" s="23"/>
      <c r="Q1001" s="23"/>
      <c r="R1001" s="23"/>
      <c r="S1001" s="24">
        <f>1/60*S1004</f>
        <v>186645.2945</v>
      </c>
      <c r="T1001" s="23"/>
      <c r="U1001" s="6"/>
      <c r="V1001" s="6"/>
      <c r="W1001" s="6"/>
    </row>
    <row r="1002" ht="15.75" customHeight="1">
      <c r="A1002" s="18">
        <v>63.0</v>
      </c>
      <c r="B1002" s="19">
        <v>100.0</v>
      </c>
      <c r="C1002" s="74" t="s">
        <v>309</v>
      </c>
      <c r="D1002" s="18">
        <v>119.0</v>
      </c>
      <c r="E1002" s="18" t="s">
        <v>314</v>
      </c>
      <c r="F1002" s="63" t="s">
        <v>315</v>
      </c>
      <c r="G1002" s="63" t="s">
        <v>316</v>
      </c>
      <c r="H1002" s="21" t="s">
        <v>320</v>
      </c>
      <c r="I1002" s="22" t="s">
        <v>321</v>
      </c>
      <c r="J1002" s="19"/>
      <c r="K1002" s="36"/>
      <c r="L1002" s="23"/>
      <c r="M1002" s="24"/>
      <c r="N1002" s="23"/>
      <c r="O1002" s="23"/>
      <c r="P1002" s="23"/>
      <c r="Q1002" s="23"/>
      <c r="R1002" s="23"/>
      <c r="S1002" s="24">
        <f>1/60*S1004</f>
        <v>186645.2945</v>
      </c>
      <c r="T1002" s="23"/>
      <c r="U1002" s="6"/>
      <c r="V1002" s="6"/>
      <c r="W1002" s="6"/>
    </row>
    <row r="1003" ht="148.5" customHeight="1">
      <c r="A1003" s="18">
        <v>63.0</v>
      </c>
      <c r="B1003" s="19">
        <v>101.0</v>
      </c>
      <c r="C1003" s="74" t="s">
        <v>310</v>
      </c>
      <c r="D1003" s="18">
        <v>119.0</v>
      </c>
      <c r="E1003" s="18" t="s">
        <v>314</v>
      </c>
      <c r="F1003" s="63" t="s">
        <v>315</v>
      </c>
      <c r="G1003" s="63" t="s">
        <v>316</v>
      </c>
      <c r="H1003" s="21" t="s">
        <v>320</v>
      </c>
      <c r="I1003" s="22" t="s">
        <v>321</v>
      </c>
      <c r="J1003" s="19"/>
      <c r="K1003" s="36"/>
      <c r="L1003" s="23"/>
      <c r="M1003" s="24"/>
      <c r="N1003" s="23"/>
      <c r="O1003" s="23"/>
      <c r="P1003" s="23"/>
      <c r="Q1003" s="23"/>
      <c r="R1003" s="23"/>
      <c r="S1003" s="24">
        <f>1/60*S1004</f>
        <v>186645.2945</v>
      </c>
      <c r="T1003" s="23"/>
      <c r="U1003" s="6"/>
      <c r="V1003" s="6"/>
      <c r="W1003" s="6"/>
    </row>
    <row r="1004" ht="15.75" customHeight="1">
      <c r="A1004" s="26" t="s">
        <v>29</v>
      </c>
      <c r="B1004" s="27"/>
      <c r="C1004" s="28"/>
      <c r="D1004" s="29" t="s">
        <v>30</v>
      </c>
      <c r="E1004" s="29" t="s">
        <v>314</v>
      </c>
      <c r="F1004" s="29" t="s">
        <v>63</v>
      </c>
      <c r="G1004" s="29" t="s">
        <v>322</v>
      </c>
      <c r="H1004" s="23"/>
      <c r="I1004" s="30" t="s">
        <v>322</v>
      </c>
      <c r="J1004" s="29">
        <v>5512.0</v>
      </c>
      <c r="K1004" s="31" t="s">
        <v>323</v>
      </c>
      <c r="L1004" s="23"/>
      <c r="M1004" s="32">
        <v>47159.29</v>
      </c>
      <c r="N1004" s="23"/>
      <c r="O1004" s="32">
        <f>K1004+M1004</f>
        <v>5101663.29</v>
      </c>
      <c r="P1004" s="32">
        <f>K1004+M1004</f>
        <v>5101663.29</v>
      </c>
      <c r="Q1004" s="32">
        <f>O1004+P1004</f>
        <v>10203326.58</v>
      </c>
      <c r="R1004" s="32">
        <f>K1004*12/100*599/365</f>
        <v>995391.0891</v>
      </c>
      <c r="S1004" s="32">
        <f>Q1004+R1004</f>
        <v>11198717.67</v>
      </c>
      <c r="T1004" s="51"/>
      <c r="U1004" s="6"/>
      <c r="V1004" s="6"/>
      <c r="W1004" s="6"/>
    </row>
    <row r="1005" ht="70.5" customHeight="1">
      <c r="A1005" s="18">
        <v>67.0</v>
      </c>
      <c r="B1005" s="19">
        <v>102.0</v>
      </c>
      <c r="C1005" s="74" t="s">
        <v>324</v>
      </c>
      <c r="D1005" s="18" t="s">
        <v>325</v>
      </c>
      <c r="E1005" s="18" t="s">
        <v>326</v>
      </c>
      <c r="F1005" s="18" t="s">
        <v>327</v>
      </c>
      <c r="G1005" s="18" t="s">
        <v>328</v>
      </c>
      <c r="H1005" s="21" t="s">
        <v>81</v>
      </c>
      <c r="I1005" s="22" t="s">
        <v>329</v>
      </c>
      <c r="J1005" s="19"/>
      <c r="K1005" s="36"/>
      <c r="L1005" s="23"/>
      <c r="M1005" s="23"/>
      <c r="N1005" s="23"/>
      <c r="O1005" s="23"/>
      <c r="P1005" s="23"/>
      <c r="Q1005" s="23"/>
      <c r="R1005" s="23"/>
      <c r="S1005" s="24">
        <f>1/2*S1007</f>
        <v>466215.2289</v>
      </c>
      <c r="T1005" s="23"/>
      <c r="U1005" s="6"/>
      <c r="V1005" s="6"/>
      <c r="W1005" s="6"/>
    </row>
    <row r="1006" ht="75.75" customHeight="1">
      <c r="A1006" s="18">
        <v>67.0</v>
      </c>
      <c r="B1006" s="19">
        <v>103.0</v>
      </c>
      <c r="C1006" s="74" t="s">
        <v>330</v>
      </c>
      <c r="D1006" s="18" t="s">
        <v>325</v>
      </c>
      <c r="E1006" s="18" t="s">
        <v>326</v>
      </c>
      <c r="F1006" s="18" t="s">
        <v>327</v>
      </c>
      <c r="G1006" s="18" t="s">
        <v>328</v>
      </c>
      <c r="H1006" s="21" t="s">
        <v>81</v>
      </c>
      <c r="I1006" s="22" t="s">
        <v>331</v>
      </c>
      <c r="J1006" s="19"/>
      <c r="K1006" s="36"/>
      <c r="L1006" s="23"/>
      <c r="M1006" s="23"/>
      <c r="N1006" s="23"/>
      <c r="O1006" s="23"/>
      <c r="P1006" s="23"/>
      <c r="Q1006" s="23"/>
      <c r="R1006" s="23"/>
      <c r="S1006" s="24">
        <f>1/2*S1007</f>
        <v>466215.2289</v>
      </c>
      <c r="T1006" s="23"/>
      <c r="U1006" s="6"/>
      <c r="V1006" s="6"/>
      <c r="W1006" s="6"/>
    </row>
    <row r="1007" ht="15.75" customHeight="1">
      <c r="A1007" s="26" t="s">
        <v>29</v>
      </c>
      <c r="B1007" s="27"/>
      <c r="C1007" s="28"/>
      <c r="D1007" s="29" t="s">
        <v>30</v>
      </c>
      <c r="E1007" s="29" t="s">
        <v>326</v>
      </c>
      <c r="F1007" s="29" t="s">
        <v>30</v>
      </c>
      <c r="G1007" s="29" t="s">
        <v>328</v>
      </c>
      <c r="H1007" s="23"/>
      <c r="I1007" s="30" t="s">
        <v>328</v>
      </c>
      <c r="J1007" s="29">
        <v>5512.0</v>
      </c>
      <c r="K1007" s="31" t="s">
        <v>332</v>
      </c>
      <c r="L1007" s="23"/>
      <c r="M1007" s="23"/>
      <c r="N1007" s="23"/>
      <c r="O1007" s="32">
        <v>424424.0</v>
      </c>
      <c r="P1007" s="32">
        <v>424424.0</v>
      </c>
      <c r="Q1007" s="32">
        <f>K1007*2</f>
        <v>848848</v>
      </c>
      <c r="R1007" s="32">
        <f>K1007*12/100*599/365</f>
        <v>83582.45786</v>
      </c>
      <c r="S1007" s="32">
        <f>Q1007+R1007</f>
        <v>932430.4579</v>
      </c>
      <c r="T1007" s="23"/>
      <c r="U1007" s="6"/>
      <c r="V1007" s="6"/>
      <c r="W1007" s="6"/>
    </row>
    <row r="1008" ht="15.75" customHeight="1">
      <c r="A1008" s="7">
        <v>68.0</v>
      </c>
      <c r="B1008" s="8">
        <v>104.0</v>
      </c>
      <c r="C1008" s="53" t="s">
        <v>333</v>
      </c>
      <c r="D1008" s="7">
        <v>218.0</v>
      </c>
      <c r="E1008" s="7" t="s">
        <v>334</v>
      </c>
      <c r="F1008" s="8" t="s">
        <v>335</v>
      </c>
      <c r="G1008" s="8" t="s">
        <v>336</v>
      </c>
      <c r="H1008" s="11" t="s">
        <v>337</v>
      </c>
      <c r="I1008" s="11" t="s">
        <v>338</v>
      </c>
      <c r="J1008" s="8"/>
      <c r="K1008" s="47"/>
      <c r="L1008" s="12"/>
      <c r="M1008" s="12"/>
      <c r="N1008" s="7"/>
      <c r="O1008" s="7"/>
      <c r="P1008" s="7"/>
      <c r="Q1008" s="7"/>
      <c r="R1008" s="7"/>
      <c r="S1008" s="12">
        <f>131/438*S1013</f>
        <v>1491960.422</v>
      </c>
      <c r="T1008" s="7"/>
      <c r="U1008" s="6"/>
      <c r="V1008" s="6"/>
      <c r="W1008" s="6"/>
    </row>
    <row r="1009" ht="15.75" customHeight="1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6"/>
      <c r="V1009" s="6"/>
      <c r="W1009" s="6"/>
    </row>
    <row r="1010" ht="48.75" customHeight="1">
      <c r="A1010" s="16"/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6"/>
      <c r="V1010" s="6"/>
      <c r="W1010" s="6"/>
    </row>
    <row r="1011" ht="15.75" customHeight="1">
      <c r="A1011" s="18">
        <v>68.0</v>
      </c>
      <c r="B1011" s="19">
        <v>105.0</v>
      </c>
      <c r="C1011" s="74" t="s">
        <v>339</v>
      </c>
      <c r="D1011" s="18">
        <v>218.0</v>
      </c>
      <c r="E1011" s="18" t="s">
        <v>334</v>
      </c>
      <c r="F1011" s="19" t="s">
        <v>335</v>
      </c>
      <c r="G1011" s="19" t="s">
        <v>336</v>
      </c>
      <c r="H1011" s="22" t="s">
        <v>340</v>
      </c>
      <c r="I1011" s="22" t="s">
        <v>341</v>
      </c>
      <c r="J1011" s="19"/>
      <c r="K1011" s="36"/>
      <c r="L1011" s="24"/>
      <c r="M1011" s="24"/>
      <c r="N1011" s="23"/>
      <c r="O1011" s="23"/>
      <c r="P1011" s="23"/>
      <c r="Q1011" s="23"/>
      <c r="R1011" s="23"/>
      <c r="S1011" s="24">
        <f>307/876*S1013</f>
        <v>1748213.166</v>
      </c>
      <c r="T1011" s="23"/>
      <c r="U1011" s="6"/>
      <c r="V1011" s="6"/>
      <c r="W1011" s="6"/>
    </row>
    <row r="1012" ht="339.0" customHeight="1">
      <c r="A1012" s="18">
        <v>68.0</v>
      </c>
      <c r="B1012" s="19">
        <v>106.0</v>
      </c>
      <c r="C1012" s="74" t="s">
        <v>342</v>
      </c>
      <c r="D1012" s="18">
        <v>218.0</v>
      </c>
      <c r="E1012" s="18" t="s">
        <v>334</v>
      </c>
      <c r="F1012" s="19" t="s">
        <v>335</v>
      </c>
      <c r="G1012" s="19" t="s">
        <v>336</v>
      </c>
      <c r="H1012" s="22" t="s">
        <v>340</v>
      </c>
      <c r="I1012" s="22" t="s">
        <v>343</v>
      </c>
      <c r="J1012" s="19"/>
      <c r="K1012" s="36"/>
      <c r="L1012" s="24"/>
      <c r="M1012" s="24"/>
      <c r="N1012" s="23"/>
      <c r="O1012" s="23"/>
      <c r="P1012" s="23"/>
      <c r="Q1012" s="23"/>
      <c r="R1012" s="23"/>
      <c r="S1012" s="24">
        <f>307/876*S1013</f>
        <v>1748213.166</v>
      </c>
      <c r="T1012" s="73" t="s">
        <v>344</v>
      </c>
      <c r="U1012" s="6"/>
      <c r="V1012" s="6"/>
      <c r="W1012" s="6"/>
    </row>
    <row r="1013" ht="15.75" customHeight="1">
      <c r="A1013" s="26" t="s">
        <v>29</v>
      </c>
      <c r="B1013" s="27"/>
      <c r="C1013" s="28"/>
      <c r="D1013" s="29" t="s">
        <v>30</v>
      </c>
      <c r="E1013" s="29" t="s">
        <v>334</v>
      </c>
      <c r="F1013" s="29" t="s">
        <v>30</v>
      </c>
      <c r="G1013" s="29" t="s">
        <v>345</v>
      </c>
      <c r="H1013" s="23"/>
      <c r="I1013" s="30" t="s">
        <v>345</v>
      </c>
      <c r="J1013" s="29">
        <v>5512.0</v>
      </c>
      <c r="K1013" s="31" t="s">
        <v>346</v>
      </c>
      <c r="L1013" s="32">
        <v>7580.39</v>
      </c>
      <c r="M1013" s="32">
        <v>264522.22</v>
      </c>
      <c r="N1013" s="29"/>
      <c r="O1013" s="32">
        <f>K1013+L1013+M1013</f>
        <v>2295006.61</v>
      </c>
      <c r="P1013" s="32">
        <f>K1013+L1013+M1013</f>
        <v>2295006.61</v>
      </c>
      <c r="Q1013" s="32">
        <f>O1013+P1013</f>
        <v>4590013.22</v>
      </c>
      <c r="R1013" s="32">
        <f>K1013*12/100*599/365</f>
        <v>398373.5329</v>
      </c>
      <c r="S1013" s="32">
        <f>Q1013+R1013</f>
        <v>4988386.753</v>
      </c>
      <c r="T1013" s="51"/>
      <c r="U1013" s="6"/>
      <c r="V1013" s="6"/>
      <c r="W1013" s="6"/>
    </row>
    <row r="1014" ht="15.75" customHeight="1">
      <c r="A1014" s="7">
        <v>74.0</v>
      </c>
      <c r="B1014" s="8">
        <v>107.0</v>
      </c>
      <c r="C1014" s="53" t="s">
        <v>347</v>
      </c>
      <c r="D1014" s="8" t="s">
        <v>348</v>
      </c>
      <c r="E1014" s="7" t="s">
        <v>349</v>
      </c>
      <c r="F1014" s="8" t="s">
        <v>348</v>
      </c>
      <c r="G1014" s="8" t="s">
        <v>350</v>
      </c>
      <c r="H1014" s="11" t="s">
        <v>81</v>
      </c>
      <c r="I1014" s="11" t="s">
        <v>351</v>
      </c>
      <c r="J1014" s="8"/>
      <c r="K1014" s="47"/>
      <c r="L1014" s="12"/>
      <c r="M1014" s="12"/>
      <c r="N1014" s="7"/>
      <c r="O1014" s="7"/>
      <c r="P1014" s="7"/>
      <c r="Q1014" s="7"/>
      <c r="R1014" s="7"/>
      <c r="S1014" s="12">
        <f>1/2*S1019</f>
        <v>6383390.176</v>
      </c>
      <c r="T1014" s="12"/>
      <c r="U1014" s="6"/>
      <c r="V1014" s="6"/>
      <c r="W1014" s="6"/>
    </row>
    <row r="1015" ht="15.75" customHeight="1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6"/>
      <c r="V1015" s="6"/>
      <c r="W1015" s="6"/>
    </row>
    <row r="1016" ht="15.75" customHeight="1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6"/>
      <c r="V1016" s="6"/>
      <c r="W1016" s="6"/>
    </row>
    <row r="1017" ht="30.0" customHeight="1">
      <c r="A1017" s="16"/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6"/>
      <c r="V1017" s="6"/>
      <c r="W1017" s="6"/>
    </row>
    <row r="1018" ht="85.5" customHeight="1">
      <c r="A1018" s="18">
        <v>74.0</v>
      </c>
      <c r="B1018" s="19">
        <v>108.0</v>
      </c>
      <c r="C1018" s="74" t="s">
        <v>352</v>
      </c>
      <c r="D1018" s="19" t="s">
        <v>348</v>
      </c>
      <c r="E1018" s="18" t="s">
        <v>349</v>
      </c>
      <c r="F1018" s="19" t="s">
        <v>348</v>
      </c>
      <c r="G1018" s="19" t="s">
        <v>350</v>
      </c>
      <c r="H1018" s="21" t="s">
        <v>81</v>
      </c>
      <c r="I1018" s="22" t="s">
        <v>351</v>
      </c>
      <c r="J1018" s="19"/>
      <c r="K1018" s="36"/>
      <c r="L1018" s="24"/>
      <c r="M1018" s="24"/>
      <c r="N1018" s="23"/>
      <c r="O1018" s="23"/>
      <c r="P1018" s="23"/>
      <c r="Q1018" s="23"/>
      <c r="R1018" s="23"/>
      <c r="S1018" s="24">
        <f>1/2*S1019</f>
        <v>6383390.176</v>
      </c>
      <c r="T1018" s="23"/>
      <c r="U1018" s="6"/>
      <c r="V1018" s="6"/>
      <c r="W1018" s="6"/>
    </row>
    <row r="1019" ht="15.75" customHeight="1">
      <c r="A1019" s="26" t="s">
        <v>29</v>
      </c>
      <c r="B1019" s="27"/>
      <c r="C1019" s="28"/>
      <c r="D1019" s="29" t="s">
        <v>30</v>
      </c>
      <c r="E1019" s="29" t="s">
        <v>349</v>
      </c>
      <c r="F1019" s="29" t="s">
        <v>30</v>
      </c>
      <c r="G1019" s="29" t="s">
        <v>349</v>
      </c>
      <c r="H1019" s="23"/>
      <c r="I1019" s="29" t="s">
        <v>349</v>
      </c>
      <c r="J1019" s="29">
        <v>5512.0</v>
      </c>
      <c r="K1019" s="31" t="s">
        <v>353</v>
      </c>
      <c r="L1019" s="32">
        <v>1333.33</v>
      </c>
      <c r="M1019" s="32">
        <v>97233.37</v>
      </c>
      <c r="N1019" s="29"/>
      <c r="O1019" s="32">
        <f>K1019+L1019+M1019</f>
        <v>5820022.7</v>
      </c>
      <c r="P1019" s="32">
        <f>K1019+L1019+M1019</f>
        <v>5820022.7</v>
      </c>
      <c r="Q1019" s="32">
        <f>O1019+P1019</f>
        <v>11640045.4</v>
      </c>
      <c r="R1019" s="32">
        <f>K1019*12/100*599/365</f>
        <v>1126734.951</v>
      </c>
      <c r="S1019" s="32">
        <f>Q1019+R1019</f>
        <v>12766780.35</v>
      </c>
      <c r="T1019" s="51"/>
      <c r="U1019" s="6"/>
      <c r="V1019" s="6"/>
      <c r="W1019" s="6"/>
    </row>
    <row r="1020" ht="15.75" customHeight="1">
      <c r="A1020" s="18">
        <v>90.0</v>
      </c>
      <c r="B1020" s="19">
        <v>109.0</v>
      </c>
      <c r="C1020" s="74" t="s">
        <v>354</v>
      </c>
      <c r="D1020" s="19" t="s">
        <v>355</v>
      </c>
      <c r="E1020" s="19" t="s">
        <v>356</v>
      </c>
      <c r="F1020" s="19" t="s">
        <v>355</v>
      </c>
      <c r="G1020" s="19" t="s">
        <v>356</v>
      </c>
      <c r="H1020" s="21" t="s">
        <v>47</v>
      </c>
      <c r="I1020" s="22" t="s">
        <v>357</v>
      </c>
      <c r="J1020" s="19"/>
      <c r="K1020" s="36"/>
      <c r="L1020" s="23"/>
      <c r="M1020" s="23"/>
      <c r="N1020" s="23"/>
      <c r="O1020" s="23"/>
      <c r="P1020" s="23"/>
      <c r="Q1020" s="23"/>
      <c r="R1020" s="23"/>
      <c r="S1020" s="24">
        <f>1/6*S1026</f>
        <v>1725601.821</v>
      </c>
      <c r="T1020" s="23"/>
      <c r="U1020" s="6"/>
      <c r="V1020" s="6"/>
      <c r="W1020" s="6"/>
    </row>
    <row r="1021" ht="15.75" customHeight="1">
      <c r="A1021" s="18">
        <v>90.0</v>
      </c>
      <c r="B1021" s="19">
        <v>110.0</v>
      </c>
      <c r="C1021" s="74" t="s">
        <v>358</v>
      </c>
      <c r="D1021" s="19" t="s">
        <v>355</v>
      </c>
      <c r="E1021" s="19" t="s">
        <v>356</v>
      </c>
      <c r="F1021" s="19" t="s">
        <v>355</v>
      </c>
      <c r="G1021" s="19" t="s">
        <v>356</v>
      </c>
      <c r="H1021" s="21" t="s">
        <v>47</v>
      </c>
      <c r="I1021" s="22" t="s">
        <v>357</v>
      </c>
      <c r="J1021" s="19"/>
      <c r="K1021" s="36"/>
      <c r="L1021" s="23"/>
      <c r="M1021" s="23"/>
      <c r="N1021" s="23"/>
      <c r="O1021" s="23"/>
      <c r="P1021" s="23"/>
      <c r="Q1021" s="23"/>
      <c r="R1021" s="23"/>
      <c r="S1021" s="24">
        <f>1/6*S1026</f>
        <v>1725601.821</v>
      </c>
      <c r="T1021" s="23"/>
      <c r="U1021" s="6"/>
      <c r="V1021" s="6"/>
      <c r="W1021" s="6"/>
    </row>
    <row r="1022" ht="15.75" customHeight="1">
      <c r="A1022" s="18">
        <v>90.0</v>
      </c>
      <c r="B1022" s="19">
        <v>111.0</v>
      </c>
      <c r="C1022" s="74" t="s">
        <v>359</v>
      </c>
      <c r="D1022" s="19" t="s">
        <v>355</v>
      </c>
      <c r="E1022" s="19" t="s">
        <v>356</v>
      </c>
      <c r="F1022" s="19" t="s">
        <v>355</v>
      </c>
      <c r="G1022" s="19" t="s">
        <v>356</v>
      </c>
      <c r="H1022" s="21" t="s">
        <v>47</v>
      </c>
      <c r="I1022" s="22" t="s">
        <v>357</v>
      </c>
      <c r="J1022" s="19"/>
      <c r="K1022" s="36"/>
      <c r="L1022" s="23"/>
      <c r="M1022" s="23"/>
      <c r="N1022" s="23"/>
      <c r="O1022" s="23"/>
      <c r="P1022" s="23"/>
      <c r="Q1022" s="23"/>
      <c r="R1022" s="23"/>
      <c r="S1022" s="24">
        <f>1/6*S1026</f>
        <v>1725601.821</v>
      </c>
      <c r="T1022" s="23"/>
      <c r="U1022" s="6"/>
      <c r="V1022" s="6"/>
      <c r="W1022" s="6"/>
    </row>
    <row r="1023" ht="15.75" customHeight="1">
      <c r="A1023" s="18">
        <v>90.0</v>
      </c>
      <c r="B1023" s="19">
        <v>112.0</v>
      </c>
      <c r="C1023" s="74" t="s">
        <v>360</v>
      </c>
      <c r="D1023" s="19" t="s">
        <v>355</v>
      </c>
      <c r="E1023" s="19" t="s">
        <v>356</v>
      </c>
      <c r="F1023" s="19" t="s">
        <v>355</v>
      </c>
      <c r="G1023" s="19" t="s">
        <v>356</v>
      </c>
      <c r="H1023" s="21" t="s">
        <v>47</v>
      </c>
      <c r="I1023" s="22" t="s">
        <v>361</v>
      </c>
      <c r="J1023" s="19"/>
      <c r="K1023" s="36"/>
      <c r="L1023" s="23"/>
      <c r="M1023" s="23"/>
      <c r="N1023" s="23"/>
      <c r="O1023" s="23"/>
      <c r="P1023" s="23"/>
      <c r="Q1023" s="23"/>
      <c r="R1023" s="23"/>
      <c r="S1023" s="24">
        <f>1/6*S1026</f>
        <v>1725601.821</v>
      </c>
      <c r="T1023" s="23"/>
      <c r="U1023" s="6"/>
      <c r="V1023" s="6"/>
      <c r="W1023" s="6"/>
    </row>
    <row r="1024" ht="15.75" customHeight="1">
      <c r="A1024" s="18">
        <v>90.0</v>
      </c>
      <c r="B1024" s="19">
        <v>113.0</v>
      </c>
      <c r="C1024" s="74" t="s">
        <v>362</v>
      </c>
      <c r="D1024" s="19" t="s">
        <v>355</v>
      </c>
      <c r="E1024" s="19" t="s">
        <v>356</v>
      </c>
      <c r="F1024" s="19" t="s">
        <v>355</v>
      </c>
      <c r="G1024" s="19" t="s">
        <v>356</v>
      </c>
      <c r="H1024" s="21" t="s">
        <v>47</v>
      </c>
      <c r="I1024" s="22" t="s">
        <v>361</v>
      </c>
      <c r="J1024" s="19"/>
      <c r="K1024" s="36"/>
      <c r="L1024" s="23"/>
      <c r="M1024" s="23"/>
      <c r="N1024" s="23"/>
      <c r="O1024" s="23"/>
      <c r="P1024" s="23"/>
      <c r="Q1024" s="23"/>
      <c r="R1024" s="23"/>
      <c r="S1024" s="24">
        <f>1/6*S1026</f>
        <v>1725601.821</v>
      </c>
      <c r="T1024" s="23"/>
      <c r="U1024" s="6"/>
      <c r="V1024" s="6"/>
      <c r="W1024" s="6"/>
    </row>
    <row r="1025" ht="288.0" customHeight="1">
      <c r="A1025" s="18">
        <v>90.0</v>
      </c>
      <c r="B1025" s="19">
        <v>114.0</v>
      </c>
      <c r="C1025" s="74" t="s">
        <v>363</v>
      </c>
      <c r="D1025" s="19" t="s">
        <v>355</v>
      </c>
      <c r="E1025" s="19" t="s">
        <v>356</v>
      </c>
      <c r="F1025" s="19" t="s">
        <v>355</v>
      </c>
      <c r="G1025" s="19" t="s">
        <v>356</v>
      </c>
      <c r="H1025" s="21" t="s">
        <v>47</v>
      </c>
      <c r="I1025" s="22" t="s">
        <v>361</v>
      </c>
      <c r="J1025" s="19"/>
      <c r="K1025" s="36"/>
      <c r="L1025" s="23"/>
      <c r="M1025" s="23"/>
      <c r="N1025" s="23"/>
      <c r="O1025" s="23"/>
      <c r="P1025" s="23"/>
      <c r="Q1025" s="23"/>
      <c r="R1025" s="23"/>
      <c r="S1025" s="24">
        <f>1/6*S1026</f>
        <v>1725601.821</v>
      </c>
      <c r="T1025" s="73" t="s">
        <v>364</v>
      </c>
      <c r="U1025" s="6"/>
      <c r="V1025" s="6"/>
      <c r="W1025" s="6"/>
    </row>
    <row r="1026" ht="15.75" customHeight="1">
      <c r="A1026" s="26" t="s">
        <v>29</v>
      </c>
      <c r="B1026" s="27"/>
      <c r="C1026" s="28"/>
      <c r="D1026" s="29" t="s">
        <v>30</v>
      </c>
      <c r="E1026" s="29" t="s">
        <v>365</v>
      </c>
      <c r="F1026" s="29" t="s">
        <v>30</v>
      </c>
      <c r="G1026" s="29" t="s">
        <v>365</v>
      </c>
      <c r="H1026" s="23"/>
      <c r="I1026" s="30" t="s">
        <v>365</v>
      </c>
      <c r="J1026" s="29">
        <v>5512.0</v>
      </c>
      <c r="K1026" s="31" t="s">
        <v>366</v>
      </c>
      <c r="L1026" s="29"/>
      <c r="M1026" s="29"/>
      <c r="N1026" s="29"/>
      <c r="O1026" s="32">
        <v>4712760.0</v>
      </c>
      <c r="P1026" s="32">
        <v>4712760.0</v>
      </c>
      <c r="Q1026" s="32">
        <f>P1026*2</f>
        <v>9425520</v>
      </c>
      <c r="R1026" s="32">
        <f>K1026*12/100*599/365</f>
        <v>928090.9282</v>
      </c>
      <c r="S1026" s="32">
        <f>Q1026+R1026</f>
        <v>10353610.93</v>
      </c>
      <c r="T1026" s="23"/>
      <c r="U1026" s="6"/>
      <c r="V1026" s="6"/>
      <c r="W1026" s="6"/>
    </row>
    <row r="1027" ht="15.75" customHeight="1">
      <c r="A1027" s="18">
        <v>91.0</v>
      </c>
      <c r="B1027" s="19">
        <v>115.0</v>
      </c>
      <c r="C1027" s="74" t="s">
        <v>367</v>
      </c>
      <c r="D1027" s="19" t="s">
        <v>368</v>
      </c>
      <c r="E1027" s="19" t="s">
        <v>369</v>
      </c>
      <c r="F1027" s="19" t="s">
        <v>368</v>
      </c>
      <c r="G1027" s="19" t="s">
        <v>369</v>
      </c>
      <c r="H1027" s="18" t="s">
        <v>130</v>
      </c>
      <c r="I1027" s="18"/>
      <c r="J1027" s="19"/>
      <c r="K1027" s="36"/>
      <c r="L1027" s="23"/>
      <c r="M1027" s="23"/>
      <c r="N1027" s="23"/>
      <c r="O1027" s="23"/>
      <c r="P1027" s="23"/>
      <c r="Q1027" s="23"/>
      <c r="R1027" s="23"/>
      <c r="S1027" s="24">
        <v>532817.4</v>
      </c>
      <c r="T1027" s="23"/>
      <c r="U1027" s="6"/>
      <c r="V1027" s="6"/>
      <c r="W1027" s="6"/>
    </row>
    <row r="1028" ht="15.75" customHeight="1">
      <c r="A1028" s="26" t="s">
        <v>29</v>
      </c>
      <c r="B1028" s="27"/>
      <c r="C1028" s="28"/>
      <c r="D1028" s="29" t="s">
        <v>30</v>
      </c>
      <c r="E1028" s="29" t="s">
        <v>370</v>
      </c>
      <c r="F1028" s="29" t="s">
        <v>30</v>
      </c>
      <c r="G1028" s="29" t="s">
        <v>370</v>
      </c>
      <c r="H1028" s="23"/>
      <c r="I1028" s="30" t="s">
        <v>370</v>
      </c>
      <c r="J1028" s="29">
        <v>5512.0</v>
      </c>
      <c r="K1028" s="31" t="s">
        <v>371</v>
      </c>
      <c r="L1028" s="29"/>
      <c r="M1028" s="29"/>
      <c r="N1028" s="29"/>
      <c r="O1028" s="32">
        <v>242528.0</v>
      </c>
      <c r="P1028" s="32">
        <v>242528.0</v>
      </c>
      <c r="Q1028" s="32">
        <f>P1028*2</f>
        <v>485056</v>
      </c>
      <c r="R1028" s="32">
        <f>K1028*12/100*599/365</f>
        <v>47761.40449</v>
      </c>
      <c r="S1028" s="32">
        <f>Q1028+R1028</f>
        <v>532817.4045</v>
      </c>
      <c r="T1028" s="23"/>
      <c r="U1028" s="6"/>
      <c r="V1028" s="6"/>
      <c r="W1028" s="6"/>
    </row>
    <row r="1029" ht="88.5" customHeight="1">
      <c r="A1029" s="18">
        <v>92.0</v>
      </c>
      <c r="B1029" s="19">
        <v>116.0</v>
      </c>
      <c r="C1029" s="74" t="s">
        <v>372</v>
      </c>
      <c r="D1029" s="19" t="s">
        <v>373</v>
      </c>
      <c r="E1029" s="19" t="s">
        <v>374</v>
      </c>
      <c r="F1029" s="19" t="s">
        <v>373</v>
      </c>
      <c r="G1029" s="19" t="s">
        <v>374</v>
      </c>
      <c r="H1029" s="21" t="s">
        <v>81</v>
      </c>
      <c r="I1029" s="22" t="s">
        <v>375</v>
      </c>
      <c r="J1029" s="19"/>
      <c r="K1029" s="36"/>
      <c r="L1029" s="23"/>
      <c r="M1029" s="23"/>
      <c r="N1029" s="23"/>
      <c r="O1029" s="23"/>
      <c r="P1029" s="23"/>
      <c r="Q1029" s="23"/>
      <c r="R1029" s="23"/>
      <c r="S1029" s="24">
        <f>1/2*S1031</f>
        <v>9633096.484</v>
      </c>
      <c r="T1029" s="23"/>
      <c r="U1029" s="6"/>
      <c r="V1029" s="6"/>
      <c r="W1029" s="6"/>
    </row>
    <row r="1030" ht="94.5" customHeight="1">
      <c r="A1030" s="18">
        <v>92.0</v>
      </c>
      <c r="B1030" s="19">
        <v>117.0</v>
      </c>
      <c r="C1030" s="74" t="s">
        <v>376</v>
      </c>
      <c r="D1030" s="19" t="s">
        <v>373</v>
      </c>
      <c r="E1030" s="19" t="s">
        <v>374</v>
      </c>
      <c r="F1030" s="19" t="s">
        <v>373</v>
      </c>
      <c r="G1030" s="19" t="s">
        <v>374</v>
      </c>
      <c r="H1030" s="21" t="s">
        <v>81</v>
      </c>
      <c r="I1030" s="22" t="s">
        <v>377</v>
      </c>
      <c r="J1030" s="19"/>
      <c r="K1030" s="36"/>
      <c r="L1030" s="23"/>
      <c r="M1030" s="23"/>
      <c r="N1030" s="23"/>
      <c r="O1030" s="23"/>
      <c r="P1030" s="23"/>
      <c r="Q1030" s="23"/>
      <c r="R1030" s="23"/>
      <c r="S1030" s="24">
        <f>1/2*S1031</f>
        <v>9633096.484</v>
      </c>
      <c r="T1030" s="23"/>
      <c r="U1030" s="6"/>
      <c r="V1030" s="6"/>
      <c r="W1030" s="6"/>
    </row>
    <row r="1031" ht="15.75" customHeight="1">
      <c r="A1031" s="26" t="s">
        <v>29</v>
      </c>
      <c r="B1031" s="27"/>
      <c r="C1031" s="28"/>
      <c r="D1031" s="29" t="s">
        <v>30</v>
      </c>
      <c r="E1031" s="29" t="s">
        <v>374</v>
      </c>
      <c r="F1031" s="29" t="s">
        <v>30</v>
      </c>
      <c r="G1031" s="29" t="s">
        <v>374</v>
      </c>
      <c r="H1031" s="23"/>
      <c r="I1031" s="30" t="s">
        <v>374</v>
      </c>
      <c r="J1031" s="29">
        <v>5512.0</v>
      </c>
      <c r="K1031" s="31" t="s">
        <v>378</v>
      </c>
      <c r="L1031" s="29"/>
      <c r="M1031" s="29"/>
      <c r="N1031" s="29"/>
      <c r="O1031" s="32">
        <v>8769592.0</v>
      </c>
      <c r="P1031" s="32">
        <v>8769592.0</v>
      </c>
      <c r="Q1031" s="32">
        <f>P1031*2</f>
        <v>17539184</v>
      </c>
      <c r="R1031" s="32">
        <f>K1031*12/100*599/365</f>
        <v>1727008.967</v>
      </c>
      <c r="S1031" s="32">
        <f>Q1031+R1031</f>
        <v>19266192.97</v>
      </c>
      <c r="T1031" s="23"/>
      <c r="U1031" s="6"/>
      <c r="V1031" s="6"/>
      <c r="W1031" s="6"/>
    </row>
    <row r="1032" ht="231.75" customHeight="1">
      <c r="A1032" s="18">
        <v>93.0</v>
      </c>
      <c r="B1032" s="19">
        <v>118.0</v>
      </c>
      <c r="C1032" s="74" t="s">
        <v>379</v>
      </c>
      <c r="D1032" s="19" t="s">
        <v>380</v>
      </c>
      <c r="E1032" s="19" t="s">
        <v>381</v>
      </c>
      <c r="F1032" s="19" t="s">
        <v>380</v>
      </c>
      <c r="G1032" s="19" t="s">
        <v>381</v>
      </c>
      <c r="H1032" s="21" t="s">
        <v>81</v>
      </c>
      <c r="I1032" s="22" t="s">
        <v>382</v>
      </c>
      <c r="J1032" s="19"/>
      <c r="K1032" s="36"/>
      <c r="L1032" s="23"/>
      <c r="M1032" s="23"/>
      <c r="N1032" s="23"/>
      <c r="O1032" s="51"/>
      <c r="P1032" s="51"/>
      <c r="Q1032" s="51"/>
      <c r="R1032" s="23"/>
      <c r="S1032" s="24">
        <f>1/2*S1034</f>
        <v>5122312.775</v>
      </c>
      <c r="T1032" s="75" t="s">
        <v>383</v>
      </c>
      <c r="U1032" s="6"/>
      <c r="V1032" s="6"/>
      <c r="W1032" s="6"/>
    </row>
    <row r="1033" ht="260.25" customHeight="1">
      <c r="A1033" s="18">
        <v>93.0</v>
      </c>
      <c r="B1033" s="19">
        <v>119.0</v>
      </c>
      <c r="C1033" s="74" t="s">
        <v>384</v>
      </c>
      <c r="D1033" s="19" t="s">
        <v>380</v>
      </c>
      <c r="E1033" s="19" t="s">
        <v>381</v>
      </c>
      <c r="F1033" s="19" t="s">
        <v>380</v>
      </c>
      <c r="G1033" s="19" t="s">
        <v>381</v>
      </c>
      <c r="H1033" s="21" t="s">
        <v>81</v>
      </c>
      <c r="I1033" s="22" t="s">
        <v>382</v>
      </c>
      <c r="J1033" s="19"/>
      <c r="K1033" s="36"/>
      <c r="L1033" s="23"/>
      <c r="M1033" s="23"/>
      <c r="N1033" s="23"/>
      <c r="O1033" s="51"/>
      <c r="P1033" s="51"/>
      <c r="Q1033" s="51"/>
      <c r="R1033" s="23"/>
      <c r="S1033" s="24">
        <f>1/2*S1034</f>
        <v>5122312.775</v>
      </c>
      <c r="T1033" s="75" t="s">
        <v>385</v>
      </c>
      <c r="U1033" s="6"/>
      <c r="V1033" s="6"/>
      <c r="W1033" s="6"/>
    </row>
    <row r="1034" ht="36.0" customHeight="1">
      <c r="A1034" s="26" t="s">
        <v>29</v>
      </c>
      <c r="B1034" s="27"/>
      <c r="C1034" s="28"/>
      <c r="D1034" s="29" t="s">
        <v>30</v>
      </c>
      <c r="E1034" s="29" t="s">
        <v>386</v>
      </c>
      <c r="F1034" s="29" t="s">
        <v>30</v>
      </c>
      <c r="G1034" s="29" t="s">
        <v>386</v>
      </c>
      <c r="H1034" s="23"/>
      <c r="I1034" s="30" t="s">
        <v>386</v>
      </c>
      <c r="J1034" s="29">
        <v>5512.0</v>
      </c>
      <c r="K1034" s="31" t="s">
        <v>387</v>
      </c>
      <c r="L1034" s="23"/>
      <c r="M1034" s="23"/>
      <c r="N1034" s="23"/>
      <c r="O1034" s="32">
        <v>4663152.0</v>
      </c>
      <c r="P1034" s="32">
        <v>4663152.0</v>
      </c>
      <c r="Q1034" s="32">
        <f>P1034*2</f>
        <v>9326304</v>
      </c>
      <c r="R1034" s="32">
        <f>K1034*12/100*599/365</f>
        <v>918321.55</v>
      </c>
      <c r="S1034" s="32">
        <f>Q1034+R1034</f>
        <v>10244625.55</v>
      </c>
      <c r="T1034" s="23"/>
      <c r="U1034" s="6"/>
      <c r="V1034" s="6"/>
      <c r="W1034" s="6"/>
    </row>
    <row r="1035" ht="15.75" customHeight="1">
      <c r="A1035" s="18">
        <v>94.0</v>
      </c>
      <c r="B1035" s="19">
        <v>120.0</v>
      </c>
      <c r="C1035" s="74" t="s">
        <v>388</v>
      </c>
      <c r="D1035" s="19" t="s">
        <v>389</v>
      </c>
      <c r="E1035" s="19" t="s">
        <v>390</v>
      </c>
      <c r="F1035" s="19" t="s">
        <v>389</v>
      </c>
      <c r="G1035" s="19" t="s">
        <v>390</v>
      </c>
      <c r="H1035" s="21" t="s">
        <v>23</v>
      </c>
      <c r="I1035" s="22" t="s">
        <v>391</v>
      </c>
      <c r="J1035" s="19"/>
      <c r="K1035" s="36"/>
      <c r="L1035" s="23"/>
      <c r="M1035" s="23"/>
      <c r="N1035" s="23"/>
      <c r="O1035" s="23"/>
      <c r="P1035" s="23"/>
      <c r="Q1035" s="23"/>
      <c r="R1035" s="23"/>
      <c r="S1035" s="76">
        <f>1/3*S1038</f>
        <v>16372025.7</v>
      </c>
      <c r="T1035" s="77" t="s">
        <v>392</v>
      </c>
      <c r="U1035" s="6"/>
      <c r="V1035" s="6"/>
      <c r="W1035" s="6"/>
    </row>
    <row r="1036" ht="95.25" customHeight="1">
      <c r="A1036" s="18">
        <v>94.0</v>
      </c>
      <c r="B1036" s="19">
        <v>121.0</v>
      </c>
      <c r="C1036" s="74" t="s">
        <v>393</v>
      </c>
      <c r="D1036" s="19" t="s">
        <v>389</v>
      </c>
      <c r="E1036" s="19" t="s">
        <v>390</v>
      </c>
      <c r="F1036" s="19" t="s">
        <v>389</v>
      </c>
      <c r="G1036" s="19" t="s">
        <v>390</v>
      </c>
      <c r="H1036" s="21" t="s">
        <v>23</v>
      </c>
      <c r="I1036" s="22" t="s">
        <v>391</v>
      </c>
      <c r="J1036" s="19"/>
      <c r="K1036" s="36"/>
      <c r="L1036" s="23"/>
      <c r="M1036" s="23"/>
      <c r="N1036" s="23"/>
      <c r="O1036" s="23"/>
      <c r="P1036" s="23"/>
      <c r="Q1036" s="23"/>
      <c r="R1036" s="23"/>
      <c r="S1036" s="76">
        <f>1/3*S1038</f>
        <v>16372025.7</v>
      </c>
      <c r="T1036" s="23"/>
      <c r="U1036" s="6"/>
      <c r="V1036" s="6"/>
      <c r="W1036" s="6"/>
    </row>
    <row r="1037" ht="99.75" customHeight="1">
      <c r="A1037" s="18">
        <v>94.0</v>
      </c>
      <c r="B1037" s="19">
        <v>122.0</v>
      </c>
      <c r="C1037" s="74" t="s">
        <v>394</v>
      </c>
      <c r="D1037" s="19" t="s">
        <v>389</v>
      </c>
      <c r="E1037" s="19" t="s">
        <v>390</v>
      </c>
      <c r="F1037" s="19" t="s">
        <v>389</v>
      </c>
      <c r="G1037" s="19" t="s">
        <v>390</v>
      </c>
      <c r="H1037" s="21" t="s">
        <v>23</v>
      </c>
      <c r="I1037" s="22" t="s">
        <v>391</v>
      </c>
      <c r="J1037" s="19"/>
      <c r="K1037" s="36"/>
      <c r="L1037" s="23"/>
      <c r="M1037" s="23"/>
      <c r="N1037" s="23"/>
      <c r="O1037" s="23"/>
      <c r="P1037" s="23"/>
      <c r="Q1037" s="23"/>
      <c r="R1037" s="23"/>
      <c r="S1037" s="76">
        <f>1/3*S1038</f>
        <v>16372025.7</v>
      </c>
      <c r="T1037" s="23"/>
      <c r="U1037" s="6"/>
      <c r="V1037" s="6"/>
      <c r="W1037" s="6"/>
    </row>
    <row r="1038" ht="15.75" customHeight="1">
      <c r="A1038" s="26" t="s">
        <v>29</v>
      </c>
      <c r="B1038" s="27"/>
      <c r="C1038" s="28"/>
      <c r="D1038" s="29" t="s">
        <v>30</v>
      </c>
      <c r="E1038" s="29" t="s">
        <v>395</v>
      </c>
      <c r="F1038" s="29" t="s">
        <v>30</v>
      </c>
      <c r="G1038" s="29" t="s">
        <v>395</v>
      </c>
      <c r="H1038" s="23"/>
      <c r="I1038" s="30" t="s">
        <v>395</v>
      </c>
      <c r="J1038" s="29">
        <v>5512.0</v>
      </c>
      <c r="K1038" s="31" t="s">
        <v>396</v>
      </c>
      <c r="L1038" s="29"/>
      <c r="M1038" s="29"/>
      <c r="N1038" s="29"/>
      <c r="O1038" s="32">
        <v>2.2356672E7</v>
      </c>
      <c r="P1038" s="32">
        <v>2.2356672E7</v>
      </c>
      <c r="Q1038" s="32">
        <f>P1038*2</f>
        <v>44713344</v>
      </c>
      <c r="R1038" s="32">
        <f>K1038*12/100*599/365</f>
        <v>4402733.105</v>
      </c>
      <c r="S1038" s="78">
        <f>Q1038+R1038</f>
        <v>49116077.11</v>
      </c>
      <c r="T1038" s="23"/>
      <c r="U1038" s="6"/>
      <c r="V1038" s="6"/>
      <c r="W1038" s="6"/>
    </row>
    <row r="1039" ht="75.75" customHeight="1">
      <c r="A1039" s="18">
        <v>115.0</v>
      </c>
      <c r="B1039" s="19">
        <v>123.0</v>
      </c>
      <c r="C1039" s="74" t="s">
        <v>397</v>
      </c>
      <c r="D1039" s="19" t="s">
        <v>398</v>
      </c>
      <c r="E1039" s="19" t="s">
        <v>399</v>
      </c>
      <c r="F1039" s="19" t="s">
        <v>398</v>
      </c>
      <c r="G1039" s="19" t="s">
        <v>399</v>
      </c>
      <c r="H1039" s="21" t="s">
        <v>400</v>
      </c>
      <c r="I1039" s="22" t="s">
        <v>401</v>
      </c>
      <c r="J1039" s="19"/>
      <c r="K1039" s="36"/>
      <c r="L1039" s="23"/>
      <c r="M1039" s="23"/>
      <c r="N1039" s="23"/>
      <c r="O1039" s="51"/>
      <c r="P1039" s="51"/>
      <c r="Q1039" s="51"/>
      <c r="R1039" s="23"/>
      <c r="S1039" s="24">
        <f>2/3*S1041</f>
        <v>14749354.52</v>
      </c>
      <c r="T1039" s="23"/>
      <c r="U1039" s="6"/>
      <c r="V1039" s="6"/>
      <c r="W1039" s="6"/>
    </row>
    <row r="1040" ht="106.5" customHeight="1">
      <c r="A1040" s="18">
        <v>115.0</v>
      </c>
      <c r="B1040" s="19">
        <v>124.0</v>
      </c>
      <c r="C1040" s="74" t="s">
        <v>402</v>
      </c>
      <c r="D1040" s="19" t="s">
        <v>398</v>
      </c>
      <c r="E1040" s="19" t="s">
        <v>399</v>
      </c>
      <c r="F1040" s="19" t="s">
        <v>398</v>
      </c>
      <c r="G1040" s="19" t="s">
        <v>399</v>
      </c>
      <c r="H1040" s="21" t="s">
        <v>23</v>
      </c>
      <c r="I1040" s="22" t="s">
        <v>403</v>
      </c>
      <c r="J1040" s="19"/>
      <c r="K1040" s="36"/>
      <c r="L1040" s="23"/>
      <c r="M1040" s="23"/>
      <c r="N1040" s="23"/>
      <c r="O1040" s="24"/>
      <c r="P1040" s="24"/>
      <c r="Q1040" s="24"/>
      <c r="R1040" s="23"/>
      <c r="S1040" s="24">
        <f>1/3*S1041</f>
        <v>7374677.258</v>
      </c>
      <c r="T1040" s="23"/>
      <c r="U1040" s="6"/>
      <c r="V1040" s="6"/>
      <c r="W1040" s="6"/>
    </row>
    <row r="1041" ht="15.75" customHeight="1">
      <c r="A1041" s="26" t="s">
        <v>29</v>
      </c>
      <c r="B1041" s="27"/>
      <c r="C1041" s="28"/>
      <c r="D1041" s="29" t="s">
        <v>30</v>
      </c>
      <c r="E1041" s="79" t="s">
        <v>404</v>
      </c>
      <c r="F1041" s="29" t="s">
        <v>30</v>
      </c>
      <c r="G1041" s="79" t="s">
        <v>404</v>
      </c>
      <c r="H1041" s="23"/>
      <c r="I1041" s="79" t="s">
        <v>404</v>
      </c>
      <c r="J1041" s="79">
        <v>5512.0</v>
      </c>
      <c r="K1041" s="31" t="s">
        <v>405</v>
      </c>
      <c r="L1041" s="50"/>
      <c r="M1041" s="50"/>
      <c r="N1041" s="50"/>
      <c r="O1041" s="32">
        <v>1.0070424E7</v>
      </c>
      <c r="P1041" s="32">
        <v>1.0070424E7</v>
      </c>
      <c r="Q1041" s="32">
        <f>P1041*2</f>
        <v>20140848</v>
      </c>
      <c r="R1041" s="32">
        <f>K1041*12/100*599/365</f>
        <v>1983183.773</v>
      </c>
      <c r="S1041" s="32">
        <f>Q1041+R1041</f>
        <v>22124031.77</v>
      </c>
      <c r="T1041" s="23"/>
      <c r="U1041" s="6"/>
      <c r="V1041" s="6"/>
      <c r="W1041" s="6"/>
    </row>
    <row r="1042" ht="260.25" customHeight="1">
      <c r="A1042" s="18">
        <v>120.0</v>
      </c>
      <c r="B1042" s="18">
        <v>125.0</v>
      </c>
      <c r="C1042" s="20" t="s">
        <v>406</v>
      </c>
      <c r="D1042" s="19" t="s">
        <v>407</v>
      </c>
      <c r="E1042" s="62" t="s">
        <v>408</v>
      </c>
      <c r="F1042" s="19" t="s">
        <v>409</v>
      </c>
      <c r="G1042" s="62" t="s">
        <v>408</v>
      </c>
      <c r="H1042" s="18" t="s">
        <v>130</v>
      </c>
      <c r="I1042" s="18" t="s">
        <v>410</v>
      </c>
      <c r="J1042" s="18"/>
      <c r="K1042" s="36"/>
      <c r="L1042" s="23"/>
      <c r="M1042" s="23"/>
      <c r="N1042" s="23"/>
      <c r="O1042" s="51"/>
      <c r="P1042" s="51"/>
      <c r="Q1042" s="51"/>
      <c r="R1042" s="23"/>
      <c r="S1042" s="24">
        <v>1.210948647E7</v>
      </c>
      <c r="T1042" s="75" t="s">
        <v>411</v>
      </c>
      <c r="U1042" s="6"/>
      <c r="V1042" s="6"/>
      <c r="W1042" s="6"/>
    </row>
    <row r="1043" ht="15.75" customHeight="1">
      <c r="A1043" s="26" t="s">
        <v>29</v>
      </c>
      <c r="B1043" s="27"/>
      <c r="C1043" s="28"/>
      <c r="D1043" s="29" t="s">
        <v>63</v>
      </c>
      <c r="E1043" s="29" t="s">
        <v>410</v>
      </c>
      <c r="F1043" s="29" t="s">
        <v>63</v>
      </c>
      <c r="G1043" s="29" t="s">
        <v>410</v>
      </c>
      <c r="H1043" s="23"/>
      <c r="I1043" s="30" t="s">
        <v>410</v>
      </c>
      <c r="J1043" s="29">
        <v>5512.0</v>
      </c>
      <c r="K1043" s="29">
        <f>1000*J1043</f>
        <v>5512000</v>
      </c>
      <c r="L1043" s="29"/>
      <c r="M1043" s="29"/>
      <c r="N1043" s="29"/>
      <c r="O1043" s="32">
        <v>5512000.0</v>
      </c>
      <c r="P1043" s="32">
        <v>5512000.0</v>
      </c>
      <c r="Q1043" s="32">
        <f>P1043*2</f>
        <v>11024000</v>
      </c>
      <c r="R1043" s="32">
        <f>K1043*12/100*599/365</f>
        <v>1085486.466</v>
      </c>
      <c r="S1043" s="32">
        <f>Q1043+R1043</f>
        <v>12109486.47</v>
      </c>
      <c r="T1043" s="23"/>
      <c r="U1043" s="6"/>
      <c r="V1043" s="6"/>
      <c r="W1043" s="49"/>
    </row>
    <row r="1044" ht="15.75" customHeight="1">
      <c r="A1044" s="18">
        <v>126.0</v>
      </c>
      <c r="B1044" s="19">
        <v>126.0</v>
      </c>
      <c r="C1044" s="74" t="s">
        <v>412</v>
      </c>
      <c r="D1044" s="19" t="s">
        <v>413</v>
      </c>
      <c r="E1044" s="19" t="s">
        <v>414</v>
      </c>
      <c r="F1044" s="19" t="s">
        <v>413</v>
      </c>
      <c r="G1044" s="19" t="s">
        <v>414</v>
      </c>
      <c r="H1044" s="22" t="s">
        <v>415</v>
      </c>
      <c r="I1044" s="22" t="s">
        <v>416</v>
      </c>
      <c r="J1044" s="19"/>
      <c r="K1044" s="23"/>
      <c r="L1044" s="23"/>
      <c r="M1044" s="23"/>
      <c r="N1044" s="23"/>
      <c r="O1044" s="51"/>
      <c r="P1044" s="51"/>
      <c r="Q1044" s="51"/>
      <c r="R1044" s="23"/>
      <c r="S1044" s="24">
        <f t="shared" ref="S1044:S1047" si="1">743/4508*13647391.25</f>
        <v>2249337.112</v>
      </c>
      <c r="T1044" s="23"/>
      <c r="U1044" s="6"/>
      <c r="V1044" s="42"/>
      <c r="W1044" s="80"/>
    </row>
    <row r="1045" ht="72.75" customHeight="1">
      <c r="A1045" s="18">
        <v>126.0</v>
      </c>
      <c r="B1045" s="19">
        <v>127.0</v>
      </c>
      <c r="C1045" s="74" t="s">
        <v>417</v>
      </c>
      <c r="D1045" s="19" t="s">
        <v>413</v>
      </c>
      <c r="E1045" s="19" t="s">
        <v>414</v>
      </c>
      <c r="F1045" s="19" t="s">
        <v>413</v>
      </c>
      <c r="G1045" s="19" t="s">
        <v>414</v>
      </c>
      <c r="H1045" s="22" t="s">
        <v>415</v>
      </c>
      <c r="I1045" s="22" t="s">
        <v>418</v>
      </c>
      <c r="J1045" s="19"/>
      <c r="K1045" s="36"/>
      <c r="L1045" s="23"/>
      <c r="M1045" s="23"/>
      <c r="N1045" s="23"/>
      <c r="O1045" s="23"/>
      <c r="P1045" s="23"/>
      <c r="Q1045" s="23"/>
      <c r="R1045" s="23"/>
      <c r="S1045" s="24">
        <f t="shared" si="1"/>
        <v>2249337.112</v>
      </c>
      <c r="T1045" s="23"/>
      <c r="U1045" s="6"/>
      <c r="V1045" s="42"/>
      <c r="W1045" s="80"/>
    </row>
    <row r="1046" ht="57.75" customHeight="1">
      <c r="A1046" s="18">
        <v>126.0</v>
      </c>
      <c r="B1046" s="19">
        <v>128.0</v>
      </c>
      <c r="C1046" s="74" t="s">
        <v>419</v>
      </c>
      <c r="D1046" s="19" t="s">
        <v>413</v>
      </c>
      <c r="E1046" s="19" t="s">
        <v>414</v>
      </c>
      <c r="F1046" s="19" t="s">
        <v>413</v>
      </c>
      <c r="G1046" s="19" t="s">
        <v>414</v>
      </c>
      <c r="H1046" s="22" t="s">
        <v>415</v>
      </c>
      <c r="I1046" s="22" t="s">
        <v>418</v>
      </c>
      <c r="J1046" s="19"/>
      <c r="K1046" s="36"/>
      <c r="L1046" s="23"/>
      <c r="M1046" s="23"/>
      <c r="N1046" s="23"/>
      <c r="O1046" s="23"/>
      <c r="P1046" s="23"/>
      <c r="Q1046" s="23"/>
      <c r="R1046" s="36"/>
      <c r="S1046" s="24">
        <f t="shared" si="1"/>
        <v>2249337.112</v>
      </c>
      <c r="T1046" s="23"/>
      <c r="U1046" s="6"/>
      <c r="V1046" s="81"/>
      <c r="W1046" s="80"/>
    </row>
    <row r="1047" ht="75.0" customHeight="1">
      <c r="A1047" s="18">
        <v>126.0</v>
      </c>
      <c r="B1047" s="19">
        <v>129.0</v>
      </c>
      <c r="C1047" s="74" t="s">
        <v>420</v>
      </c>
      <c r="D1047" s="19" t="s">
        <v>413</v>
      </c>
      <c r="E1047" s="19" t="s">
        <v>414</v>
      </c>
      <c r="F1047" s="19" t="s">
        <v>413</v>
      </c>
      <c r="G1047" s="19" t="s">
        <v>414</v>
      </c>
      <c r="H1047" s="22" t="s">
        <v>415</v>
      </c>
      <c r="I1047" s="22" t="s">
        <v>418</v>
      </c>
      <c r="J1047" s="19"/>
      <c r="K1047" s="36"/>
      <c r="L1047" s="23"/>
      <c r="M1047" s="23"/>
      <c r="N1047" s="23"/>
      <c r="O1047" s="23"/>
      <c r="P1047" s="23"/>
      <c r="Q1047" s="23"/>
      <c r="R1047" s="36"/>
      <c r="S1047" s="24">
        <f t="shared" si="1"/>
        <v>2249337.112</v>
      </c>
      <c r="T1047" s="23"/>
      <c r="U1047" s="6"/>
      <c r="V1047" s="81"/>
      <c r="W1047" s="80"/>
    </row>
    <row r="1048" ht="92.25" customHeight="1">
      <c r="A1048" s="18">
        <v>126.0</v>
      </c>
      <c r="B1048" s="19">
        <v>130.0</v>
      </c>
      <c r="C1048" s="82" t="s">
        <v>421</v>
      </c>
      <c r="D1048" s="83" t="s">
        <v>413</v>
      </c>
      <c r="E1048" s="19" t="s">
        <v>414</v>
      </c>
      <c r="F1048" s="83" t="s">
        <v>413</v>
      </c>
      <c r="G1048" s="19" t="s">
        <v>414</v>
      </c>
      <c r="H1048" s="22" t="s">
        <v>422</v>
      </c>
      <c r="I1048" s="22" t="s">
        <v>423</v>
      </c>
      <c r="J1048" s="19"/>
      <c r="K1048" s="36"/>
      <c r="L1048" s="23"/>
      <c r="M1048" s="18"/>
      <c r="N1048" s="18">
        <f t="shared" ref="N1048:N1049" si="2">1182338.96</f>
        <v>1182338.96</v>
      </c>
      <c r="O1048" s="23"/>
      <c r="P1048" s="23"/>
      <c r="Q1048" s="23"/>
      <c r="R1048" s="36"/>
      <c r="S1048" s="80">
        <f>384/1127*13647391.25+2364677.92</f>
        <v>7014720.724</v>
      </c>
      <c r="T1048" s="23"/>
      <c r="U1048" s="6"/>
      <c r="V1048" s="81"/>
      <c r="W1048" s="84"/>
    </row>
    <row r="1049" ht="15.75" customHeight="1">
      <c r="A1049" s="26" t="s">
        <v>29</v>
      </c>
      <c r="B1049" s="27"/>
      <c r="C1049" s="28"/>
      <c r="D1049" s="29" t="s">
        <v>30</v>
      </c>
      <c r="E1049" s="29" t="s">
        <v>424</v>
      </c>
      <c r="F1049" s="29" t="s">
        <v>30</v>
      </c>
      <c r="G1049" s="29" t="s">
        <v>424</v>
      </c>
      <c r="H1049" s="23"/>
      <c r="I1049" s="30" t="s">
        <v>424</v>
      </c>
      <c r="J1049" s="29">
        <v>5512.0</v>
      </c>
      <c r="K1049" s="31" t="s">
        <v>425</v>
      </c>
      <c r="L1049" s="29"/>
      <c r="M1049" s="29"/>
      <c r="N1049" s="29">
        <f t="shared" si="2"/>
        <v>1182338.96</v>
      </c>
      <c r="O1049" s="31" t="s">
        <v>426</v>
      </c>
      <c r="P1049" s="31" t="s">
        <v>426</v>
      </c>
      <c r="Q1049" s="31" t="s">
        <v>427</v>
      </c>
      <c r="R1049" s="32">
        <f>K1049*12/100*599/365</f>
        <v>1223343.247</v>
      </c>
      <c r="S1049" s="32">
        <f>Q1049+R1049</f>
        <v>16012069.17</v>
      </c>
      <c r="T1049" s="23"/>
      <c r="U1049" s="6"/>
      <c r="V1049" s="85"/>
      <c r="W1049" s="86"/>
    </row>
    <row r="1050" ht="15.75" customHeight="1">
      <c r="A1050" s="18">
        <v>133.0</v>
      </c>
      <c r="B1050" s="19">
        <v>131.0</v>
      </c>
      <c r="C1050" s="74" t="s">
        <v>428</v>
      </c>
      <c r="D1050" s="19" t="s">
        <v>429</v>
      </c>
      <c r="E1050" s="19" t="s">
        <v>430</v>
      </c>
      <c r="F1050" s="19" t="s">
        <v>429</v>
      </c>
      <c r="G1050" s="19" t="s">
        <v>430</v>
      </c>
      <c r="H1050" s="22" t="s">
        <v>431</v>
      </c>
      <c r="I1050" s="22" t="s">
        <v>432</v>
      </c>
      <c r="J1050" s="63"/>
      <c r="K1050" s="36"/>
      <c r="L1050" s="23"/>
      <c r="M1050" s="23"/>
      <c r="N1050" s="23"/>
      <c r="O1050" s="23"/>
      <c r="P1050" s="23"/>
      <c r="Q1050" s="23"/>
      <c r="R1050" s="23"/>
      <c r="S1050" s="24">
        <f>1/5*S1055</f>
        <v>523129.8153</v>
      </c>
      <c r="T1050" s="23"/>
      <c r="U1050" s="6"/>
      <c r="V1050" s="71"/>
      <c r="W1050" s="6"/>
    </row>
    <row r="1051" ht="15.75" customHeight="1">
      <c r="A1051" s="18">
        <v>133.0</v>
      </c>
      <c r="B1051" s="19">
        <v>132.0</v>
      </c>
      <c r="C1051" s="74" t="s">
        <v>433</v>
      </c>
      <c r="D1051" s="19" t="s">
        <v>429</v>
      </c>
      <c r="E1051" s="19" t="s">
        <v>430</v>
      </c>
      <c r="F1051" s="19" t="s">
        <v>429</v>
      </c>
      <c r="G1051" s="19" t="s">
        <v>430</v>
      </c>
      <c r="H1051" s="22" t="s">
        <v>431</v>
      </c>
      <c r="I1051" s="22" t="s">
        <v>432</v>
      </c>
      <c r="J1051" s="18"/>
      <c r="K1051" s="36"/>
      <c r="L1051" s="23"/>
      <c r="M1051" s="23"/>
      <c r="N1051" s="23"/>
      <c r="O1051" s="23"/>
      <c r="P1051" s="23"/>
      <c r="Q1051" s="23"/>
      <c r="R1051" s="23"/>
      <c r="S1051" s="24">
        <f>1/5*S1055</f>
        <v>523129.8153</v>
      </c>
      <c r="T1051" s="23"/>
      <c r="U1051" s="6"/>
      <c r="V1051" s="71"/>
      <c r="W1051" s="6"/>
    </row>
    <row r="1052" ht="84.0" customHeight="1">
      <c r="A1052" s="18">
        <v>133.0</v>
      </c>
      <c r="B1052" s="19">
        <v>133.0</v>
      </c>
      <c r="C1052" s="74" t="s">
        <v>434</v>
      </c>
      <c r="D1052" s="19" t="s">
        <v>429</v>
      </c>
      <c r="E1052" s="19" t="s">
        <v>430</v>
      </c>
      <c r="F1052" s="19" t="s">
        <v>429</v>
      </c>
      <c r="G1052" s="19" t="s">
        <v>430</v>
      </c>
      <c r="H1052" s="22" t="s">
        <v>431</v>
      </c>
      <c r="I1052" s="22" t="s">
        <v>432</v>
      </c>
      <c r="J1052" s="18"/>
      <c r="K1052" s="36"/>
      <c r="L1052" s="23"/>
      <c r="M1052" s="23"/>
      <c r="N1052" s="23"/>
      <c r="O1052" s="23"/>
      <c r="P1052" s="23"/>
      <c r="Q1052" s="23"/>
      <c r="R1052" s="23"/>
      <c r="S1052" s="24">
        <f>1/5*S1055</f>
        <v>523129.8153</v>
      </c>
      <c r="T1052" s="23"/>
      <c r="U1052" s="6"/>
      <c r="V1052" s="71"/>
      <c r="W1052" s="49"/>
    </row>
    <row r="1053" ht="72.0" customHeight="1">
      <c r="A1053" s="18">
        <v>133.0</v>
      </c>
      <c r="B1053" s="19">
        <v>134.0</v>
      </c>
      <c r="C1053" s="74" t="s">
        <v>435</v>
      </c>
      <c r="D1053" s="19" t="s">
        <v>429</v>
      </c>
      <c r="E1053" s="19" t="s">
        <v>430</v>
      </c>
      <c r="F1053" s="19" t="s">
        <v>429</v>
      </c>
      <c r="G1053" s="19" t="s">
        <v>430</v>
      </c>
      <c r="H1053" s="22" t="s">
        <v>431</v>
      </c>
      <c r="I1053" s="22" t="s">
        <v>432</v>
      </c>
      <c r="J1053" s="18"/>
      <c r="K1053" s="36"/>
      <c r="L1053" s="23"/>
      <c r="M1053" s="23"/>
      <c r="N1053" s="23"/>
      <c r="O1053" s="23"/>
      <c r="P1053" s="23"/>
      <c r="Q1053" s="23"/>
      <c r="R1053" s="23"/>
      <c r="S1053" s="24">
        <f>1/5*S1055</f>
        <v>523129.8153</v>
      </c>
      <c r="T1053" s="23"/>
      <c r="U1053" s="6"/>
      <c r="V1053" s="6"/>
      <c r="W1053" s="6"/>
    </row>
    <row r="1054" ht="258.0" customHeight="1">
      <c r="A1054" s="18">
        <v>133.0</v>
      </c>
      <c r="B1054" s="19">
        <v>135.0</v>
      </c>
      <c r="C1054" s="87" t="s">
        <v>436</v>
      </c>
      <c r="D1054" s="19" t="s">
        <v>429</v>
      </c>
      <c r="E1054" s="19" t="s">
        <v>430</v>
      </c>
      <c r="F1054" s="19" t="s">
        <v>429</v>
      </c>
      <c r="G1054" s="19" t="s">
        <v>430</v>
      </c>
      <c r="H1054" s="22" t="s">
        <v>431</v>
      </c>
      <c r="I1054" s="22" t="s">
        <v>369</v>
      </c>
      <c r="J1054" s="18"/>
      <c r="K1054" s="36"/>
      <c r="L1054" s="23"/>
      <c r="M1054" s="23"/>
      <c r="N1054" s="23"/>
      <c r="O1054" s="23"/>
      <c r="P1054" s="23"/>
      <c r="Q1054" s="23"/>
      <c r="R1054" s="23"/>
      <c r="S1054" s="24">
        <f>1/5*S1055</f>
        <v>523129.8153</v>
      </c>
      <c r="T1054" s="75" t="s">
        <v>437</v>
      </c>
      <c r="U1054" s="6"/>
      <c r="V1054" s="6"/>
      <c r="W1054" s="6"/>
    </row>
    <row r="1055" ht="15.75" customHeight="1">
      <c r="A1055" s="26" t="s">
        <v>29</v>
      </c>
      <c r="B1055" s="27"/>
      <c r="C1055" s="28"/>
      <c r="D1055" s="29" t="s">
        <v>30</v>
      </c>
      <c r="E1055" s="29" t="s">
        <v>438</v>
      </c>
      <c r="F1055" s="29" t="s">
        <v>30</v>
      </c>
      <c r="G1055" s="29" t="s">
        <v>438</v>
      </c>
      <c r="H1055" s="23"/>
      <c r="I1055" s="30" t="s">
        <v>438</v>
      </c>
      <c r="J1055" s="29">
        <v>5512.0</v>
      </c>
      <c r="K1055" s="88" t="s">
        <v>439</v>
      </c>
      <c r="L1055" s="50"/>
      <c r="M1055" s="50"/>
      <c r="N1055" s="50"/>
      <c r="O1055" s="32">
        <v>1190592.0</v>
      </c>
      <c r="P1055" s="32">
        <v>1190592.0</v>
      </c>
      <c r="Q1055" s="32">
        <f>P1055*2</f>
        <v>2381184</v>
      </c>
      <c r="R1055" s="32">
        <f>K1055*12/100*599/365</f>
        <v>234465.0766</v>
      </c>
      <c r="S1055" s="32">
        <f>Q1055+R1055</f>
        <v>2615649.077</v>
      </c>
      <c r="T1055" s="23"/>
      <c r="U1055" s="6"/>
      <c r="V1055" s="6"/>
      <c r="W1055" s="6"/>
    </row>
    <row r="1056" ht="15.75" customHeight="1">
      <c r="A1056" s="7">
        <v>137.0</v>
      </c>
      <c r="B1056" s="8">
        <v>136.0</v>
      </c>
      <c r="C1056" s="74" t="s">
        <v>440</v>
      </c>
      <c r="D1056" s="45" t="s">
        <v>441</v>
      </c>
      <c r="E1056" s="45" t="s">
        <v>442</v>
      </c>
      <c r="F1056" s="45" t="s">
        <v>443</v>
      </c>
      <c r="G1056" s="45" t="s">
        <v>444</v>
      </c>
      <c r="H1056" s="10" t="s">
        <v>445</v>
      </c>
      <c r="I1056" s="11" t="s">
        <v>446</v>
      </c>
      <c r="J1056" s="8"/>
      <c r="K1056" s="47"/>
      <c r="L1056" s="7"/>
      <c r="M1056" s="7"/>
      <c r="N1056" s="7"/>
      <c r="O1056" s="7"/>
      <c r="P1056" s="7"/>
      <c r="Q1056" s="7"/>
      <c r="R1056" s="7"/>
      <c r="S1056" s="12">
        <f>1/9*S1104</f>
        <v>1502921.82</v>
      </c>
      <c r="T1056" s="7"/>
      <c r="U1056" s="6"/>
      <c r="V1056" s="6"/>
      <c r="W1056" s="6"/>
    </row>
    <row r="1057" ht="15.75" customHeight="1">
      <c r="A1057" s="14"/>
      <c r="B1057" s="14"/>
      <c r="C1057" s="74" t="s">
        <v>32</v>
      </c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6"/>
      <c r="V1057" s="6"/>
      <c r="W1057" s="6"/>
    </row>
    <row r="1058" ht="15.75" customHeight="1">
      <c r="A1058" s="16"/>
      <c r="B1058" s="16"/>
      <c r="C1058" s="62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6"/>
      <c r="V1058" s="6"/>
      <c r="W1058" s="6"/>
    </row>
    <row r="1059" ht="15.75" customHeight="1">
      <c r="A1059" s="7">
        <v>137.0</v>
      </c>
      <c r="B1059" s="8">
        <v>137.0</v>
      </c>
      <c r="C1059" s="74" t="s">
        <v>440</v>
      </c>
      <c r="D1059" s="45" t="s">
        <v>441</v>
      </c>
      <c r="E1059" s="45" t="s">
        <v>442</v>
      </c>
      <c r="F1059" s="45" t="s">
        <v>443</v>
      </c>
      <c r="G1059" s="45" t="s">
        <v>444</v>
      </c>
      <c r="H1059" s="10" t="s">
        <v>445</v>
      </c>
      <c r="I1059" s="11" t="s">
        <v>446</v>
      </c>
      <c r="J1059" s="8"/>
      <c r="K1059" s="47"/>
      <c r="L1059" s="7"/>
      <c r="M1059" s="7"/>
      <c r="N1059" s="7"/>
      <c r="O1059" s="7"/>
      <c r="P1059" s="7"/>
      <c r="Q1059" s="7"/>
      <c r="R1059" s="7"/>
      <c r="S1059" s="12">
        <f>1/9*S1104</f>
        <v>1502921.82</v>
      </c>
      <c r="T1059" s="7"/>
      <c r="U1059" s="6"/>
      <c r="V1059" s="6"/>
      <c r="W1059" s="6"/>
    </row>
    <row r="1060" ht="15.75" customHeight="1">
      <c r="A1060" s="14"/>
      <c r="B1060" s="14"/>
      <c r="C1060" s="74" t="s">
        <v>447</v>
      </c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6"/>
      <c r="V1060" s="6"/>
      <c r="W1060" s="6"/>
    </row>
    <row r="1061" ht="53.25" customHeight="1">
      <c r="A1061" s="16"/>
      <c r="B1061" s="16"/>
      <c r="C1061" s="62"/>
      <c r="D1061" s="16"/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6"/>
      <c r="V1061" s="6"/>
      <c r="W1061" s="6"/>
    </row>
    <row r="1062" ht="15.75" customHeight="1">
      <c r="A1062" s="7">
        <v>137.0</v>
      </c>
      <c r="B1062" s="8">
        <v>138.0</v>
      </c>
      <c r="C1062" s="74" t="s">
        <v>440</v>
      </c>
      <c r="D1062" s="45" t="s">
        <v>441</v>
      </c>
      <c r="E1062" s="45" t="s">
        <v>442</v>
      </c>
      <c r="F1062" s="45" t="s">
        <v>443</v>
      </c>
      <c r="G1062" s="45" t="s">
        <v>444</v>
      </c>
      <c r="H1062" s="10" t="s">
        <v>448</v>
      </c>
      <c r="I1062" s="11" t="s">
        <v>307</v>
      </c>
      <c r="J1062" s="8"/>
      <c r="K1062" s="47"/>
      <c r="L1062" s="7"/>
      <c r="M1062" s="7"/>
      <c r="N1062" s="7"/>
      <c r="O1062" s="7"/>
      <c r="P1062" s="7"/>
      <c r="Q1062" s="7"/>
      <c r="R1062" s="7"/>
      <c r="S1062" s="12">
        <f>1/63*S1104</f>
        <v>214703.1172</v>
      </c>
      <c r="T1062" s="7"/>
      <c r="U1062" s="6"/>
      <c r="V1062" s="6"/>
      <c r="W1062" s="6"/>
    </row>
    <row r="1063" ht="15.75" customHeight="1">
      <c r="A1063" s="14"/>
      <c r="B1063" s="14"/>
      <c r="C1063" s="74" t="s">
        <v>449</v>
      </c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6"/>
      <c r="V1063" s="6"/>
      <c r="W1063" s="6"/>
    </row>
    <row r="1064" ht="39.75" customHeight="1">
      <c r="A1064" s="16"/>
      <c r="B1064" s="16"/>
      <c r="C1064" s="62"/>
      <c r="D1064" s="16"/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6"/>
      <c r="V1064" s="6"/>
      <c r="W1064" s="6"/>
    </row>
    <row r="1065" ht="15.75" customHeight="1">
      <c r="A1065" s="7">
        <v>137.0</v>
      </c>
      <c r="B1065" s="8">
        <v>139.0</v>
      </c>
      <c r="C1065" s="74" t="s">
        <v>440</v>
      </c>
      <c r="D1065" s="45" t="s">
        <v>441</v>
      </c>
      <c r="E1065" s="45" t="s">
        <v>442</v>
      </c>
      <c r="F1065" s="45" t="s">
        <v>443</v>
      </c>
      <c r="G1065" s="45" t="s">
        <v>444</v>
      </c>
      <c r="H1065" s="10" t="s">
        <v>448</v>
      </c>
      <c r="I1065" s="11" t="s">
        <v>307</v>
      </c>
      <c r="J1065" s="8"/>
      <c r="K1065" s="47"/>
      <c r="L1065" s="7"/>
      <c r="M1065" s="7"/>
      <c r="N1065" s="7"/>
      <c r="O1065" s="7"/>
      <c r="P1065" s="7"/>
      <c r="Q1065" s="7"/>
      <c r="R1065" s="7"/>
      <c r="S1065" s="12">
        <f>1/63*S1104</f>
        <v>214703.1172</v>
      </c>
      <c r="T1065" s="7"/>
      <c r="U1065" s="6"/>
      <c r="V1065" s="6"/>
      <c r="W1065" s="6"/>
    </row>
    <row r="1066" ht="15.75" customHeight="1">
      <c r="A1066" s="14"/>
      <c r="B1066" s="14"/>
      <c r="C1066" s="74" t="s">
        <v>450</v>
      </c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6"/>
      <c r="V1066" s="6"/>
      <c r="W1066" s="6"/>
    </row>
    <row r="1067" ht="44.25" customHeight="1">
      <c r="A1067" s="16"/>
      <c r="B1067" s="16"/>
      <c r="C1067" s="62"/>
      <c r="D1067" s="16"/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6"/>
      <c r="V1067" s="6"/>
      <c r="W1067" s="6"/>
    </row>
    <row r="1068" ht="15.75" customHeight="1">
      <c r="A1068" s="7">
        <v>137.0</v>
      </c>
      <c r="B1068" s="8">
        <v>140.0</v>
      </c>
      <c r="C1068" s="74" t="s">
        <v>440</v>
      </c>
      <c r="D1068" s="45" t="s">
        <v>441</v>
      </c>
      <c r="E1068" s="45" t="s">
        <v>442</v>
      </c>
      <c r="F1068" s="45" t="s">
        <v>443</v>
      </c>
      <c r="G1068" s="45" t="s">
        <v>444</v>
      </c>
      <c r="H1068" s="10" t="s">
        <v>448</v>
      </c>
      <c r="I1068" s="11" t="s">
        <v>307</v>
      </c>
      <c r="J1068" s="8"/>
      <c r="K1068" s="47"/>
      <c r="L1068" s="7"/>
      <c r="M1068" s="7"/>
      <c r="N1068" s="7"/>
      <c r="O1068" s="7"/>
      <c r="P1068" s="7"/>
      <c r="Q1068" s="7"/>
      <c r="R1068" s="7"/>
      <c r="S1068" s="12">
        <f>1/63*S1104</f>
        <v>214703.1172</v>
      </c>
      <c r="T1068" s="7"/>
      <c r="U1068" s="6"/>
      <c r="V1068" s="6"/>
      <c r="W1068" s="6"/>
    </row>
    <row r="1069" ht="15.75" customHeight="1">
      <c r="A1069" s="14"/>
      <c r="B1069" s="14"/>
      <c r="C1069" s="74" t="s">
        <v>451</v>
      </c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6"/>
      <c r="V1069" s="6"/>
      <c r="W1069" s="6"/>
    </row>
    <row r="1070" ht="35.25" customHeight="1">
      <c r="A1070" s="16"/>
      <c r="B1070" s="16"/>
      <c r="C1070" s="62"/>
      <c r="D1070" s="16"/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6"/>
      <c r="V1070" s="6"/>
      <c r="W1070" s="6"/>
    </row>
    <row r="1071" ht="15.75" customHeight="1">
      <c r="A1071" s="7">
        <v>137.0</v>
      </c>
      <c r="B1071" s="8">
        <v>141.0</v>
      </c>
      <c r="C1071" s="74" t="s">
        <v>440</v>
      </c>
      <c r="D1071" s="45" t="s">
        <v>441</v>
      </c>
      <c r="E1071" s="45" t="s">
        <v>442</v>
      </c>
      <c r="F1071" s="45" t="s">
        <v>443</v>
      </c>
      <c r="G1071" s="45" t="s">
        <v>444</v>
      </c>
      <c r="H1071" s="10" t="s">
        <v>448</v>
      </c>
      <c r="I1071" s="11" t="s">
        <v>307</v>
      </c>
      <c r="J1071" s="8"/>
      <c r="K1071" s="47"/>
      <c r="L1071" s="7"/>
      <c r="M1071" s="7"/>
      <c r="N1071" s="7"/>
      <c r="O1071" s="7"/>
      <c r="P1071" s="7"/>
      <c r="Q1071" s="7"/>
      <c r="R1071" s="7"/>
      <c r="S1071" s="12">
        <f>1/63*S1104</f>
        <v>214703.1172</v>
      </c>
      <c r="T1071" s="7"/>
      <c r="U1071" s="6"/>
      <c r="V1071" s="6"/>
      <c r="W1071" s="6"/>
    </row>
    <row r="1072" ht="15.75" customHeight="1">
      <c r="A1072" s="14"/>
      <c r="B1072" s="14"/>
      <c r="C1072" s="74" t="s">
        <v>452</v>
      </c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6"/>
      <c r="V1072" s="6"/>
      <c r="W1072" s="6"/>
    </row>
    <row r="1073" ht="47.25" customHeight="1">
      <c r="A1073" s="16"/>
      <c r="B1073" s="16"/>
      <c r="C1073" s="62"/>
      <c r="D1073" s="16"/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6"/>
      <c r="V1073" s="6"/>
      <c r="W1073" s="6"/>
    </row>
    <row r="1074" ht="15.75" customHeight="1">
      <c r="A1074" s="7">
        <v>137.0</v>
      </c>
      <c r="B1074" s="8">
        <v>142.0</v>
      </c>
      <c r="C1074" s="74" t="s">
        <v>440</v>
      </c>
      <c r="D1074" s="45" t="s">
        <v>441</v>
      </c>
      <c r="E1074" s="45" t="s">
        <v>442</v>
      </c>
      <c r="F1074" s="45" t="s">
        <v>443</v>
      </c>
      <c r="G1074" s="45" t="s">
        <v>444</v>
      </c>
      <c r="H1074" s="10" t="s">
        <v>448</v>
      </c>
      <c r="I1074" s="11" t="s">
        <v>307</v>
      </c>
      <c r="J1074" s="8"/>
      <c r="K1074" s="47"/>
      <c r="L1074" s="7"/>
      <c r="M1074" s="7"/>
      <c r="N1074" s="7"/>
      <c r="O1074" s="7"/>
      <c r="P1074" s="7"/>
      <c r="Q1074" s="7"/>
      <c r="R1074" s="7"/>
      <c r="S1074" s="12">
        <f>1/63*S1104</f>
        <v>214703.1172</v>
      </c>
      <c r="T1074" s="7"/>
      <c r="U1074" s="6"/>
      <c r="V1074" s="6"/>
      <c r="W1074" s="6"/>
    </row>
    <row r="1075" ht="15.75" customHeight="1">
      <c r="A1075" s="14"/>
      <c r="B1075" s="14"/>
      <c r="C1075" s="74" t="s">
        <v>453</v>
      </c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6"/>
      <c r="V1075" s="6"/>
      <c r="W1075" s="6"/>
    </row>
    <row r="1076" ht="28.5" customHeight="1">
      <c r="A1076" s="16"/>
      <c r="B1076" s="16"/>
      <c r="C1076" s="62"/>
      <c r="D1076" s="16"/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6"/>
      <c r="V1076" s="6"/>
      <c r="W1076" s="6"/>
    </row>
    <row r="1077" ht="15.75" customHeight="1">
      <c r="A1077" s="7">
        <v>137.0</v>
      </c>
      <c r="B1077" s="8">
        <v>143.0</v>
      </c>
      <c r="C1077" s="74" t="s">
        <v>440</v>
      </c>
      <c r="D1077" s="45" t="s">
        <v>441</v>
      </c>
      <c r="E1077" s="45" t="s">
        <v>442</v>
      </c>
      <c r="F1077" s="45" t="s">
        <v>443</v>
      </c>
      <c r="G1077" s="45" t="s">
        <v>444</v>
      </c>
      <c r="H1077" s="10" t="s">
        <v>448</v>
      </c>
      <c r="I1077" s="11" t="s">
        <v>307</v>
      </c>
      <c r="J1077" s="8"/>
      <c r="K1077" s="47"/>
      <c r="L1077" s="7"/>
      <c r="M1077" s="7"/>
      <c r="N1077" s="7"/>
      <c r="O1077" s="7"/>
      <c r="P1077" s="7"/>
      <c r="Q1077" s="7"/>
      <c r="R1077" s="7"/>
      <c r="S1077" s="12">
        <f>1/63*S1104</f>
        <v>214703.1172</v>
      </c>
      <c r="T1077" s="7"/>
      <c r="U1077" s="6"/>
      <c r="V1077" s="6"/>
      <c r="W1077" s="6"/>
    </row>
    <row r="1078" ht="15.75" customHeight="1">
      <c r="A1078" s="14"/>
      <c r="B1078" s="14"/>
      <c r="C1078" s="74" t="s">
        <v>454</v>
      </c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6"/>
      <c r="V1078" s="6"/>
      <c r="W1078" s="6"/>
    </row>
    <row r="1079" ht="15.75" customHeight="1">
      <c r="A1079" s="16"/>
      <c r="B1079" s="16"/>
      <c r="C1079" s="62"/>
      <c r="D1079" s="16"/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6"/>
      <c r="V1079" s="6"/>
      <c r="W1079" s="6"/>
    </row>
    <row r="1080" ht="15.75" customHeight="1">
      <c r="A1080" s="7">
        <v>137.0</v>
      </c>
      <c r="B1080" s="8">
        <v>144.0</v>
      </c>
      <c r="C1080" s="74" t="s">
        <v>440</v>
      </c>
      <c r="D1080" s="45" t="s">
        <v>441</v>
      </c>
      <c r="E1080" s="45" t="s">
        <v>442</v>
      </c>
      <c r="F1080" s="45" t="s">
        <v>443</v>
      </c>
      <c r="G1080" s="45" t="s">
        <v>444</v>
      </c>
      <c r="H1080" s="10" t="s">
        <v>448</v>
      </c>
      <c r="I1080" s="11" t="s">
        <v>50</v>
      </c>
      <c r="J1080" s="8"/>
      <c r="K1080" s="47"/>
      <c r="L1080" s="7"/>
      <c r="M1080" s="7"/>
      <c r="N1080" s="7"/>
      <c r="O1080" s="7"/>
      <c r="P1080" s="7"/>
      <c r="Q1080" s="7"/>
      <c r="R1080" s="7"/>
      <c r="S1080" s="12">
        <f>1/63*S1104</f>
        <v>214703.1172</v>
      </c>
      <c r="T1080" s="7"/>
      <c r="U1080" s="6"/>
      <c r="V1080" s="6"/>
      <c r="W1080" s="6"/>
    </row>
    <row r="1081" ht="15.75" customHeight="1">
      <c r="A1081" s="14"/>
      <c r="B1081" s="14"/>
      <c r="C1081" s="74" t="s">
        <v>455</v>
      </c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6"/>
      <c r="V1081" s="6"/>
      <c r="W1081" s="6"/>
    </row>
    <row r="1082" ht="15.75" customHeight="1">
      <c r="A1082" s="16"/>
      <c r="B1082" s="16"/>
      <c r="C1082" s="62"/>
      <c r="D1082" s="16"/>
      <c r="E1082" s="16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6"/>
      <c r="V1082" s="6"/>
      <c r="W1082" s="6"/>
    </row>
    <row r="1083" ht="15.75" customHeight="1">
      <c r="A1083" s="7">
        <v>137.0</v>
      </c>
      <c r="B1083" s="8">
        <v>145.0</v>
      </c>
      <c r="C1083" s="74" t="s">
        <v>440</v>
      </c>
      <c r="D1083" s="45" t="s">
        <v>441</v>
      </c>
      <c r="E1083" s="45" t="s">
        <v>442</v>
      </c>
      <c r="F1083" s="45" t="s">
        <v>443</v>
      </c>
      <c r="G1083" s="45" t="s">
        <v>444</v>
      </c>
      <c r="H1083" s="10" t="s">
        <v>456</v>
      </c>
      <c r="I1083" s="11" t="s">
        <v>457</v>
      </c>
      <c r="J1083" s="8"/>
      <c r="K1083" s="47"/>
      <c r="L1083" s="7"/>
      <c r="M1083" s="7"/>
      <c r="N1083" s="7"/>
      <c r="O1083" s="7"/>
      <c r="P1083" s="7"/>
      <c r="Q1083" s="7"/>
      <c r="R1083" s="7"/>
      <c r="S1083" s="12">
        <f>1/15*S1104</f>
        <v>901753.0921</v>
      </c>
      <c r="T1083" s="7"/>
      <c r="U1083" s="6"/>
      <c r="V1083" s="6"/>
      <c r="W1083" s="6"/>
    </row>
    <row r="1084" ht="15.75" customHeight="1">
      <c r="A1084" s="14"/>
      <c r="B1084" s="14"/>
      <c r="C1084" s="74" t="s">
        <v>324</v>
      </c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6"/>
      <c r="V1084" s="6"/>
      <c r="W1084" s="6"/>
    </row>
    <row r="1085" ht="45.75" customHeight="1">
      <c r="A1085" s="16"/>
      <c r="B1085" s="16"/>
      <c r="C1085" s="62"/>
      <c r="D1085" s="16"/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6"/>
      <c r="V1085" s="6"/>
      <c r="W1085" s="6"/>
    </row>
    <row r="1086" ht="15.75" customHeight="1">
      <c r="A1086" s="7">
        <v>137.0</v>
      </c>
      <c r="B1086" s="8">
        <v>146.0</v>
      </c>
      <c r="C1086" s="74" t="s">
        <v>440</v>
      </c>
      <c r="D1086" s="45" t="s">
        <v>441</v>
      </c>
      <c r="E1086" s="45" t="s">
        <v>442</v>
      </c>
      <c r="F1086" s="45" t="s">
        <v>443</v>
      </c>
      <c r="G1086" s="45" t="s">
        <v>444</v>
      </c>
      <c r="H1086" s="10" t="s">
        <v>456</v>
      </c>
      <c r="I1086" s="11" t="s">
        <v>457</v>
      </c>
      <c r="J1086" s="8"/>
      <c r="K1086" s="47"/>
      <c r="L1086" s="7"/>
      <c r="M1086" s="7"/>
      <c r="N1086" s="7"/>
      <c r="O1086" s="7"/>
      <c r="P1086" s="7"/>
      <c r="Q1086" s="7"/>
      <c r="R1086" s="7"/>
      <c r="S1086" s="12">
        <f>1/15*S1104</f>
        <v>901753.0921</v>
      </c>
      <c r="T1086" s="7"/>
      <c r="U1086" s="6"/>
      <c r="V1086" s="6"/>
      <c r="W1086" s="6"/>
    </row>
    <row r="1087" ht="15.75" customHeight="1">
      <c r="A1087" s="14"/>
      <c r="B1087" s="14"/>
      <c r="C1087" s="74" t="s">
        <v>330</v>
      </c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6"/>
      <c r="V1087" s="6"/>
      <c r="W1087" s="6"/>
    </row>
    <row r="1088" ht="38.25" customHeight="1">
      <c r="A1088" s="16"/>
      <c r="B1088" s="16"/>
      <c r="C1088" s="62"/>
      <c r="D1088" s="16"/>
      <c r="E1088" s="16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6"/>
      <c r="V1088" s="6"/>
      <c r="W1088" s="6"/>
    </row>
    <row r="1089" ht="15.75" customHeight="1">
      <c r="A1089" s="7">
        <v>137.0</v>
      </c>
      <c r="B1089" s="8">
        <v>147.0</v>
      </c>
      <c r="C1089" s="74" t="s">
        <v>440</v>
      </c>
      <c r="D1089" s="45" t="s">
        <v>441</v>
      </c>
      <c r="E1089" s="45" t="s">
        <v>442</v>
      </c>
      <c r="F1089" s="45" t="s">
        <v>443</v>
      </c>
      <c r="G1089" s="45" t="s">
        <v>444</v>
      </c>
      <c r="H1089" s="10" t="s">
        <v>456</v>
      </c>
      <c r="I1089" s="11" t="s">
        <v>457</v>
      </c>
      <c r="J1089" s="8"/>
      <c r="K1089" s="47"/>
      <c r="L1089" s="7"/>
      <c r="M1089" s="7"/>
      <c r="N1089" s="7"/>
      <c r="O1089" s="7"/>
      <c r="P1089" s="7"/>
      <c r="Q1089" s="7"/>
      <c r="R1089" s="7"/>
      <c r="S1089" s="12">
        <f>1/15*S1104</f>
        <v>901753.0921</v>
      </c>
      <c r="T1089" s="7"/>
      <c r="U1089" s="6"/>
      <c r="V1089" s="6"/>
      <c r="W1089" s="6"/>
    </row>
    <row r="1090" ht="15.75" customHeight="1">
      <c r="A1090" s="14"/>
      <c r="B1090" s="14"/>
      <c r="C1090" s="74" t="s">
        <v>458</v>
      </c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6"/>
      <c r="V1090" s="6"/>
      <c r="W1090" s="6"/>
    </row>
    <row r="1091" ht="42.75" customHeight="1">
      <c r="A1091" s="16"/>
      <c r="B1091" s="16"/>
      <c r="C1091" s="62"/>
      <c r="D1091" s="16"/>
      <c r="E1091" s="16"/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6"/>
      <c r="V1091" s="6"/>
      <c r="W1091" s="6"/>
    </row>
    <row r="1092" ht="15.75" customHeight="1">
      <c r="A1092" s="7">
        <v>137.0</v>
      </c>
      <c r="B1092" s="8">
        <v>148.0</v>
      </c>
      <c r="C1092" s="74" t="s">
        <v>440</v>
      </c>
      <c r="D1092" s="66" t="s">
        <v>441</v>
      </c>
      <c r="E1092" s="66" t="s">
        <v>442</v>
      </c>
      <c r="F1092" s="66" t="s">
        <v>443</v>
      </c>
      <c r="G1092" s="66" t="s">
        <v>444</v>
      </c>
      <c r="H1092" s="10" t="s">
        <v>456</v>
      </c>
      <c r="I1092" s="11" t="s">
        <v>459</v>
      </c>
      <c r="J1092" s="8"/>
      <c r="K1092" s="47"/>
      <c r="L1092" s="7"/>
      <c r="M1092" s="7"/>
      <c r="N1092" s="7"/>
      <c r="O1092" s="7"/>
      <c r="P1092" s="7"/>
      <c r="Q1092" s="7"/>
      <c r="R1092" s="7"/>
      <c r="S1092" s="12">
        <f>1/15*S1104</f>
        <v>901753.0921</v>
      </c>
      <c r="T1092" s="7"/>
      <c r="U1092" s="6"/>
      <c r="V1092" s="6"/>
      <c r="W1092" s="6"/>
    </row>
    <row r="1093" ht="15.75" customHeight="1">
      <c r="A1093" s="14"/>
      <c r="B1093" s="14"/>
      <c r="C1093" s="74" t="s">
        <v>460</v>
      </c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6"/>
      <c r="V1093" s="6"/>
      <c r="W1093" s="6"/>
    </row>
    <row r="1094" ht="12.0" customHeight="1">
      <c r="A1094" s="16"/>
      <c r="B1094" s="16"/>
      <c r="C1094" s="62"/>
      <c r="D1094" s="16"/>
      <c r="E1094" s="16"/>
      <c r="F1094" s="16"/>
      <c r="G1094" s="16"/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6"/>
      <c r="V1094" s="6"/>
      <c r="W1094" s="6"/>
    </row>
    <row r="1095" ht="15.75" customHeight="1">
      <c r="A1095" s="7">
        <v>137.0</v>
      </c>
      <c r="B1095" s="8">
        <v>149.0</v>
      </c>
      <c r="C1095" s="74" t="s">
        <v>440</v>
      </c>
      <c r="D1095" s="45" t="s">
        <v>441</v>
      </c>
      <c r="E1095" s="45" t="s">
        <v>442</v>
      </c>
      <c r="F1095" s="45" t="s">
        <v>443</v>
      </c>
      <c r="G1095" s="45" t="s">
        <v>444</v>
      </c>
      <c r="H1095" s="10" t="s">
        <v>456</v>
      </c>
      <c r="I1095" s="11" t="s">
        <v>459</v>
      </c>
      <c r="J1095" s="8"/>
      <c r="K1095" s="47"/>
      <c r="L1095" s="7"/>
      <c r="M1095" s="7"/>
      <c r="N1095" s="7"/>
      <c r="O1095" s="7"/>
      <c r="P1095" s="7"/>
      <c r="Q1095" s="7"/>
      <c r="R1095" s="7"/>
      <c r="S1095" s="12">
        <f>1/15*S1104</f>
        <v>901753.0921</v>
      </c>
      <c r="T1095" s="7"/>
      <c r="U1095" s="6"/>
      <c r="V1095" s="6"/>
      <c r="W1095" s="6"/>
    </row>
    <row r="1096" ht="15.75" customHeight="1">
      <c r="A1096" s="14"/>
      <c r="B1096" s="14"/>
      <c r="C1096" s="74" t="s">
        <v>461</v>
      </c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6"/>
      <c r="V1096" s="6"/>
      <c r="W1096" s="6"/>
    </row>
    <row r="1097" ht="15.75" customHeight="1">
      <c r="A1097" s="16"/>
      <c r="B1097" s="16"/>
      <c r="C1097" s="62"/>
      <c r="D1097" s="16"/>
      <c r="E1097" s="16"/>
      <c r="F1097" s="16"/>
      <c r="G1097" s="16"/>
      <c r="H1097" s="16"/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6"/>
      <c r="V1097" s="6"/>
      <c r="W1097" s="6"/>
    </row>
    <row r="1098" ht="15.75" customHeight="1">
      <c r="A1098" s="7">
        <v>137.0</v>
      </c>
      <c r="B1098" s="8">
        <v>150.0</v>
      </c>
      <c r="C1098" s="74" t="s">
        <v>440</v>
      </c>
      <c r="D1098" s="45" t="s">
        <v>441</v>
      </c>
      <c r="E1098" s="45" t="s">
        <v>442</v>
      </c>
      <c r="F1098" s="45" t="s">
        <v>443</v>
      </c>
      <c r="G1098" s="45" t="s">
        <v>444</v>
      </c>
      <c r="H1098" s="10" t="s">
        <v>47</v>
      </c>
      <c r="I1098" s="11" t="s">
        <v>462</v>
      </c>
      <c r="J1098" s="8"/>
      <c r="K1098" s="47"/>
      <c r="L1098" s="7"/>
      <c r="M1098" s="7"/>
      <c r="N1098" s="7"/>
      <c r="O1098" s="7"/>
      <c r="P1098" s="7"/>
      <c r="Q1098" s="7"/>
      <c r="R1098" s="7"/>
      <c r="S1098" s="12">
        <f>1/6*S1104</f>
        <v>2254382.73</v>
      </c>
      <c r="T1098" s="7"/>
      <c r="U1098" s="6"/>
      <c r="V1098" s="6"/>
      <c r="W1098" s="6"/>
    </row>
    <row r="1099" ht="15.75" customHeight="1">
      <c r="A1099" s="14"/>
      <c r="B1099" s="14"/>
      <c r="C1099" s="74" t="s">
        <v>463</v>
      </c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6"/>
      <c r="V1099" s="6"/>
      <c r="W1099" s="6"/>
    </row>
    <row r="1100" ht="39.0" customHeight="1">
      <c r="A1100" s="16"/>
      <c r="B1100" s="16"/>
      <c r="C1100" s="62"/>
      <c r="D1100" s="16"/>
      <c r="E1100" s="16"/>
      <c r="F1100" s="16"/>
      <c r="G1100" s="16"/>
      <c r="H1100" s="16"/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6"/>
      <c r="V1100" s="6"/>
      <c r="W1100" s="6"/>
    </row>
    <row r="1101" ht="15.75" customHeight="1">
      <c r="A1101" s="7">
        <v>137.0</v>
      </c>
      <c r="B1101" s="8">
        <v>151.0</v>
      </c>
      <c r="C1101" s="74" t="s">
        <v>440</v>
      </c>
      <c r="D1101" s="45" t="s">
        <v>441</v>
      </c>
      <c r="E1101" s="45" t="s">
        <v>442</v>
      </c>
      <c r="F1101" s="45" t="s">
        <v>443</v>
      </c>
      <c r="G1101" s="45" t="s">
        <v>444</v>
      </c>
      <c r="H1101" s="10" t="s">
        <v>47</v>
      </c>
      <c r="I1101" s="11" t="s">
        <v>462</v>
      </c>
      <c r="J1101" s="8"/>
      <c r="K1101" s="47"/>
      <c r="L1101" s="7"/>
      <c r="M1101" s="7"/>
      <c r="N1101" s="7"/>
      <c r="O1101" s="7"/>
      <c r="P1101" s="7"/>
      <c r="Q1101" s="7"/>
      <c r="R1101" s="7"/>
      <c r="S1101" s="7">
        <f>1/6*S1104</f>
        <v>2254382.73</v>
      </c>
      <c r="T1101" s="7"/>
      <c r="U1101" s="6"/>
      <c r="V1101" s="6"/>
      <c r="W1101" s="6"/>
    </row>
    <row r="1102" ht="15.75" customHeight="1">
      <c r="A1102" s="14"/>
      <c r="B1102" s="14"/>
      <c r="C1102" s="74" t="s">
        <v>464</v>
      </c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6"/>
      <c r="V1102" s="6"/>
      <c r="W1102" s="6"/>
    </row>
    <row r="1103" ht="42.75" customHeight="1">
      <c r="A1103" s="16"/>
      <c r="B1103" s="16"/>
      <c r="C1103" s="62"/>
      <c r="D1103" s="16"/>
      <c r="E1103" s="16"/>
      <c r="F1103" s="16"/>
      <c r="G1103" s="16"/>
      <c r="H1103" s="16"/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6"/>
      <c r="V1103" s="6"/>
      <c r="W1103" s="6"/>
    </row>
    <row r="1104" ht="27.75" customHeight="1">
      <c r="A1104" s="26" t="s">
        <v>29</v>
      </c>
      <c r="B1104" s="27"/>
      <c r="C1104" s="28"/>
      <c r="D1104" s="29" t="s">
        <v>84</v>
      </c>
      <c r="E1104" s="29" t="s">
        <v>465</v>
      </c>
      <c r="F1104" s="29" t="s">
        <v>75</v>
      </c>
      <c r="G1104" s="29" t="s">
        <v>466</v>
      </c>
      <c r="H1104" s="23"/>
      <c r="I1104" s="29" t="s">
        <v>466</v>
      </c>
      <c r="J1104" s="29">
        <v>5512.0</v>
      </c>
      <c r="K1104" s="31" t="s">
        <v>467</v>
      </c>
      <c r="L1104" s="29"/>
      <c r="M1104" s="29"/>
      <c r="N1104" s="29"/>
      <c r="O1104" s="32">
        <v>6156904.0</v>
      </c>
      <c r="P1104" s="32">
        <v>6156904.0</v>
      </c>
      <c r="Q1104" s="32">
        <f>P1104*2</f>
        <v>12313808</v>
      </c>
      <c r="R1104" s="32">
        <f t="shared" ref="R1104:R1105" si="3">K1104*12/100*599/365</f>
        <v>1212488.382</v>
      </c>
      <c r="S1104" s="32">
        <f t="shared" ref="S1104:S1105" si="4">Q1104+R1104</f>
        <v>13526296.38</v>
      </c>
      <c r="T1104" s="23"/>
      <c r="U1104" s="6"/>
      <c r="V1104" s="6"/>
      <c r="W1104" s="6"/>
    </row>
    <row r="1105" ht="94.5" customHeight="1">
      <c r="A1105" s="89" t="s">
        <v>468</v>
      </c>
      <c r="B1105" s="27"/>
      <c r="C1105" s="28"/>
      <c r="D1105" s="23"/>
      <c r="E1105" s="23"/>
      <c r="F1105" s="29" t="s">
        <v>469</v>
      </c>
      <c r="G1105" s="31" t="s">
        <v>470</v>
      </c>
      <c r="H1105" s="23"/>
      <c r="I1105" s="90"/>
      <c r="J1105" s="23"/>
      <c r="K1105" s="31" t="s">
        <v>471</v>
      </c>
      <c r="L1105" s="32">
        <f>L20+L29+L87+L92+L910+L986+L1013+L1019</f>
        <v>310647.9</v>
      </c>
      <c r="M1105" s="32">
        <f>M9+M29+M48+M65+M78+M87+M90+M92+M910+M986+M998+M1004+M1013+M1019</f>
        <v>2384090.25</v>
      </c>
      <c r="N1105" s="29">
        <f>(N1049+N93)</f>
        <v>1665557.94</v>
      </c>
      <c r="O1105" s="32">
        <f>N1105+M1105+L1105+K1105</f>
        <v>148036088.1</v>
      </c>
      <c r="P1105" s="32">
        <f>N1105+M1105+L1105+K1105</f>
        <v>148036088.1</v>
      </c>
      <c r="Q1105" s="32">
        <f>O1105+P1105</f>
        <v>296072176.2</v>
      </c>
      <c r="R1105" s="32">
        <f t="shared" si="3"/>
        <v>28294290.22</v>
      </c>
      <c r="S1105" s="32">
        <f t="shared" si="4"/>
        <v>324366466.4</v>
      </c>
      <c r="T1105" s="23"/>
      <c r="U1105" s="6"/>
      <c r="V1105" s="6"/>
      <c r="W1105" s="6"/>
    </row>
    <row r="1106" ht="15.75" customHeight="1">
      <c r="A1106" s="6"/>
      <c r="B1106" s="6"/>
      <c r="C1106" s="6"/>
      <c r="D1106" s="6"/>
      <c r="E1106" s="6"/>
      <c r="F1106" s="6"/>
      <c r="G1106" s="6"/>
      <c r="H1106" s="6"/>
      <c r="I1106" s="91"/>
      <c r="J1106" s="6"/>
      <c r="K1106" s="6"/>
      <c r="L1106" s="71"/>
      <c r="M1106" s="6"/>
      <c r="N1106" s="71"/>
      <c r="O1106" s="71"/>
      <c r="P1106" s="71"/>
      <c r="Q1106" s="71"/>
      <c r="R1106" s="6"/>
      <c r="S1106" s="71"/>
      <c r="T1106" s="6"/>
      <c r="U1106" s="6"/>
      <c r="V1106" s="6"/>
      <c r="W1106" s="6"/>
    </row>
    <row r="1107" ht="15.75" customHeight="1">
      <c r="A1107" s="6"/>
      <c r="B1107" s="6"/>
      <c r="C1107" s="6"/>
      <c r="D1107" s="6"/>
      <c r="E1107" s="6"/>
      <c r="F1107" s="6"/>
      <c r="G1107" s="6"/>
      <c r="H1107" s="6"/>
      <c r="I1107" s="91"/>
      <c r="J1107" s="6"/>
      <c r="K1107" s="6"/>
      <c r="L1107" s="71"/>
      <c r="M1107" s="85"/>
      <c r="N1107" s="6"/>
      <c r="O1107" s="6"/>
      <c r="P1107" s="6"/>
      <c r="Q1107" s="6"/>
      <c r="R1107" s="6"/>
      <c r="S1107" s="6"/>
      <c r="T1107" s="6"/>
      <c r="U1107" s="6"/>
      <c r="V1107" s="6"/>
      <c r="W1107" s="6"/>
    </row>
    <row r="1108" ht="15.75" customHeight="1">
      <c r="A1108" s="6"/>
      <c r="B1108" s="6"/>
      <c r="C1108" s="6"/>
      <c r="D1108" s="6"/>
      <c r="E1108" s="6"/>
      <c r="F1108" s="6"/>
      <c r="G1108" s="6"/>
      <c r="H1108" s="6"/>
      <c r="I1108" s="91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</row>
    <row r="1109" ht="15.75" customHeight="1">
      <c r="A1109" s="6"/>
      <c r="B1109" s="6"/>
      <c r="C1109" s="6"/>
      <c r="D1109" s="6"/>
      <c r="E1109" s="6"/>
      <c r="F1109" s="6"/>
      <c r="G1109" s="6"/>
      <c r="H1109" s="49"/>
      <c r="I1109" s="91"/>
      <c r="J1109" s="6"/>
      <c r="K1109" s="6"/>
      <c r="L1109" s="6"/>
      <c r="M1109" s="6"/>
      <c r="N1109" s="71"/>
      <c r="O1109" s="71"/>
      <c r="P1109" s="6"/>
      <c r="Q1109" s="71"/>
      <c r="R1109" s="6"/>
      <c r="S1109" s="71"/>
      <c r="T1109" s="6"/>
      <c r="U1109" s="6"/>
      <c r="V1109" s="6"/>
      <c r="W1109" s="6"/>
    </row>
  </sheetData>
  <mergeCells count="1857">
    <mergeCell ref="O944:O949"/>
    <mergeCell ref="P944:P949"/>
    <mergeCell ref="H944:H949"/>
    <mergeCell ref="I944:I949"/>
    <mergeCell ref="J944:J949"/>
    <mergeCell ref="K944:K949"/>
    <mergeCell ref="L944:L949"/>
    <mergeCell ref="M944:M949"/>
    <mergeCell ref="N944:N949"/>
    <mergeCell ref="O950:O955"/>
    <mergeCell ref="P950:P955"/>
    <mergeCell ref="H950:H955"/>
    <mergeCell ref="I950:I955"/>
    <mergeCell ref="J950:J955"/>
    <mergeCell ref="K950:K955"/>
    <mergeCell ref="L950:L955"/>
    <mergeCell ref="M950:M955"/>
    <mergeCell ref="N950:N955"/>
    <mergeCell ref="O932:O937"/>
    <mergeCell ref="P932:P937"/>
    <mergeCell ref="Q932:Q937"/>
    <mergeCell ref="R932:R937"/>
    <mergeCell ref="S932:S937"/>
    <mergeCell ref="T932:T937"/>
    <mergeCell ref="H932:H937"/>
    <mergeCell ref="I932:I937"/>
    <mergeCell ref="J932:J937"/>
    <mergeCell ref="K932:K937"/>
    <mergeCell ref="L932:L937"/>
    <mergeCell ref="M932:M937"/>
    <mergeCell ref="N932:N937"/>
    <mergeCell ref="A932:A937"/>
    <mergeCell ref="B932:B937"/>
    <mergeCell ref="C932:C937"/>
    <mergeCell ref="D932:D937"/>
    <mergeCell ref="E932:E937"/>
    <mergeCell ref="F932:F937"/>
    <mergeCell ref="G932:G937"/>
    <mergeCell ref="H938:H943"/>
    <mergeCell ref="I938:I943"/>
    <mergeCell ref="J938:J943"/>
    <mergeCell ref="K938:K943"/>
    <mergeCell ref="L938:L943"/>
    <mergeCell ref="M938:M943"/>
    <mergeCell ref="N938:N943"/>
    <mergeCell ref="R944:R949"/>
    <mergeCell ref="S944:S949"/>
    <mergeCell ref="Q950:Q955"/>
    <mergeCell ref="R950:R955"/>
    <mergeCell ref="S950:S955"/>
    <mergeCell ref="T950:T955"/>
    <mergeCell ref="O938:O943"/>
    <mergeCell ref="P938:P943"/>
    <mergeCell ref="Q938:Q943"/>
    <mergeCell ref="R938:R943"/>
    <mergeCell ref="S938:S943"/>
    <mergeCell ref="T938:T943"/>
    <mergeCell ref="Q944:Q949"/>
    <mergeCell ref="T944:T949"/>
    <mergeCell ref="A950:A955"/>
    <mergeCell ref="B950:B955"/>
    <mergeCell ref="C950:C955"/>
    <mergeCell ref="D950:D955"/>
    <mergeCell ref="E950:E955"/>
    <mergeCell ref="F950:F955"/>
    <mergeCell ref="G950:G955"/>
    <mergeCell ref="H962:H967"/>
    <mergeCell ref="I962:I967"/>
    <mergeCell ref="J962:J967"/>
    <mergeCell ref="K962:K967"/>
    <mergeCell ref="L962:L967"/>
    <mergeCell ref="M962:M967"/>
    <mergeCell ref="N962:N967"/>
    <mergeCell ref="A962:A967"/>
    <mergeCell ref="B962:B967"/>
    <mergeCell ref="C962:C967"/>
    <mergeCell ref="D962:D967"/>
    <mergeCell ref="E962:E967"/>
    <mergeCell ref="F962:F967"/>
    <mergeCell ref="G962:G967"/>
    <mergeCell ref="O968:O973"/>
    <mergeCell ref="P968:P973"/>
    <mergeCell ref="H968:H973"/>
    <mergeCell ref="I968:I973"/>
    <mergeCell ref="J968:J973"/>
    <mergeCell ref="K968:K973"/>
    <mergeCell ref="L968:L973"/>
    <mergeCell ref="M968:M973"/>
    <mergeCell ref="N968:N973"/>
    <mergeCell ref="A938:A943"/>
    <mergeCell ref="B938:B943"/>
    <mergeCell ref="C938:C943"/>
    <mergeCell ref="D938:D943"/>
    <mergeCell ref="E938:E943"/>
    <mergeCell ref="F938:F943"/>
    <mergeCell ref="G938:G943"/>
    <mergeCell ref="A944:A949"/>
    <mergeCell ref="B944:B949"/>
    <mergeCell ref="C944:C949"/>
    <mergeCell ref="D944:D949"/>
    <mergeCell ref="E944:E949"/>
    <mergeCell ref="F944:F949"/>
    <mergeCell ref="G944:G949"/>
    <mergeCell ref="O956:O961"/>
    <mergeCell ref="P956:P961"/>
    <mergeCell ref="Q956:Q961"/>
    <mergeCell ref="R956:R961"/>
    <mergeCell ref="S956:S961"/>
    <mergeCell ref="T956:T961"/>
    <mergeCell ref="H956:H961"/>
    <mergeCell ref="I956:I961"/>
    <mergeCell ref="J956:J961"/>
    <mergeCell ref="K956:K961"/>
    <mergeCell ref="L956:L961"/>
    <mergeCell ref="M956:M961"/>
    <mergeCell ref="N956:N961"/>
    <mergeCell ref="A956:A961"/>
    <mergeCell ref="B956:B961"/>
    <mergeCell ref="C956:C961"/>
    <mergeCell ref="D956:D961"/>
    <mergeCell ref="E956:E961"/>
    <mergeCell ref="F956:F961"/>
    <mergeCell ref="G956:G961"/>
    <mergeCell ref="R968:R973"/>
    <mergeCell ref="S968:S973"/>
    <mergeCell ref="O962:O967"/>
    <mergeCell ref="P962:P967"/>
    <mergeCell ref="Q962:Q967"/>
    <mergeCell ref="R962:R967"/>
    <mergeCell ref="S962:S967"/>
    <mergeCell ref="T962:T967"/>
    <mergeCell ref="Q968:Q973"/>
    <mergeCell ref="T968:T973"/>
    <mergeCell ref="H992:H993"/>
    <mergeCell ref="I992:I993"/>
    <mergeCell ref="J992:J993"/>
    <mergeCell ref="K992:K993"/>
    <mergeCell ref="L992:L993"/>
    <mergeCell ref="M992:M993"/>
    <mergeCell ref="N992:N993"/>
    <mergeCell ref="A992:A993"/>
    <mergeCell ref="B992:B993"/>
    <mergeCell ref="C992:C993"/>
    <mergeCell ref="D992:D993"/>
    <mergeCell ref="E992:E993"/>
    <mergeCell ref="F992:F993"/>
    <mergeCell ref="G992:G993"/>
    <mergeCell ref="P1071:P1073"/>
    <mergeCell ref="Q1071:Q1073"/>
    <mergeCell ref="I1071:I1073"/>
    <mergeCell ref="J1071:J1073"/>
    <mergeCell ref="K1071:K1073"/>
    <mergeCell ref="L1071:L1073"/>
    <mergeCell ref="M1071:M1073"/>
    <mergeCell ref="N1071:N1073"/>
    <mergeCell ref="O1071:O1073"/>
    <mergeCell ref="P1065:P1067"/>
    <mergeCell ref="Q1065:Q1067"/>
    <mergeCell ref="R1065:R1067"/>
    <mergeCell ref="S1065:S1067"/>
    <mergeCell ref="T1065:T1067"/>
    <mergeCell ref="I1065:I1067"/>
    <mergeCell ref="J1065:J1067"/>
    <mergeCell ref="K1065:K1067"/>
    <mergeCell ref="L1065:L1067"/>
    <mergeCell ref="M1065:M1067"/>
    <mergeCell ref="N1065:N1067"/>
    <mergeCell ref="O1065:O1067"/>
    <mergeCell ref="A1065:A1067"/>
    <mergeCell ref="B1065:B1067"/>
    <mergeCell ref="D1065:D1067"/>
    <mergeCell ref="E1065:E1067"/>
    <mergeCell ref="F1065:F1067"/>
    <mergeCell ref="G1065:G1067"/>
    <mergeCell ref="H1065:H1067"/>
    <mergeCell ref="P1068:P1070"/>
    <mergeCell ref="Q1068:Q1070"/>
    <mergeCell ref="R1068:R1070"/>
    <mergeCell ref="S1068:S1070"/>
    <mergeCell ref="T1068:T1070"/>
    <mergeCell ref="R1071:R1073"/>
    <mergeCell ref="S1071:S1073"/>
    <mergeCell ref="T1071:T1073"/>
    <mergeCell ref="I1068:I1070"/>
    <mergeCell ref="J1068:J1070"/>
    <mergeCell ref="K1068:K1070"/>
    <mergeCell ref="L1068:L1070"/>
    <mergeCell ref="M1068:M1070"/>
    <mergeCell ref="N1068:N1070"/>
    <mergeCell ref="O1068:O1070"/>
    <mergeCell ref="A1068:A1070"/>
    <mergeCell ref="B1068:B1070"/>
    <mergeCell ref="D1068:D1070"/>
    <mergeCell ref="E1068:E1070"/>
    <mergeCell ref="F1068:F1070"/>
    <mergeCell ref="G1068:G1070"/>
    <mergeCell ref="H1068:H1070"/>
    <mergeCell ref="A1071:A1073"/>
    <mergeCell ref="B1071:B1073"/>
    <mergeCell ref="D1071:D1073"/>
    <mergeCell ref="E1071:E1073"/>
    <mergeCell ref="F1071:F1073"/>
    <mergeCell ref="G1071:G1073"/>
    <mergeCell ref="H1071:H1073"/>
    <mergeCell ref="P1080:P1082"/>
    <mergeCell ref="Q1080:Q1082"/>
    <mergeCell ref="I1080:I1082"/>
    <mergeCell ref="J1080:J1082"/>
    <mergeCell ref="K1080:K1082"/>
    <mergeCell ref="L1080:L1082"/>
    <mergeCell ref="M1080:M1082"/>
    <mergeCell ref="N1080:N1082"/>
    <mergeCell ref="O1080:O1082"/>
    <mergeCell ref="P1074:P1076"/>
    <mergeCell ref="Q1074:Q1076"/>
    <mergeCell ref="R1074:R1076"/>
    <mergeCell ref="S1074:S1076"/>
    <mergeCell ref="T1074:T1076"/>
    <mergeCell ref="I1074:I1076"/>
    <mergeCell ref="J1074:J1076"/>
    <mergeCell ref="K1074:K1076"/>
    <mergeCell ref="L1074:L1076"/>
    <mergeCell ref="M1074:M1076"/>
    <mergeCell ref="N1074:N1076"/>
    <mergeCell ref="O1074:O1076"/>
    <mergeCell ref="A1074:A1076"/>
    <mergeCell ref="B1074:B1076"/>
    <mergeCell ref="D1074:D1076"/>
    <mergeCell ref="E1074:E1076"/>
    <mergeCell ref="F1074:F1076"/>
    <mergeCell ref="G1074:G1076"/>
    <mergeCell ref="H1074:H1076"/>
    <mergeCell ref="P1077:P1079"/>
    <mergeCell ref="Q1077:Q1079"/>
    <mergeCell ref="R1077:R1079"/>
    <mergeCell ref="S1077:S1079"/>
    <mergeCell ref="T1077:T1079"/>
    <mergeCell ref="R1080:R1082"/>
    <mergeCell ref="S1080:S1082"/>
    <mergeCell ref="T1080:T1082"/>
    <mergeCell ref="I1077:I1079"/>
    <mergeCell ref="J1077:J1079"/>
    <mergeCell ref="K1077:K1079"/>
    <mergeCell ref="L1077:L1079"/>
    <mergeCell ref="M1077:M1079"/>
    <mergeCell ref="N1077:N1079"/>
    <mergeCell ref="O1077:O1079"/>
    <mergeCell ref="A1077:A1079"/>
    <mergeCell ref="B1077:B1079"/>
    <mergeCell ref="D1077:D1079"/>
    <mergeCell ref="E1077:E1079"/>
    <mergeCell ref="F1077:F1079"/>
    <mergeCell ref="G1077:G1079"/>
    <mergeCell ref="H1077:H1079"/>
    <mergeCell ref="A1080:A1082"/>
    <mergeCell ref="B1080:B1082"/>
    <mergeCell ref="D1080:D1082"/>
    <mergeCell ref="E1080:E1082"/>
    <mergeCell ref="F1080:F1082"/>
    <mergeCell ref="G1080:G1082"/>
    <mergeCell ref="H1080:H1082"/>
    <mergeCell ref="P1089:P1091"/>
    <mergeCell ref="Q1089:Q1091"/>
    <mergeCell ref="I1089:I1091"/>
    <mergeCell ref="J1089:J1091"/>
    <mergeCell ref="K1089:K1091"/>
    <mergeCell ref="L1089:L1091"/>
    <mergeCell ref="M1089:M1091"/>
    <mergeCell ref="N1089:N1091"/>
    <mergeCell ref="O1089:O1091"/>
    <mergeCell ref="P1083:P1085"/>
    <mergeCell ref="Q1083:Q1085"/>
    <mergeCell ref="R1083:R1085"/>
    <mergeCell ref="S1083:S1085"/>
    <mergeCell ref="T1083:T1085"/>
    <mergeCell ref="I1083:I1085"/>
    <mergeCell ref="J1083:J1085"/>
    <mergeCell ref="K1083:K1085"/>
    <mergeCell ref="L1083:L1085"/>
    <mergeCell ref="M1083:M1085"/>
    <mergeCell ref="N1083:N1085"/>
    <mergeCell ref="O1083:O1085"/>
    <mergeCell ref="A1083:A1085"/>
    <mergeCell ref="B1083:B1085"/>
    <mergeCell ref="D1083:D1085"/>
    <mergeCell ref="E1083:E1085"/>
    <mergeCell ref="F1083:F1085"/>
    <mergeCell ref="G1083:G1085"/>
    <mergeCell ref="H1083:H1085"/>
    <mergeCell ref="P1086:P1088"/>
    <mergeCell ref="Q1086:Q1088"/>
    <mergeCell ref="R1086:R1088"/>
    <mergeCell ref="S1086:S1088"/>
    <mergeCell ref="T1086:T1088"/>
    <mergeCell ref="R1089:R1091"/>
    <mergeCell ref="S1089:S1091"/>
    <mergeCell ref="T1089:T1091"/>
    <mergeCell ref="I1086:I1088"/>
    <mergeCell ref="J1086:J1088"/>
    <mergeCell ref="K1086:K1088"/>
    <mergeCell ref="L1086:L1088"/>
    <mergeCell ref="M1086:M1088"/>
    <mergeCell ref="N1086:N1088"/>
    <mergeCell ref="O1086:O1088"/>
    <mergeCell ref="A1086:A1088"/>
    <mergeCell ref="B1086:B1088"/>
    <mergeCell ref="D1086:D1088"/>
    <mergeCell ref="E1086:E1088"/>
    <mergeCell ref="F1086:F1088"/>
    <mergeCell ref="G1086:G1088"/>
    <mergeCell ref="H1086:H1088"/>
    <mergeCell ref="A1089:A1091"/>
    <mergeCell ref="B1089:B1091"/>
    <mergeCell ref="D1089:D1091"/>
    <mergeCell ref="E1089:E1091"/>
    <mergeCell ref="F1089:F1091"/>
    <mergeCell ref="G1089:G1091"/>
    <mergeCell ref="H1089:H1091"/>
    <mergeCell ref="P1098:P1100"/>
    <mergeCell ref="Q1098:Q1100"/>
    <mergeCell ref="I1098:I1100"/>
    <mergeCell ref="J1098:J1100"/>
    <mergeCell ref="K1098:K1100"/>
    <mergeCell ref="L1098:L1100"/>
    <mergeCell ref="M1098:M1100"/>
    <mergeCell ref="N1098:N1100"/>
    <mergeCell ref="O1098:O1100"/>
    <mergeCell ref="P1092:P1094"/>
    <mergeCell ref="Q1092:Q1094"/>
    <mergeCell ref="R1092:R1094"/>
    <mergeCell ref="S1092:S1094"/>
    <mergeCell ref="T1092:T1094"/>
    <mergeCell ref="I1092:I1094"/>
    <mergeCell ref="J1092:J1094"/>
    <mergeCell ref="K1092:K1094"/>
    <mergeCell ref="L1092:L1094"/>
    <mergeCell ref="M1092:M1094"/>
    <mergeCell ref="N1092:N1094"/>
    <mergeCell ref="O1092:O1094"/>
    <mergeCell ref="A1092:A1094"/>
    <mergeCell ref="B1092:B1094"/>
    <mergeCell ref="D1092:D1094"/>
    <mergeCell ref="E1092:E1094"/>
    <mergeCell ref="F1092:F1094"/>
    <mergeCell ref="G1092:G1094"/>
    <mergeCell ref="H1092:H1094"/>
    <mergeCell ref="P1095:P1097"/>
    <mergeCell ref="Q1095:Q1097"/>
    <mergeCell ref="R1095:R1097"/>
    <mergeCell ref="S1095:S1097"/>
    <mergeCell ref="T1095:T1097"/>
    <mergeCell ref="R1098:R1100"/>
    <mergeCell ref="S1098:S1100"/>
    <mergeCell ref="T1098:T1100"/>
    <mergeCell ref="I1095:I1097"/>
    <mergeCell ref="J1095:J1097"/>
    <mergeCell ref="K1095:K1097"/>
    <mergeCell ref="L1095:L1097"/>
    <mergeCell ref="M1095:M1097"/>
    <mergeCell ref="N1095:N1097"/>
    <mergeCell ref="O1095:O1097"/>
    <mergeCell ref="A1095:A1097"/>
    <mergeCell ref="B1095:B1097"/>
    <mergeCell ref="D1095:D1097"/>
    <mergeCell ref="E1095:E1097"/>
    <mergeCell ref="F1095:F1097"/>
    <mergeCell ref="G1095:G1097"/>
    <mergeCell ref="H1095:H1097"/>
    <mergeCell ref="A1098:A1100"/>
    <mergeCell ref="B1098:B1100"/>
    <mergeCell ref="D1098:D1100"/>
    <mergeCell ref="E1098:E1100"/>
    <mergeCell ref="F1098:F1100"/>
    <mergeCell ref="G1098:G1100"/>
    <mergeCell ref="H1098:H1100"/>
    <mergeCell ref="A968:A973"/>
    <mergeCell ref="B968:B973"/>
    <mergeCell ref="C968:C973"/>
    <mergeCell ref="D968:D973"/>
    <mergeCell ref="E968:E973"/>
    <mergeCell ref="F968:F973"/>
    <mergeCell ref="G968:G973"/>
    <mergeCell ref="O974:O979"/>
    <mergeCell ref="P974:P979"/>
    <mergeCell ref="Q974:Q979"/>
    <mergeCell ref="R974:R979"/>
    <mergeCell ref="S974:S979"/>
    <mergeCell ref="T974:T979"/>
    <mergeCell ref="H974:H979"/>
    <mergeCell ref="I974:I979"/>
    <mergeCell ref="J974:J979"/>
    <mergeCell ref="K974:K979"/>
    <mergeCell ref="L974:L979"/>
    <mergeCell ref="M974:M979"/>
    <mergeCell ref="N974:N979"/>
    <mergeCell ref="A974:A979"/>
    <mergeCell ref="B974:B979"/>
    <mergeCell ref="C974:C979"/>
    <mergeCell ref="D974:D979"/>
    <mergeCell ref="E974:E979"/>
    <mergeCell ref="F974:F979"/>
    <mergeCell ref="G974:G979"/>
    <mergeCell ref="O980:O985"/>
    <mergeCell ref="P980:P985"/>
    <mergeCell ref="Q980:Q985"/>
    <mergeCell ref="R980:R985"/>
    <mergeCell ref="S980:S985"/>
    <mergeCell ref="T980:T985"/>
    <mergeCell ref="H980:H985"/>
    <mergeCell ref="I980:I985"/>
    <mergeCell ref="J980:J985"/>
    <mergeCell ref="K980:K985"/>
    <mergeCell ref="L980:L985"/>
    <mergeCell ref="M980:M985"/>
    <mergeCell ref="N980:N985"/>
    <mergeCell ref="H987:H989"/>
    <mergeCell ref="J987:J989"/>
    <mergeCell ref="O994:O995"/>
    <mergeCell ref="P994:P995"/>
    <mergeCell ref="H994:H995"/>
    <mergeCell ref="I994:I995"/>
    <mergeCell ref="J994:J995"/>
    <mergeCell ref="K994:K995"/>
    <mergeCell ref="L994:L995"/>
    <mergeCell ref="M994:M995"/>
    <mergeCell ref="N994:N995"/>
    <mergeCell ref="A980:A985"/>
    <mergeCell ref="C980:C985"/>
    <mergeCell ref="D980:D985"/>
    <mergeCell ref="E980:E985"/>
    <mergeCell ref="F980:F985"/>
    <mergeCell ref="G980:G985"/>
    <mergeCell ref="A986:C986"/>
    <mergeCell ref="B980:B985"/>
    <mergeCell ref="B987:B989"/>
    <mergeCell ref="C987:C989"/>
    <mergeCell ref="D987:D989"/>
    <mergeCell ref="E987:E989"/>
    <mergeCell ref="F987:F989"/>
    <mergeCell ref="G987:G989"/>
    <mergeCell ref="O990:O991"/>
    <mergeCell ref="P990:P991"/>
    <mergeCell ref="Q990:Q991"/>
    <mergeCell ref="R990:R991"/>
    <mergeCell ref="S990:S991"/>
    <mergeCell ref="T990:T991"/>
    <mergeCell ref="H990:H991"/>
    <mergeCell ref="I990:I991"/>
    <mergeCell ref="J990:J991"/>
    <mergeCell ref="K990:K991"/>
    <mergeCell ref="L990:L991"/>
    <mergeCell ref="M990:M991"/>
    <mergeCell ref="N990:N991"/>
    <mergeCell ref="A990:A991"/>
    <mergeCell ref="B990:B991"/>
    <mergeCell ref="C990:C991"/>
    <mergeCell ref="D990:D991"/>
    <mergeCell ref="E990:E991"/>
    <mergeCell ref="F990:F991"/>
    <mergeCell ref="G990:G991"/>
    <mergeCell ref="R994:R995"/>
    <mergeCell ref="S994:S995"/>
    <mergeCell ref="O992:O993"/>
    <mergeCell ref="P992:P993"/>
    <mergeCell ref="Q992:Q993"/>
    <mergeCell ref="R992:R993"/>
    <mergeCell ref="S992:S993"/>
    <mergeCell ref="T992:T993"/>
    <mergeCell ref="Q994:Q995"/>
    <mergeCell ref="T994:T995"/>
    <mergeCell ref="A994:A995"/>
    <mergeCell ref="B994:B995"/>
    <mergeCell ref="C994:C995"/>
    <mergeCell ref="D994:D995"/>
    <mergeCell ref="E994:E995"/>
    <mergeCell ref="F994:F995"/>
    <mergeCell ref="G994:G995"/>
    <mergeCell ref="O996:O997"/>
    <mergeCell ref="P996:P997"/>
    <mergeCell ref="Q996:Q997"/>
    <mergeCell ref="R996:R997"/>
    <mergeCell ref="S996:S997"/>
    <mergeCell ref="T996:T997"/>
    <mergeCell ref="H996:H997"/>
    <mergeCell ref="I996:I997"/>
    <mergeCell ref="J996:J997"/>
    <mergeCell ref="K996:K997"/>
    <mergeCell ref="L996:L997"/>
    <mergeCell ref="M996:M997"/>
    <mergeCell ref="N996:N997"/>
    <mergeCell ref="A996:A997"/>
    <mergeCell ref="B996:B997"/>
    <mergeCell ref="C996:C997"/>
    <mergeCell ref="D996:D997"/>
    <mergeCell ref="E996:E997"/>
    <mergeCell ref="F996:F997"/>
    <mergeCell ref="G996:G997"/>
    <mergeCell ref="E1008:E1010"/>
    <mergeCell ref="F1008:F1010"/>
    <mergeCell ref="G1008:G1010"/>
    <mergeCell ref="H1008:H1010"/>
    <mergeCell ref="I1008:I1010"/>
    <mergeCell ref="J1008:J1010"/>
    <mergeCell ref="K1008:K1010"/>
    <mergeCell ref="S1008:S1010"/>
    <mergeCell ref="T1008:T1010"/>
    <mergeCell ref="L1008:L1010"/>
    <mergeCell ref="M1008:M1010"/>
    <mergeCell ref="N1008:N1010"/>
    <mergeCell ref="O1008:O1010"/>
    <mergeCell ref="P1008:P1010"/>
    <mergeCell ref="Q1008:Q1010"/>
    <mergeCell ref="R1008:R1010"/>
    <mergeCell ref="A998:C998"/>
    <mergeCell ref="A1004:C1004"/>
    <mergeCell ref="A1007:C1007"/>
    <mergeCell ref="B1008:B1010"/>
    <mergeCell ref="C1008:C1010"/>
    <mergeCell ref="D1008:D1010"/>
    <mergeCell ref="A1013:C1013"/>
    <mergeCell ref="N1014:N1017"/>
    <mergeCell ref="O1014:O1017"/>
    <mergeCell ref="P1014:P1017"/>
    <mergeCell ref="Q1014:Q1017"/>
    <mergeCell ref="R1014:R1017"/>
    <mergeCell ref="S1014:S1017"/>
    <mergeCell ref="T1014:T1017"/>
    <mergeCell ref="G1014:G1017"/>
    <mergeCell ref="H1014:H1017"/>
    <mergeCell ref="I1014:I1017"/>
    <mergeCell ref="J1014:J1017"/>
    <mergeCell ref="K1014:K1017"/>
    <mergeCell ref="L1014:L1017"/>
    <mergeCell ref="M1014:M1017"/>
    <mergeCell ref="A1008:A1010"/>
    <mergeCell ref="A1014:A1017"/>
    <mergeCell ref="B1014:B1017"/>
    <mergeCell ref="C1014:C1017"/>
    <mergeCell ref="D1014:D1017"/>
    <mergeCell ref="E1014:E1017"/>
    <mergeCell ref="F1014:F1017"/>
    <mergeCell ref="A1019:C1019"/>
    <mergeCell ref="A1026:C1026"/>
    <mergeCell ref="A1028:C1028"/>
    <mergeCell ref="A1031:C1031"/>
    <mergeCell ref="A1034:C1034"/>
    <mergeCell ref="A1038:C1038"/>
    <mergeCell ref="A1041:C1041"/>
    <mergeCell ref="M1056:M1058"/>
    <mergeCell ref="N1056:N1058"/>
    <mergeCell ref="O1056:O1058"/>
    <mergeCell ref="P1056:P1058"/>
    <mergeCell ref="Q1056:Q1058"/>
    <mergeCell ref="R1056:R1058"/>
    <mergeCell ref="S1056:S1058"/>
    <mergeCell ref="T1056:T1058"/>
    <mergeCell ref="F1056:F1058"/>
    <mergeCell ref="G1056:G1058"/>
    <mergeCell ref="H1056:H1058"/>
    <mergeCell ref="I1056:I1058"/>
    <mergeCell ref="J1056:J1058"/>
    <mergeCell ref="K1056:K1058"/>
    <mergeCell ref="L1056:L1058"/>
    <mergeCell ref="A1043:C1043"/>
    <mergeCell ref="A1049:C1049"/>
    <mergeCell ref="A1055:C1055"/>
    <mergeCell ref="A1056:A1058"/>
    <mergeCell ref="B1056:B1058"/>
    <mergeCell ref="D1056:D1058"/>
    <mergeCell ref="E1056:E1058"/>
    <mergeCell ref="P1059:P1061"/>
    <mergeCell ref="Q1059:Q1061"/>
    <mergeCell ref="R1059:R1061"/>
    <mergeCell ref="S1059:S1061"/>
    <mergeCell ref="T1059:T1061"/>
    <mergeCell ref="I1059:I1061"/>
    <mergeCell ref="J1059:J1061"/>
    <mergeCell ref="K1059:K1061"/>
    <mergeCell ref="L1059:L1061"/>
    <mergeCell ref="M1059:M1061"/>
    <mergeCell ref="N1059:N1061"/>
    <mergeCell ref="O1059:O1061"/>
    <mergeCell ref="A1059:A1061"/>
    <mergeCell ref="B1059:B1061"/>
    <mergeCell ref="D1059:D1061"/>
    <mergeCell ref="E1059:E1061"/>
    <mergeCell ref="F1059:F1061"/>
    <mergeCell ref="G1059:G1061"/>
    <mergeCell ref="H1059:H1061"/>
    <mergeCell ref="P1062:P1064"/>
    <mergeCell ref="Q1062:Q1064"/>
    <mergeCell ref="R1062:R1064"/>
    <mergeCell ref="S1062:S1064"/>
    <mergeCell ref="T1062:T1064"/>
    <mergeCell ref="I1062:I1064"/>
    <mergeCell ref="J1062:J1064"/>
    <mergeCell ref="K1062:K1064"/>
    <mergeCell ref="L1062:L1064"/>
    <mergeCell ref="M1062:M1064"/>
    <mergeCell ref="N1062:N1064"/>
    <mergeCell ref="O1062:O1064"/>
    <mergeCell ref="A1062:A1064"/>
    <mergeCell ref="B1062:B1064"/>
    <mergeCell ref="D1062:D1064"/>
    <mergeCell ref="E1062:E1064"/>
    <mergeCell ref="F1062:F1064"/>
    <mergeCell ref="G1062:G1064"/>
    <mergeCell ref="H1062:H1064"/>
    <mergeCell ref="P1101:P1103"/>
    <mergeCell ref="Q1101:Q1103"/>
    <mergeCell ref="R1101:R1103"/>
    <mergeCell ref="S1101:S1103"/>
    <mergeCell ref="T1101:T1103"/>
    <mergeCell ref="I1101:I1103"/>
    <mergeCell ref="J1101:J1103"/>
    <mergeCell ref="K1101:K1103"/>
    <mergeCell ref="L1101:L1103"/>
    <mergeCell ref="M1101:M1103"/>
    <mergeCell ref="N1101:N1103"/>
    <mergeCell ref="O1101:O1103"/>
    <mergeCell ref="A1104:C1104"/>
    <mergeCell ref="A1105:C1105"/>
    <mergeCell ref="A1101:A1103"/>
    <mergeCell ref="B1101:B1103"/>
    <mergeCell ref="D1101:D1103"/>
    <mergeCell ref="E1101:E1103"/>
    <mergeCell ref="F1101:F1103"/>
    <mergeCell ref="G1101:G1103"/>
    <mergeCell ref="H1101:H1103"/>
    <mergeCell ref="O2:O6"/>
    <mergeCell ref="P2:P6"/>
    <mergeCell ref="Q2:Q6"/>
    <mergeCell ref="R2:R6"/>
    <mergeCell ref="S2:S6"/>
    <mergeCell ref="T2:T6"/>
    <mergeCell ref="H2:H6"/>
    <mergeCell ref="I2:I6"/>
    <mergeCell ref="J2:J6"/>
    <mergeCell ref="K2:K6"/>
    <mergeCell ref="L2:L6"/>
    <mergeCell ref="M2:M6"/>
    <mergeCell ref="N2:N6"/>
    <mergeCell ref="A2:A6"/>
    <mergeCell ref="B2:B6"/>
    <mergeCell ref="C2:C6"/>
    <mergeCell ref="D2:D6"/>
    <mergeCell ref="E2:E6"/>
    <mergeCell ref="F2:F6"/>
    <mergeCell ref="G2:G6"/>
    <mergeCell ref="F21:F22"/>
    <mergeCell ref="G21:G22"/>
    <mergeCell ref="H21:H22"/>
    <mergeCell ref="I21:I22"/>
    <mergeCell ref="J21:J22"/>
    <mergeCell ref="K21:K22"/>
    <mergeCell ref="L21:L22"/>
    <mergeCell ref="A9:C9"/>
    <mergeCell ref="A20:C20"/>
    <mergeCell ref="A21:A22"/>
    <mergeCell ref="B21:B22"/>
    <mergeCell ref="C21:C22"/>
    <mergeCell ref="D21:D22"/>
    <mergeCell ref="E21:E22"/>
    <mergeCell ref="H23:H24"/>
    <mergeCell ref="I23:I24"/>
    <mergeCell ref="J23:J24"/>
    <mergeCell ref="K23:K24"/>
    <mergeCell ref="L23:L24"/>
    <mergeCell ref="A23:A24"/>
    <mergeCell ref="B23:B24"/>
    <mergeCell ref="C23:C24"/>
    <mergeCell ref="D23:D24"/>
    <mergeCell ref="E23:E24"/>
    <mergeCell ref="F23:F24"/>
    <mergeCell ref="G23:G24"/>
    <mergeCell ref="N27:N28"/>
    <mergeCell ref="O27:O28"/>
    <mergeCell ref="P27:P28"/>
    <mergeCell ref="Q27:Q28"/>
    <mergeCell ref="R27:R28"/>
    <mergeCell ref="S27:S28"/>
    <mergeCell ref="N21:N22"/>
    <mergeCell ref="O21:O22"/>
    <mergeCell ref="P21:P22"/>
    <mergeCell ref="Q21:Q22"/>
    <mergeCell ref="R21:R22"/>
    <mergeCell ref="S21:S22"/>
    <mergeCell ref="T21:T28"/>
    <mergeCell ref="M21:M22"/>
    <mergeCell ref="M23:M24"/>
    <mergeCell ref="M25:M26"/>
    <mergeCell ref="M27:M28"/>
    <mergeCell ref="N23:N24"/>
    <mergeCell ref="O23:O24"/>
    <mergeCell ref="P23:P24"/>
    <mergeCell ref="Q23:Q24"/>
    <mergeCell ref="R23:R24"/>
    <mergeCell ref="S23:S24"/>
    <mergeCell ref="N25:N26"/>
    <mergeCell ref="O25:O26"/>
    <mergeCell ref="P25:P26"/>
    <mergeCell ref="Q25:Q26"/>
    <mergeCell ref="R25:R26"/>
    <mergeCell ref="S25:S26"/>
    <mergeCell ref="H25:H26"/>
    <mergeCell ref="I25:I26"/>
    <mergeCell ref="J25:J26"/>
    <mergeCell ref="K25:K26"/>
    <mergeCell ref="L25:L26"/>
    <mergeCell ref="A25:A26"/>
    <mergeCell ref="B25:B26"/>
    <mergeCell ref="C25:C26"/>
    <mergeCell ref="D25:D26"/>
    <mergeCell ref="E25:E26"/>
    <mergeCell ref="F25:F26"/>
    <mergeCell ref="G25:G26"/>
    <mergeCell ref="H27:H28"/>
    <mergeCell ref="I27:I28"/>
    <mergeCell ref="J27:J28"/>
    <mergeCell ref="K27:K28"/>
    <mergeCell ref="L27:L28"/>
    <mergeCell ref="B27:B28"/>
    <mergeCell ref="C27:C28"/>
    <mergeCell ref="D27:D28"/>
    <mergeCell ref="E27:E28"/>
    <mergeCell ref="F27:F28"/>
    <mergeCell ref="G27:G28"/>
    <mergeCell ref="A29:C29"/>
    <mergeCell ref="N30:N35"/>
    <mergeCell ref="O30:O35"/>
    <mergeCell ref="P30:P35"/>
    <mergeCell ref="Q30:Q35"/>
    <mergeCell ref="R30:R35"/>
    <mergeCell ref="S30:S35"/>
    <mergeCell ref="T30:T35"/>
    <mergeCell ref="G30:G35"/>
    <mergeCell ref="H30:H35"/>
    <mergeCell ref="I30:I35"/>
    <mergeCell ref="J30:J35"/>
    <mergeCell ref="K30:K35"/>
    <mergeCell ref="L30:L35"/>
    <mergeCell ref="M30:M35"/>
    <mergeCell ref="A27:A28"/>
    <mergeCell ref="A30:A35"/>
    <mergeCell ref="B30:B35"/>
    <mergeCell ref="C30:C35"/>
    <mergeCell ref="D30:D35"/>
    <mergeCell ref="E30:E35"/>
    <mergeCell ref="F30:F35"/>
    <mergeCell ref="N49:N56"/>
    <mergeCell ref="O49:O56"/>
    <mergeCell ref="G49:G56"/>
    <mergeCell ref="H49:H56"/>
    <mergeCell ref="I49:I56"/>
    <mergeCell ref="J49:J56"/>
    <mergeCell ref="K49:K56"/>
    <mergeCell ref="L49:L56"/>
    <mergeCell ref="M49:M56"/>
    <mergeCell ref="S49:S56"/>
    <mergeCell ref="T49:T56"/>
    <mergeCell ref="O42:O47"/>
    <mergeCell ref="P42:P47"/>
    <mergeCell ref="Q42:Q47"/>
    <mergeCell ref="R42:R47"/>
    <mergeCell ref="S42:S47"/>
    <mergeCell ref="T42:T47"/>
    <mergeCell ref="P49:P56"/>
    <mergeCell ref="O36:O41"/>
    <mergeCell ref="P36:P41"/>
    <mergeCell ref="Q36:Q41"/>
    <mergeCell ref="R36:R41"/>
    <mergeCell ref="S36:S41"/>
    <mergeCell ref="T36:T41"/>
    <mergeCell ref="H36:H41"/>
    <mergeCell ref="I36:I41"/>
    <mergeCell ref="J36:J41"/>
    <mergeCell ref="K36:K41"/>
    <mergeCell ref="L36:L41"/>
    <mergeCell ref="M36:M41"/>
    <mergeCell ref="N36:N41"/>
    <mergeCell ref="A36:A41"/>
    <mergeCell ref="B36:B41"/>
    <mergeCell ref="C36:C41"/>
    <mergeCell ref="D36:D41"/>
    <mergeCell ref="E36:E41"/>
    <mergeCell ref="F36:F41"/>
    <mergeCell ref="G36:G41"/>
    <mergeCell ref="H42:H47"/>
    <mergeCell ref="I42:I47"/>
    <mergeCell ref="J42:J47"/>
    <mergeCell ref="K42:K47"/>
    <mergeCell ref="L42:L47"/>
    <mergeCell ref="M42:M47"/>
    <mergeCell ref="N42:N47"/>
    <mergeCell ref="B42:B47"/>
    <mergeCell ref="C42:C47"/>
    <mergeCell ref="D42:D47"/>
    <mergeCell ref="E42:E47"/>
    <mergeCell ref="F42:F47"/>
    <mergeCell ref="G42:G47"/>
    <mergeCell ref="A48:C48"/>
    <mergeCell ref="Q49:Q56"/>
    <mergeCell ref="R49:R56"/>
    <mergeCell ref="A42:A47"/>
    <mergeCell ref="A49:A56"/>
    <mergeCell ref="B49:B56"/>
    <mergeCell ref="C49:C56"/>
    <mergeCell ref="D49:D56"/>
    <mergeCell ref="E49:E56"/>
    <mergeCell ref="F49:F56"/>
    <mergeCell ref="O69:O71"/>
    <mergeCell ref="P69:P71"/>
    <mergeCell ref="H69:H71"/>
    <mergeCell ref="I69:I71"/>
    <mergeCell ref="J69:J71"/>
    <mergeCell ref="K69:K71"/>
    <mergeCell ref="L69:L71"/>
    <mergeCell ref="M69:M71"/>
    <mergeCell ref="N69:N71"/>
    <mergeCell ref="O72:O74"/>
    <mergeCell ref="P72:P74"/>
    <mergeCell ref="H72:H74"/>
    <mergeCell ref="I72:I74"/>
    <mergeCell ref="J72:J74"/>
    <mergeCell ref="K72:K74"/>
    <mergeCell ref="L72:L74"/>
    <mergeCell ref="M72:M74"/>
    <mergeCell ref="N72:N74"/>
    <mergeCell ref="O57:O64"/>
    <mergeCell ref="P57:P64"/>
    <mergeCell ref="Q57:Q64"/>
    <mergeCell ref="R57:R64"/>
    <mergeCell ref="S57:S64"/>
    <mergeCell ref="T57:T64"/>
    <mergeCell ref="H57:H64"/>
    <mergeCell ref="I57:I64"/>
    <mergeCell ref="J57:J64"/>
    <mergeCell ref="K57:K64"/>
    <mergeCell ref="L57:L64"/>
    <mergeCell ref="M57:M64"/>
    <mergeCell ref="N57:N64"/>
    <mergeCell ref="B57:B64"/>
    <mergeCell ref="C57:C64"/>
    <mergeCell ref="D57:D64"/>
    <mergeCell ref="E57:E64"/>
    <mergeCell ref="F57:F64"/>
    <mergeCell ref="G57:G64"/>
    <mergeCell ref="A65:C65"/>
    <mergeCell ref="G66:G68"/>
    <mergeCell ref="H66:H68"/>
    <mergeCell ref="I66:I68"/>
    <mergeCell ref="J66:J68"/>
    <mergeCell ref="K66:K68"/>
    <mergeCell ref="L66:L68"/>
    <mergeCell ref="M66:M68"/>
    <mergeCell ref="Q69:Q71"/>
    <mergeCell ref="R69:R71"/>
    <mergeCell ref="S69:S71"/>
    <mergeCell ref="T69:T71"/>
    <mergeCell ref="Q72:Q74"/>
    <mergeCell ref="R72:R74"/>
    <mergeCell ref="S72:S74"/>
    <mergeCell ref="T72:T74"/>
    <mergeCell ref="N66:N68"/>
    <mergeCell ref="O66:O68"/>
    <mergeCell ref="P66:P68"/>
    <mergeCell ref="Q66:Q68"/>
    <mergeCell ref="R66:R68"/>
    <mergeCell ref="S66:S68"/>
    <mergeCell ref="T66:T68"/>
    <mergeCell ref="A72:A74"/>
    <mergeCell ref="B72:B74"/>
    <mergeCell ref="C72:C74"/>
    <mergeCell ref="D72:D74"/>
    <mergeCell ref="E72:E74"/>
    <mergeCell ref="F72:F74"/>
    <mergeCell ref="G72:G74"/>
    <mergeCell ref="O83:O84"/>
    <mergeCell ref="P83:P84"/>
    <mergeCell ref="H83:H84"/>
    <mergeCell ref="I83:I84"/>
    <mergeCell ref="J83:J84"/>
    <mergeCell ref="K83:K84"/>
    <mergeCell ref="L83:L84"/>
    <mergeCell ref="M83:M84"/>
    <mergeCell ref="N83:N84"/>
    <mergeCell ref="A57:A64"/>
    <mergeCell ref="A66:A68"/>
    <mergeCell ref="B66:B68"/>
    <mergeCell ref="C66:C68"/>
    <mergeCell ref="D66:D68"/>
    <mergeCell ref="E66:E68"/>
    <mergeCell ref="F66:F68"/>
    <mergeCell ref="A69:A71"/>
    <mergeCell ref="B69:B71"/>
    <mergeCell ref="C69:C71"/>
    <mergeCell ref="D69:D71"/>
    <mergeCell ref="E69:E71"/>
    <mergeCell ref="F69:F71"/>
    <mergeCell ref="G69:G71"/>
    <mergeCell ref="O75:O77"/>
    <mergeCell ref="P75:P77"/>
    <mergeCell ref="Q75:Q77"/>
    <mergeCell ref="R75:R77"/>
    <mergeCell ref="S75:S77"/>
    <mergeCell ref="T75:T77"/>
    <mergeCell ref="H75:H77"/>
    <mergeCell ref="I75:I77"/>
    <mergeCell ref="J75:J77"/>
    <mergeCell ref="K75:K77"/>
    <mergeCell ref="L75:L77"/>
    <mergeCell ref="M75:M77"/>
    <mergeCell ref="N75:N77"/>
    <mergeCell ref="G79:G82"/>
    <mergeCell ref="H79:H82"/>
    <mergeCell ref="I79:I82"/>
    <mergeCell ref="J79:J82"/>
    <mergeCell ref="K79:K82"/>
    <mergeCell ref="L79:L82"/>
    <mergeCell ref="M79:M82"/>
    <mergeCell ref="A83:A84"/>
    <mergeCell ref="B83:B84"/>
    <mergeCell ref="C83:C84"/>
    <mergeCell ref="D83:D84"/>
    <mergeCell ref="E83:E84"/>
    <mergeCell ref="F83:F84"/>
    <mergeCell ref="G83:G84"/>
    <mergeCell ref="Q83:Q84"/>
    <mergeCell ref="R83:R84"/>
    <mergeCell ref="S83:S84"/>
    <mergeCell ref="T83:T84"/>
    <mergeCell ref="N79:N82"/>
    <mergeCell ref="O79:O82"/>
    <mergeCell ref="P79:P82"/>
    <mergeCell ref="Q79:Q82"/>
    <mergeCell ref="R79:R82"/>
    <mergeCell ref="S79:S82"/>
    <mergeCell ref="T79:T82"/>
    <mergeCell ref="S93:S111"/>
    <mergeCell ref="T93:T111"/>
    <mergeCell ref="L93:L111"/>
    <mergeCell ref="M93:M111"/>
    <mergeCell ref="N93:N111"/>
    <mergeCell ref="O93:O111"/>
    <mergeCell ref="P93:P111"/>
    <mergeCell ref="Q93:Q111"/>
    <mergeCell ref="R93:R111"/>
    <mergeCell ref="B75:B77"/>
    <mergeCell ref="C75:C77"/>
    <mergeCell ref="D75:D77"/>
    <mergeCell ref="E75:E77"/>
    <mergeCell ref="F75:F77"/>
    <mergeCell ref="G75:G77"/>
    <mergeCell ref="A78:C78"/>
    <mergeCell ref="A75:A77"/>
    <mergeCell ref="A79:A82"/>
    <mergeCell ref="B79:B82"/>
    <mergeCell ref="C79:C82"/>
    <mergeCell ref="D79:D82"/>
    <mergeCell ref="E79:E82"/>
    <mergeCell ref="F79:F82"/>
    <mergeCell ref="O85:O86"/>
    <mergeCell ref="P85:P86"/>
    <mergeCell ref="Q85:Q86"/>
    <mergeCell ref="R85:R86"/>
    <mergeCell ref="S85:S86"/>
    <mergeCell ref="T85:T86"/>
    <mergeCell ref="H85:H86"/>
    <mergeCell ref="I85:I86"/>
    <mergeCell ref="J85:J86"/>
    <mergeCell ref="K85:K86"/>
    <mergeCell ref="L85:L86"/>
    <mergeCell ref="M85:M86"/>
    <mergeCell ref="N85:N86"/>
    <mergeCell ref="A85:A86"/>
    <mergeCell ref="B85:B86"/>
    <mergeCell ref="C85:C86"/>
    <mergeCell ref="D85:D86"/>
    <mergeCell ref="E85:E86"/>
    <mergeCell ref="F85:F86"/>
    <mergeCell ref="G85:G86"/>
    <mergeCell ref="E93:E111"/>
    <mergeCell ref="F93:F111"/>
    <mergeCell ref="G93:G111"/>
    <mergeCell ref="H93:H111"/>
    <mergeCell ref="I93:I101"/>
    <mergeCell ref="J93:J111"/>
    <mergeCell ref="K93:K111"/>
    <mergeCell ref="A87:C87"/>
    <mergeCell ref="A90:C90"/>
    <mergeCell ref="A92:C92"/>
    <mergeCell ref="A93:A111"/>
    <mergeCell ref="B93:B111"/>
    <mergeCell ref="C93:C111"/>
    <mergeCell ref="D93:D111"/>
    <mergeCell ref="O150:O168"/>
    <mergeCell ref="P150:P168"/>
    <mergeCell ref="H150:H168"/>
    <mergeCell ref="I150:I168"/>
    <mergeCell ref="J150:J168"/>
    <mergeCell ref="K150:K168"/>
    <mergeCell ref="L150:L168"/>
    <mergeCell ref="M150:M168"/>
    <mergeCell ref="N150:N168"/>
    <mergeCell ref="O169:O187"/>
    <mergeCell ref="P169:P187"/>
    <mergeCell ref="H169:H187"/>
    <mergeCell ref="I169:I187"/>
    <mergeCell ref="J169:J187"/>
    <mergeCell ref="K169:K187"/>
    <mergeCell ref="L169:L187"/>
    <mergeCell ref="M169:M187"/>
    <mergeCell ref="N169:N187"/>
    <mergeCell ref="O112:O130"/>
    <mergeCell ref="P112:P130"/>
    <mergeCell ref="Q112:Q130"/>
    <mergeCell ref="R112:R130"/>
    <mergeCell ref="S112:S130"/>
    <mergeCell ref="T112:T130"/>
    <mergeCell ref="H112:H130"/>
    <mergeCell ref="I112:I130"/>
    <mergeCell ref="J112:J130"/>
    <mergeCell ref="K112:K130"/>
    <mergeCell ref="L112:L130"/>
    <mergeCell ref="M112:M130"/>
    <mergeCell ref="N112:N130"/>
    <mergeCell ref="A112:A130"/>
    <mergeCell ref="B112:B130"/>
    <mergeCell ref="C112:C130"/>
    <mergeCell ref="D112:D130"/>
    <mergeCell ref="E112:E130"/>
    <mergeCell ref="F112:F130"/>
    <mergeCell ref="G112:G130"/>
    <mergeCell ref="H131:H149"/>
    <mergeCell ref="I131:I149"/>
    <mergeCell ref="J131:J149"/>
    <mergeCell ref="K131:K149"/>
    <mergeCell ref="L131:L149"/>
    <mergeCell ref="M131:M149"/>
    <mergeCell ref="N131:N149"/>
    <mergeCell ref="R150:R168"/>
    <mergeCell ref="S150:S168"/>
    <mergeCell ref="Q169:Q187"/>
    <mergeCell ref="R169:R187"/>
    <mergeCell ref="S169:S187"/>
    <mergeCell ref="T169:T187"/>
    <mergeCell ref="O131:O149"/>
    <mergeCell ref="P131:P149"/>
    <mergeCell ref="Q131:Q149"/>
    <mergeCell ref="R131:R149"/>
    <mergeCell ref="S131:S149"/>
    <mergeCell ref="T131:T149"/>
    <mergeCell ref="Q150:Q168"/>
    <mergeCell ref="T150:T168"/>
    <mergeCell ref="A169:A187"/>
    <mergeCell ref="B169:B187"/>
    <mergeCell ref="C169:C187"/>
    <mergeCell ref="D169:D187"/>
    <mergeCell ref="E169:E187"/>
    <mergeCell ref="F169:F187"/>
    <mergeCell ref="G169:G187"/>
    <mergeCell ref="H207:H225"/>
    <mergeCell ref="I207:I225"/>
    <mergeCell ref="J207:J225"/>
    <mergeCell ref="K207:K225"/>
    <mergeCell ref="L207:L225"/>
    <mergeCell ref="M207:M225"/>
    <mergeCell ref="N207:N225"/>
    <mergeCell ref="A207:A225"/>
    <mergeCell ref="B207:B225"/>
    <mergeCell ref="C207:C225"/>
    <mergeCell ref="D207:D225"/>
    <mergeCell ref="E207:E225"/>
    <mergeCell ref="F207:F225"/>
    <mergeCell ref="G207:G225"/>
    <mergeCell ref="O226:O244"/>
    <mergeCell ref="P226:P244"/>
    <mergeCell ref="H226:H244"/>
    <mergeCell ref="I226:I244"/>
    <mergeCell ref="J226:J244"/>
    <mergeCell ref="K226:K244"/>
    <mergeCell ref="L226:L244"/>
    <mergeCell ref="M226:M244"/>
    <mergeCell ref="N226:N244"/>
    <mergeCell ref="A131:A149"/>
    <mergeCell ref="B131:B149"/>
    <mergeCell ref="C131:C149"/>
    <mergeCell ref="D131:D149"/>
    <mergeCell ref="E131:E149"/>
    <mergeCell ref="F131:F149"/>
    <mergeCell ref="G131:G149"/>
    <mergeCell ref="A150:A168"/>
    <mergeCell ref="B150:B168"/>
    <mergeCell ref="C150:C168"/>
    <mergeCell ref="D150:D168"/>
    <mergeCell ref="E150:E168"/>
    <mergeCell ref="F150:F168"/>
    <mergeCell ref="G150:G168"/>
    <mergeCell ref="O188:O206"/>
    <mergeCell ref="P188:P206"/>
    <mergeCell ref="Q188:Q206"/>
    <mergeCell ref="R188:R206"/>
    <mergeCell ref="S188:S206"/>
    <mergeCell ref="T188:T206"/>
    <mergeCell ref="H188:H206"/>
    <mergeCell ref="I188:I206"/>
    <mergeCell ref="J188:J206"/>
    <mergeCell ref="K188:K206"/>
    <mergeCell ref="L188:L206"/>
    <mergeCell ref="M188:M206"/>
    <mergeCell ref="N188:N206"/>
    <mergeCell ref="A188:A206"/>
    <mergeCell ref="B188:B206"/>
    <mergeCell ref="C188:C206"/>
    <mergeCell ref="D188:D206"/>
    <mergeCell ref="E188:E206"/>
    <mergeCell ref="F188:F206"/>
    <mergeCell ref="G188:G206"/>
    <mergeCell ref="R226:R244"/>
    <mergeCell ref="S226:S244"/>
    <mergeCell ref="O207:O225"/>
    <mergeCell ref="P207:P225"/>
    <mergeCell ref="Q207:Q225"/>
    <mergeCell ref="R207:R225"/>
    <mergeCell ref="S207:S225"/>
    <mergeCell ref="T207:T225"/>
    <mergeCell ref="Q226:Q244"/>
    <mergeCell ref="T226:T244"/>
    <mergeCell ref="A226:A244"/>
    <mergeCell ref="B226:B244"/>
    <mergeCell ref="C226:C244"/>
    <mergeCell ref="D226:D244"/>
    <mergeCell ref="E226:E244"/>
    <mergeCell ref="F226:F244"/>
    <mergeCell ref="G226:G244"/>
    <mergeCell ref="O245:O263"/>
    <mergeCell ref="P245:P263"/>
    <mergeCell ref="Q245:Q263"/>
    <mergeCell ref="R245:R263"/>
    <mergeCell ref="S245:S263"/>
    <mergeCell ref="T245:T263"/>
    <mergeCell ref="H245:H263"/>
    <mergeCell ref="I245:I263"/>
    <mergeCell ref="J245:J263"/>
    <mergeCell ref="K245:K263"/>
    <mergeCell ref="L245:L263"/>
    <mergeCell ref="M245:M263"/>
    <mergeCell ref="N245:N263"/>
    <mergeCell ref="A245:A263"/>
    <mergeCell ref="B245:B263"/>
    <mergeCell ref="C245:C263"/>
    <mergeCell ref="D245:D263"/>
    <mergeCell ref="E245:E263"/>
    <mergeCell ref="F245:F263"/>
    <mergeCell ref="G245:G263"/>
    <mergeCell ref="O264:O282"/>
    <mergeCell ref="P264:P282"/>
    <mergeCell ref="Q264:Q282"/>
    <mergeCell ref="R264:R282"/>
    <mergeCell ref="S264:S282"/>
    <mergeCell ref="T264:T282"/>
    <mergeCell ref="H264:H282"/>
    <mergeCell ref="I264:I282"/>
    <mergeCell ref="J264:J282"/>
    <mergeCell ref="K264:K282"/>
    <mergeCell ref="L264:L282"/>
    <mergeCell ref="M264:M282"/>
    <mergeCell ref="N264:N282"/>
    <mergeCell ref="A264:A282"/>
    <mergeCell ref="B264:B282"/>
    <mergeCell ref="C264:C282"/>
    <mergeCell ref="D264:D282"/>
    <mergeCell ref="E264:E282"/>
    <mergeCell ref="F264:F282"/>
    <mergeCell ref="G264:G282"/>
    <mergeCell ref="O321:O339"/>
    <mergeCell ref="P321:P339"/>
    <mergeCell ref="H321:H339"/>
    <mergeCell ref="I321:I339"/>
    <mergeCell ref="J321:J339"/>
    <mergeCell ref="K321:K339"/>
    <mergeCell ref="L321:L339"/>
    <mergeCell ref="M321:M339"/>
    <mergeCell ref="N321:N339"/>
    <mergeCell ref="O340:O358"/>
    <mergeCell ref="P340:P358"/>
    <mergeCell ref="H340:H358"/>
    <mergeCell ref="I340:I358"/>
    <mergeCell ref="J340:J358"/>
    <mergeCell ref="K340:K358"/>
    <mergeCell ref="L340:L358"/>
    <mergeCell ref="M340:M358"/>
    <mergeCell ref="N340:N358"/>
    <mergeCell ref="O283:O301"/>
    <mergeCell ref="P283:P301"/>
    <mergeCell ref="Q283:Q301"/>
    <mergeCell ref="R283:R301"/>
    <mergeCell ref="S283:S301"/>
    <mergeCell ref="T283:T301"/>
    <mergeCell ref="H283:H301"/>
    <mergeCell ref="I283:I301"/>
    <mergeCell ref="J283:J301"/>
    <mergeCell ref="K283:K301"/>
    <mergeCell ref="L283:L301"/>
    <mergeCell ref="M283:M301"/>
    <mergeCell ref="N283:N301"/>
    <mergeCell ref="A283:A301"/>
    <mergeCell ref="B283:B301"/>
    <mergeCell ref="C283:C301"/>
    <mergeCell ref="D283:D301"/>
    <mergeCell ref="E283:E301"/>
    <mergeCell ref="F283:F301"/>
    <mergeCell ref="G283:G301"/>
    <mergeCell ref="H302:H320"/>
    <mergeCell ref="I302:I320"/>
    <mergeCell ref="J302:J320"/>
    <mergeCell ref="K302:K320"/>
    <mergeCell ref="L302:L320"/>
    <mergeCell ref="M302:M320"/>
    <mergeCell ref="N302:N320"/>
    <mergeCell ref="R321:R339"/>
    <mergeCell ref="S321:S339"/>
    <mergeCell ref="Q340:Q358"/>
    <mergeCell ref="R340:R358"/>
    <mergeCell ref="S340:S358"/>
    <mergeCell ref="T340:T358"/>
    <mergeCell ref="O302:O320"/>
    <mergeCell ref="P302:P320"/>
    <mergeCell ref="Q302:Q320"/>
    <mergeCell ref="R302:R320"/>
    <mergeCell ref="S302:S320"/>
    <mergeCell ref="T302:T320"/>
    <mergeCell ref="Q321:Q339"/>
    <mergeCell ref="T321:T339"/>
    <mergeCell ref="A340:A358"/>
    <mergeCell ref="B340:B358"/>
    <mergeCell ref="C340:C358"/>
    <mergeCell ref="D340:D358"/>
    <mergeCell ref="E340:E358"/>
    <mergeCell ref="F340:F358"/>
    <mergeCell ref="G340:G358"/>
    <mergeCell ref="H378:H396"/>
    <mergeCell ref="I378:I396"/>
    <mergeCell ref="J378:J396"/>
    <mergeCell ref="K378:K396"/>
    <mergeCell ref="L378:L396"/>
    <mergeCell ref="M378:M396"/>
    <mergeCell ref="N378:N396"/>
    <mergeCell ref="A378:A396"/>
    <mergeCell ref="B378:B396"/>
    <mergeCell ref="C378:C396"/>
    <mergeCell ref="D378:D396"/>
    <mergeCell ref="E378:E396"/>
    <mergeCell ref="F378:F396"/>
    <mergeCell ref="G378:G396"/>
    <mergeCell ref="O397:O415"/>
    <mergeCell ref="P397:P415"/>
    <mergeCell ref="H397:H415"/>
    <mergeCell ref="I397:I415"/>
    <mergeCell ref="J397:J415"/>
    <mergeCell ref="K397:K415"/>
    <mergeCell ref="L397:L415"/>
    <mergeCell ref="M397:M415"/>
    <mergeCell ref="N397:N415"/>
    <mergeCell ref="A302:A320"/>
    <mergeCell ref="B302:B320"/>
    <mergeCell ref="C302:C320"/>
    <mergeCell ref="D302:D320"/>
    <mergeCell ref="E302:E320"/>
    <mergeCell ref="F302:F320"/>
    <mergeCell ref="G302:G320"/>
    <mergeCell ref="A321:A339"/>
    <mergeCell ref="B321:B339"/>
    <mergeCell ref="C321:C339"/>
    <mergeCell ref="D321:D339"/>
    <mergeCell ref="E321:E339"/>
    <mergeCell ref="F321:F339"/>
    <mergeCell ref="G321:G339"/>
    <mergeCell ref="O359:O377"/>
    <mergeCell ref="P359:P377"/>
    <mergeCell ref="Q359:Q377"/>
    <mergeCell ref="R359:R377"/>
    <mergeCell ref="S359:S377"/>
    <mergeCell ref="T359:T377"/>
    <mergeCell ref="H359:H377"/>
    <mergeCell ref="I359:I377"/>
    <mergeCell ref="J359:J377"/>
    <mergeCell ref="K359:K377"/>
    <mergeCell ref="L359:L377"/>
    <mergeCell ref="M359:M377"/>
    <mergeCell ref="N359:N377"/>
    <mergeCell ref="A359:A377"/>
    <mergeCell ref="B359:B377"/>
    <mergeCell ref="C359:C377"/>
    <mergeCell ref="D359:D377"/>
    <mergeCell ref="E359:E377"/>
    <mergeCell ref="F359:F377"/>
    <mergeCell ref="G359:G377"/>
    <mergeCell ref="R397:R415"/>
    <mergeCell ref="S397:S415"/>
    <mergeCell ref="O378:O396"/>
    <mergeCell ref="P378:P396"/>
    <mergeCell ref="Q378:Q396"/>
    <mergeCell ref="R378:R396"/>
    <mergeCell ref="S378:S396"/>
    <mergeCell ref="T378:T396"/>
    <mergeCell ref="Q397:Q415"/>
    <mergeCell ref="T397:T415"/>
    <mergeCell ref="A397:A415"/>
    <mergeCell ref="B397:B415"/>
    <mergeCell ref="C397:C415"/>
    <mergeCell ref="D397:D415"/>
    <mergeCell ref="E397:E415"/>
    <mergeCell ref="F397:F415"/>
    <mergeCell ref="G397:G415"/>
    <mergeCell ref="O416:O434"/>
    <mergeCell ref="P416:P434"/>
    <mergeCell ref="Q416:Q434"/>
    <mergeCell ref="R416:R434"/>
    <mergeCell ref="S416:S434"/>
    <mergeCell ref="T416:T434"/>
    <mergeCell ref="H416:H434"/>
    <mergeCell ref="I416:I434"/>
    <mergeCell ref="J416:J434"/>
    <mergeCell ref="K416:K434"/>
    <mergeCell ref="L416:L434"/>
    <mergeCell ref="M416:M434"/>
    <mergeCell ref="N416:N434"/>
    <mergeCell ref="A416:A434"/>
    <mergeCell ref="B416:B434"/>
    <mergeCell ref="C416:C434"/>
    <mergeCell ref="D416:D434"/>
    <mergeCell ref="E416:E434"/>
    <mergeCell ref="F416:F434"/>
    <mergeCell ref="G416:G434"/>
    <mergeCell ref="O435:O453"/>
    <mergeCell ref="P435:P453"/>
    <mergeCell ref="Q435:Q453"/>
    <mergeCell ref="R435:R453"/>
    <mergeCell ref="S435:S453"/>
    <mergeCell ref="T435:T453"/>
    <mergeCell ref="H435:H453"/>
    <mergeCell ref="I435:I453"/>
    <mergeCell ref="J435:J453"/>
    <mergeCell ref="K435:K453"/>
    <mergeCell ref="L435:L453"/>
    <mergeCell ref="M435:M453"/>
    <mergeCell ref="N435:N453"/>
    <mergeCell ref="A435:A453"/>
    <mergeCell ref="B435:B453"/>
    <mergeCell ref="C435:C453"/>
    <mergeCell ref="D435:D453"/>
    <mergeCell ref="E435:E453"/>
    <mergeCell ref="F435:F453"/>
    <mergeCell ref="G435:G453"/>
    <mergeCell ref="O492:O510"/>
    <mergeCell ref="P492:P510"/>
    <mergeCell ref="H492:H510"/>
    <mergeCell ref="I492:I510"/>
    <mergeCell ref="J492:J510"/>
    <mergeCell ref="K492:K510"/>
    <mergeCell ref="L492:L510"/>
    <mergeCell ref="M492:M510"/>
    <mergeCell ref="N492:N510"/>
    <mergeCell ref="O511:O529"/>
    <mergeCell ref="P511:P529"/>
    <mergeCell ref="H511:H529"/>
    <mergeCell ref="I511:I529"/>
    <mergeCell ref="J511:J529"/>
    <mergeCell ref="K511:K529"/>
    <mergeCell ref="L511:L529"/>
    <mergeCell ref="M511:M529"/>
    <mergeCell ref="N511:N529"/>
    <mergeCell ref="O454:O472"/>
    <mergeCell ref="P454:P472"/>
    <mergeCell ref="Q454:Q472"/>
    <mergeCell ref="R454:R472"/>
    <mergeCell ref="S454:S472"/>
    <mergeCell ref="T454:T472"/>
    <mergeCell ref="H454:H472"/>
    <mergeCell ref="I454:I472"/>
    <mergeCell ref="J454:J472"/>
    <mergeCell ref="K454:K472"/>
    <mergeCell ref="L454:L472"/>
    <mergeCell ref="M454:M472"/>
    <mergeCell ref="N454:N472"/>
    <mergeCell ref="A454:A472"/>
    <mergeCell ref="B454:B472"/>
    <mergeCell ref="C454:C472"/>
    <mergeCell ref="D454:D472"/>
    <mergeCell ref="E454:E472"/>
    <mergeCell ref="F454:F472"/>
    <mergeCell ref="G454:G472"/>
    <mergeCell ref="H473:H491"/>
    <mergeCell ref="I473:I491"/>
    <mergeCell ref="J473:J491"/>
    <mergeCell ref="K473:K491"/>
    <mergeCell ref="L473:L491"/>
    <mergeCell ref="M473:M491"/>
    <mergeCell ref="N473:N491"/>
    <mergeCell ref="R492:R510"/>
    <mergeCell ref="S492:S510"/>
    <mergeCell ref="Q511:Q529"/>
    <mergeCell ref="R511:R529"/>
    <mergeCell ref="S511:S529"/>
    <mergeCell ref="T511:T529"/>
    <mergeCell ref="O473:O491"/>
    <mergeCell ref="P473:P491"/>
    <mergeCell ref="Q473:Q491"/>
    <mergeCell ref="R473:R491"/>
    <mergeCell ref="S473:S491"/>
    <mergeCell ref="T473:T491"/>
    <mergeCell ref="Q492:Q510"/>
    <mergeCell ref="T492:T510"/>
    <mergeCell ref="A511:A529"/>
    <mergeCell ref="B511:B529"/>
    <mergeCell ref="C511:C529"/>
    <mergeCell ref="D511:D529"/>
    <mergeCell ref="E511:E529"/>
    <mergeCell ref="F511:F529"/>
    <mergeCell ref="G511:G529"/>
    <mergeCell ref="H549:H567"/>
    <mergeCell ref="I549:I567"/>
    <mergeCell ref="J549:J567"/>
    <mergeCell ref="K549:K567"/>
    <mergeCell ref="L549:L567"/>
    <mergeCell ref="M549:M567"/>
    <mergeCell ref="N549:N567"/>
    <mergeCell ref="A549:A567"/>
    <mergeCell ref="B549:B567"/>
    <mergeCell ref="C549:C567"/>
    <mergeCell ref="D549:D567"/>
    <mergeCell ref="E549:E567"/>
    <mergeCell ref="F549:F567"/>
    <mergeCell ref="G549:G567"/>
    <mergeCell ref="O568:O586"/>
    <mergeCell ref="P568:P586"/>
    <mergeCell ref="H568:H586"/>
    <mergeCell ref="I568:I586"/>
    <mergeCell ref="J568:J586"/>
    <mergeCell ref="K568:K586"/>
    <mergeCell ref="L568:L586"/>
    <mergeCell ref="M568:M586"/>
    <mergeCell ref="N568:N586"/>
    <mergeCell ref="A473:A491"/>
    <mergeCell ref="B473:B491"/>
    <mergeCell ref="C473:C491"/>
    <mergeCell ref="D473:D491"/>
    <mergeCell ref="E473:E491"/>
    <mergeCell ref="F473:F491"/>
    <mergeCell ref="G473:G491"/>
    <mergeCell ref="A492:A510"/>
    <mergeCell ref="B492:B510"/>
    <mergeCell ref="C492:C510"/>
    <mergeCell ref="D492:D510"/>
    <mergeCell ref="E492:E510"/>
    <mergeCell ref="F492:F510"/>
    <mergeCell ref="G492:G510"/>
    <mergeCell ref="O530:O548"/>
    <mergeCell ref="P530:P548"/>
    <mergeCell ref="Q530:Q548"/>
    <mergeCell ref="R530:R548"/>
    <mergeCell ref="S530:S548"/>
    <mergeCell ref="T530:T548"/>
    <mergeCell ref="H530:H548"/>
    <mergeCell ref="I530:I548"/>
    <mergeCell ref="J530:J548"/>
    <mergeCell ref="K530:K548"/>
    <mergeCell ref="L530:L548"/>
    <mergeCell ref="M530:M548"/>
    <mergeCell ref="N530:N548"/>
    <mergeCell ref="A530:A548"/>
    <mergeCell ref="B530:B548"/>
    <mergeCell ref="C530:C548"/>
    <mergeCell ref="D530:D548"/>
    <mergeCell ref="E530:E548"/>
    <mergeCell ref="F530:F548"/>
    <mergeCell ref="G530:G548"/>
    <mergeCell ref="R568:R586"/>
    <mergeCell ref="S568:S586"/>
    <mergeCell ref="O549:O567"/>
    <mergeCell ref="P549:P567"/>
    <mergeCell ref="Q549:Q567"/>
    <mergeCell ref="R549:R567"/>
    <mergeCell ref="S549:S567"/>
    <mergeCell ref="T549:T567"/>
    <mergeCell ref="Q568:Q586"/>
    <mergeCell ref="T568:T586"/>
    <mergeCell ref="A568:A586"/>
    <mergeCell ref="B568:B586"/>
    <mergeCell ref="C568:C586"/>
    <mergeCell ref="D568:D586"/>
    <mergeCell ref="E568:E586"/>
    <mergeCell ref="F568:F586"/>
    <mergeCell ref="G568:G586"/>
    <mergeCell ref="O587:O605"/>
    <mergeCell ref="P587:P605"/>
    <mergeCell ref="Q587:Q605"/>
    <mergeCell ref="R587:R605"/>
    <mergeCell ref="S587:S605"/>
    <mergeCell ref="T587:T605"/>
    <mergeCell ref="H587:H605"/>
    <mergeCell ref="I587:I605"/>
    <mergeCell ref="J587:J605"/>
    <mergeCell ref="K587:K605"/>
    <mergeCell ref="L587:L605"/>
    <mergeCell ref="M587:M605"/>
    <mergeCell ref="N587:N605"/>
    <mergeCell ref="A587:A605"/>
    <mergeCell ref="B587:B605"/>
    <mergeCell ref="C587:C605"/>
    <mergeCell ref="D587:D605"/>
    <mergeCell ref="E587:E605"/>
    <mergeCell ref="F587:F605"/>
    <mergeCell ref="G587:G605"/>
    <mergeCell ref="O606:O624"/>
    <mergeCell ref="P606:P624"/>
    <mergeCell ref="Q606:Q624"/>
    <mergeCell ref="R606:R624"/>
    <mergeCell ref="S606:S624"/>
    <mergeCell ref="T606:T624"/>
    <mergeCell ref="H606:H624"/>
    <mergeCell ref="I606:I624"/>
    <mergeCell ref="J606:J624"/>
    <mergeCell ref="K606:K624"/>
    <mergeCell ref="L606:L624"/>
    <mergeCell ref="M606:M624"/>
    <mergeCell ref="N606:N624"/>
    <mergeCell ref="A606:A624"/>
    <mergeCell ref="B606:B624"/>
    <mergeCell ref="C606:C624"/>
    <mergeCell ref="D606:D624"/>
    <mergeCell ref="E606:E624"/>
    <mergeCell ref="F606:F624"/>
    <mergeCell ref="G606:G624"/>
    <mergeCell ref="O663:O681"/>
    <mergeCell ref="P663:P681"/>
    <mergeCell ref="H663:H681"/>
    <mergeCell ref="I663:I681"/>
    <mergeCell ref="J663:J681"/>
    <mergeCell ref="K663:K681"/>
    <mergeCell ref="L663:L681"/>
    <mergeCell ref="M663:M681"/>
    <mergeCell ref="N663:N681"/>
    <mergeCell ref="O682:O700"/>
    <mergeCell ref="P682:P700"/>
    <mergeCell ref="H682:H700"/>
    <mergeCell ref="I682:I700"/>
    <mergeCell ref="J682:J700"/>
    <mergeCell ref="K682:K700"/>
    <mergeCell ref="L682:L700"/>
    <mergeCell ref="M682:M700"/>
    <mergeCell ref="N682:N700"/>
    <mergeCell ref="O625:O643"/>
    <mergeCell ref="P625:P643"/>
    <mergeCell ref="Q625:Q643"/>
    <mergeCell ref="R625:R643"/>
    <mergeCell ref="S625:S643"/>
    <mergeCell ref="T625:T643"/>
    <mergeCell ref="H625:H643"/>
    <mergeCell ref="I625:I643"/>
    <mergeCell ref="J625:J643"/>
    <mergeCell ref="K625:K643"/>
    <mergeCell ref="L625:L643"/>
    <mergeCell ref="M625:M643"/>
    <mergeCell ref="N625:N643"/>
    <mergeCell ref="A625:A643"/>
    <mergeCell ref="B625:B643"/>
    <mergeCell ref="C625:C643"/>
    <mergeCell ref="D625:D643"/>
    <mergeCell ref="E625:E643"/>
    <mergeCell ref="F625:F643"/>
    <mergeCell ref="G625:G643"/>
    <mergeCell ref="H644:H662"/>
    <mergeCell ref="I644:I662"/>
    <mergeCell ref="J644:J662"/>
    <mergeCell ref="K644:K662"/>
    <mergeCell ref="L644:L662"/>
    <mergeCell ref="M644:M662"/>
    <mergeCell ref="N644:N662"/>
    <mergeCell ref="R663:R681"/>
    <mergeCell ref="S663:S681"/>
    <mergeCell ref="Q682:Q700"/>
    <mergeCell ref="R682:R700"/>
    <mergeCell ref="S682:S700"/>
    <mergeCell ref="T682:T700"/>
    <mergeCell ref="O644:O662"/>
    <mergeCell ref="P644:P662"/>
    <mergeCell ref="Q644:Q662"/>
    <mergeCell ref="R644:R662"/>
    <mergeCell ref="S644:S662"/>
    <mergeCell ref="T644:T662"/>
    <mergeCell ref="Q663:Q681"/>
    <mergeCell ref="T663:T681"/>
    <mergeCell ref="A682:A700"/>
    <mergeCell ref="B682:B700"/>
    <mergeCell ref="C682:C700"/>
    <mergeCell ref="D682:D700"/>
    <mergeCell ref="E682:E700"/>
    <mergeCell ref="F682:F700"/>
    <mergeCell ref="G682:G700"/>
    <mergeCell ref="H720:H738"/>
    <mergeCell ref="I720:I738"/>
    <mergeCell ref="J720:J738"/>
    <mergeCell ref="K720:K738"/>
    <mergeCell ref="L720:L738"/>
    <mergeCell ref="M720:M738"/>
    <mergeCell ref="N720:N738"/>
    <mergeCell ref="A720:A738"/>
    <mergeCell ref="B720:B738"/>
    <mergeCell ref="C720:C738"/>
    <mergeCell ref="D720:D738"/>
    <mergeCell ref="E720:E738"/>
    <mergeCell ref="F720:F738"/>
    <mergeCell ref="G720:G738"/>
    <mergeCell ref="O739:O757"/>
    <mergeCell ref="P739:P757"/>
    <mergeCell ref="H739:H757"/>
    <mergeCell ref="I739:I757"/>
    <mergeCell ref="J739:J757"/>
    <mergeCell ref="K739:K757"/>
    <mergeCell ref="L739:L757"/>
    <mergeCell ref="M739:M757"/>
    <mergeCell ref="N739:N757"/>
    <mergeCell ref="A644:A662"/>
    <mergeCell ref="B644:B662"/>
    <mergeCell ref="C644:C662"/>
    <mergeCell ref="D644:D662"/>
    <mergeCell ref="E644:E662"/>
    <mergeCell ref="F644:F662"/>
    <mergeCell ref="G644:G662"/>
    <mergeCell ref="A663:A681"/>
    <mergeCell ref="B663:B681"/>
    <mergeCell ref="C663:C681"/>
    <mergeCell ref="D663:D681"/>
    <mergeCell ref="E663:E681"/>
    <mergeCell ref="F663:F681"/>
    <mergeCell ref="G663:G681"/>
    <mergeCell ref="O701:O719"/>
    <mergeCell ref="P701:P719"/>
    <mergeCell ref="Q701:Q719"/>
    <mergeCell ref="R701:R719"/>
    <mergeCell ref="S701:S719"/>
    <mergeCell ref="T701:T719"/>
    <mergeCell ref="H701:H719"/>
    <mergeCell ref="I701:I719"/>
    <mergeCell ref="J701:J719"/>
    <mergeCell ref="K701:K719"/>
    <mergeCell ref="L701:L719"/>
    <mergeCell ref="M701:M719"/>
    <mergeCell ref="N701:N719"/>
    <mergeCell ref="A701:A719"/>
    <mergeCell ref="B701:B719"/>
    <mergeCell ref="C701:C719"/>
    <mergeCell ref="D701:D719"/>
    <mergeCell ref="E701:E719"/>
    <mergeCell ref="F701:F719"/>
    <mergeCell ref="G701:G719"/>
    <mergeCell ref="R739:R757"/>
    <mergeCell ref="S739:S757"/>
    <mergeCell ref="O720:O738"/>
    <mergeCell ref="P720:P738"/>
    <mergeCell ref="Q720:Q738"/>
    <mergeCell ref="R720:R738"/>
    <mergeCell ref="S720:S738"/>
    <mergeCell ref="T720:T738"/>
    <mergeCell ref="Q739:Q757"/>
    <mergeCell ref="T739:T757"/>
    <mergeCell ref="A739:A757"/>
    <mergeCell ref="B739:B757"/>
    <mergeCell ref="C739:C757"/>
    <mergeCell ref="D739:D757"/>
    <mergeCell ref="E739:E757"/>
    <mergeCell ref="F739:F757"/>
    <mergeCell ref="G739:G757"/>
    <mergeCell ref="O758:O776"/>
    <mergeCell ref="P758:P776"/>
    <mergeCell ref="Q758:Q776"/>
    <mergeCell ref="R758:R776"/>
    <mergeCell ref="S758:S776"/>
    <mergeCell ref="T758:T776"/>
    <mergeCell ref="H758:H776"/>
    <mergeCell ref="I758:I776"/>
    <mergeCell ref="J758:J776"/>
    <mergeCell ref="K758:K776"/>
    <mergeCell ref="L758:L776"/>
    <mergeCell ref="M758:M776"/>
    <mergeCell ref="N758:N776"/>
    <mergeCell ref="A758:A776"/>
    <mergeCell ref="B758:B776"/>
    <mergeCell ref="C758:C776"/>
    <mergeCell ref="D758:D776"/>
    <mergeCell ref="E758:E776"/>
    <mergeCell ref="F758:F776"/>
    <mergeCell ref="G758:G776"/>
    <mergeCell ref="O777:O795"/>
    <mergeCell ref="P777:P795"/>
    <mergeCell ref="Q777:Q795"/>
    <mergeCell ref="R777:R795"/>
    <mergeCell ref="S777:S795"/>
    <mergeCell ref="T777:T795"/>
    <mergeCell ref="H777:H795"/>
    <mergeCell ref="I777:I795"/>
    <mergeCell ref="J777:J795"/>
    <mergeCell ref="K777:K795"/>
    <mergeCell ref="L777:L795"/>
    <mergeCell ref="M777:M795"/>
    <mergeCell ref="N777:N795"/>
    <mergeCell ref="A777:A795"/>
    <mergeCell ref="B777:B795"/>
    <mergeCell ref="C777:C795"/>
    <mergeCell ref="D777:D795"/>
    <mergeCell ref="E777:E795"/>
    <mergeCell ref="F777:F795"/>
    <mergeCell ref="G777:G795"/>
    <mergeCell ref="O834:O852"/>
    <mergeCell ref="P834:P852"/>
    <mergeCell ref="H834:H852"/>
    <mergeCell ref="I834:I852"/>
    <mergeCell ref="J834:J852"/>
    <mergeCell ref="K834:K852"/>
    <mergeCell ref="L834:L852"/>
    <mergeCell ref="M834:M852"/>
    <mergeCell ref="N834:N852"/>
    <mergeCell ref="O853:O871"/>
    <mergeCell ref="P853:P871"/>
    <mergeCell ref="H853:H871"/>
    <mergeCell ref="I853:I871"/>
    <mergeCell ref="J853:J871"/>
    <mergeCell ref="K853:K871"/>
    <mergeCell ref="L853:L871"/>
    <mergeCell ref="M853:M871"/>
    <mergeCell ref="N853:N871"/>
    <mergeCell ref="O796:O814"/>
    <mergeCell ref="P796:P814"/>
    <mergeCell ref="Q796:Q814"/>
    <mergeCell ref="R796:R814"/>
    <mergeCell ref="S796:S814"/>
    <mergeCell ref="T796:T814"/>
    <mergeCell ref="H796:H814"/>
    <mergeCell ref="I796:I814"/>
    <mergeCell ref="J796:J814"/>
    <mergeCell ref="K796:K814"/>
    <mergeCell ref="L796:L814"/>
    <mergeCell ref="M796:M814"/>
    <mergeCell ref="N796:N814"/>
    <mergeCell ref="A796:A814"/>
    <mergeCell ref="B796:B814"/>
    <mergeCell ref="C796:C814"/>
    <mergeCell ref="D796:D814"/>
    <mergeCell ref="E796:E814"/>
    <mergeCell ref="F796:F814"/>
    <mergeCell ref="G796:G814"/>
    <mergeCell ref="H815:H833"/>
    <mergeCell ref="I815:I833"/>
    <mergeCell ref="J815:J833"/>
    <mergeCell ref="K815:K833"/>
    <mergeCell ref="L815:L833"/>
    <mergeCell ref="M815:M833"/>
    <mergeCell ref="N815:N833"/>
    <mergeCell ref="R834:R852"/>
    <mergeCell ref="S834:S852"/>
    <mergeCell ref="Q853:Q871"/>
    <mergeCell ref="R853:R871"/>
    <mergeCell ref="S853:S871"/>
    <mergeCell ref="T853:T871"/>
    <mergeCell ref="O815:O833"/>
    <mergeCell ref="P815:P833"/>
    <mergeCell ref="Q815:Q833"/>
    <mergeCell ref="R815:R833"/>
    <mergeCell ref="S815:S833"/>
    <mergeCell ref="T815:T833"/>
    <mergeCell ref="Q834:Q852"/>
    <mergeCell ref="T834:T852"/>
    <mergeCell ref="A853:A871"/>
    <mergeCell ref="B853:B871"/>
    <mergeCell ref="C853:C871"/>
    <mergeCell ref="D853:D871"/>
    <mergeCell ref="E853:E871"/>
    <mergeCell ref="F853:F871"/>
    <mergeCell ref="G853:G871"/>
    <mergeCell ref="H891:H909"/>
    <mergeCell ref="I891:I909"/>
    <mergeCell ref="J891:J909"/>
    <mergeCell ref="K891:K909"/>
    <mergeCell ref="L891:L909"/>
    <mergeCell ref="M891:M909"/>
    <mergeCell ref="N891:N909"/>
    <mergeCell ref="A891:A909"/>
    <mergeCell ref="B891:B909"/>
    <mergeCell ref="C891:C909"/>
    <mergeCell ref="D891:D909"/>
    <mergeCell ref="E891:E909"/>
    <mergeCell ref="F891:F909"/>
    <mergeCell ref="G891:G909"/>
    <mergeCell ref="M918:M931"/>
    <mergeCell ref="N918:N931"/>
    <mergeCell ref="F918:F931"/>
    <mergeCell ref="G918:G931"/>
    <mergeCell ref="H918:H931"/>
    <mergeCell ref="I918:I931"/>
    <mergeCell ref="J918:J931"/>
    <mergeCell ref="K918:K931"/>
    <mergeCell ref="L918:L931"/>
    <mergeCell ref="R918:R931"/>
    <mergeCell ref="S918:S931"/>
    <mergeCell ref="O891:O909"/>
    <mergeCell ref="P891:P909"/>
    <mergeCell ref="Q891:Q909"/>
    <mergeCell ref="R891:R909"/>
    <mergeCell ref="S891:S909"/>
    <mergeCell ref="T891:T909"/>
    <mergeCell ref="O918:O931"/>
    <mergeCell ref="T918:T931"/>
    <mergeCell ref="A815:A833"/>
    <mergeCell ref="B815:B833"/>
    <mergeCell ref="C815:C833"/>
    <mergeCell ref="D815:D833"/>
    <mergeCell ref="E815:E833"/>
    <mergeCell ref="F815:F833"/>
    <mergeCell ref="G815:G833"/>
    <mergeCell ref="A834:A852"/>
    <mergeCell ref="B834:B852"/>
    <mergeCell ref="C834:C852"/>
    <mergeCell ref="D834:D852"/>
    <mergeCell ref="E834:E852"/>
    <mergeCell ref="F834:F852"/>
    <mergeCell ref="G834:G852"/>
    <mergeCell ref="O872:O890"/>
    <mergeCell ref="P872:P890"/>
    <mergeCell ref="Q872:Q890"/>
    <mergeCell ref="R872:R890"/>
    <mergeCell ref="S872:S890"/>
    <mergeCell ref="T872:T890"/>
    <mergeCell ref="H872:H890"/>
    <mergeCell ref="I872:I890"/>
    <mergeCell ref="J872:J890"/>
    <mergeCell ref="K872:K890"/>
    <mergeCell ref="L872:L890"/>
    <mergeCell ref="M872:M890"/>
    <mergeCell ref="N872:N890"/>
    <mergeCell ref="A872:A890"/>
    <mergeCell ref="B872:B890"/>
    <mergeCell ref="C872:C890"/>
    <mergeCell ref="D872:D890"/>
    <mergeCell ref="E872:E890"/>
    <mergeCell ref="F872:F890"/>
    <mergeCell ref="G872:G890"/>
    <mergeCell ref="P918:P931"/>
    <mergeCell ref="Q918:Q931"/>
    <mergeCell ref="A910:C910"/>
    <mergeCell ref="A917:C917"/>
    <mergeCell ref="A918:A931"/>
    <mergeCell ref="B918:B931"/>
    <mergeCell ref="C918:C931"/>
    <mergeCell ref="D918:D931"/>
    <mergeCell ref="E918:E931"/>
  </mergeCells>
  <printOptions/>
  <pageMargins bottom="0.2755905511811024" footer="0.0" header="0.0" left="0.69" right="0.2362204724409449" top="0.5511811023622047"/>
  <pageSetup paperSize="5" scale="6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2024-04-30T08:26:53Z</dcterms:created>
  <dc:creator>om</dc:creator>
</cp:coreProperties>
</file>