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Aldana\OneDrive - uniquindio.edu.co\Escritorio\"/>
    </mc:Choice>
  </mc:AlternateContent>
  <xr:revisionPtr revIDLastSave="0" documentId="13_ncr:1_{F14CADF9-426A-4396-B3DE-6DDFBFE4586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STO OBRA" sheetId="9" r:id="rId1"/>
    <sheet name="ANALISIS UNITARIOS" sheetId="8" r:id="rId2"/>
    <sheet name="EFECTIVO Y RECURRENTE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8" l="1"/>
  <c r="D21" i="9"/>
  <c r="D4" i="9" l="1"/>
  <c r="G11" i="8"/>
  <c r="F144" i="8"/>
  <c r="G144" i="8" s="1"/>
  <c r="F96" i="8"/>
  <c r="F141" i="8" s="1"/>
  <c r="G259" i="8"/>
  <c r="F162" i="8"/>
  <c r="F186" i="8" s="1"/>
  <c r="G186" i="8" s="1"/>
  <c r="G199" i="8"/>
  <c r="G162" i="8"/>
  <c r="G171" i="8"/>
  <c r="G170" i="8"/>
  <c r="G110" i="8"/>
  <c r="G111" i="8"/>
  <c r="G127" i="8"/>
  <c r="G96" i="8"/>
  <c r="G80" i="8"/>
  <c r="G82" i="8"/>
  <c r="G58" i="8"/>
  <c r="G69" i="8"/>
  <c r="G59" i="8"/>
  <c r="G46" i="8"/>
  <c r="G44" i="8"/>
  <c r="G40" i="8"/>
  <c r="G45" i="8"/>
  <c r="G14" i="8"/>
  <c r="G237" i="8"/>
  <c r="D240" i="8"/>
  <c r="G240" i="8" s="1"/>
  <c r="F143" i="8"/>
  <c r="F241" i="8"/>
  <c r="G241" i="8"/>
  <c r="G242" i="8"/>
  <c r="F214" i="8"/>
  <c r="F244" i="8"/>
  <c r="G244" i="8"/>
  <c r="F163" i="8"/>
  <c r="F187" i="8" s="1"/>
  <c r="G246" i="8"/>
  <c r="F146" i="8"/>
  <c r="G146" i="8" s="1"/>
  <c r="G248" i="8"/>
  <c r="F147" i="8"/>
  <c r="F166" i="8" s="1"/>
  <c r="G250" i="8"/>
  <c r="F148" i="8"/>
  <c r="F167" i="8"/>
  <c r="F192" i="8" s="1"/>
  <c r="F149" i="8"/>
  <c r="F168" i="8"/>
  <c r="F193" i="8"/>
  <c r="F150" i="8"/>
  <c r="G150" i="8" s="1"/>
  <c r="G254" i="8"/>
  <c r="F195" i="8"/>
  <c r="G195" i="8"/>
  <c r="F255" i="8"/>
  <c r="G255" i="8"/>
  <c r="F196" i="8"/>
  <c r="F256" i="8"/>
  <c r="G256" i="8" s="1"/>
  <c r="F257" i="8"/>
  <c r="G257" i="8" s="1"/>
  <c r="G258" i="8"/>
  <c r="G260" i="8"/>
  <c r="G262" i="8"/>
  <c r="G211" i="8"/>
  <c r="G214" i="8"/>
  <c r="G216" i="8"/>
  <c r="G218" i="8"/>
  <c r="G220" i="8"/>
  <c r="G221" i="8"/>
  <c r="G222" i="8"/>
  <c r="G223" i="8"/>
  <c r="G224" i="8"/>
  <c r="G225" i="8"/>
  <c r="G226" i="8"/>
  <c r="G228" i="8"/>
  <c r="G229" i="8"/>
  <c r="G183" i="8"/>
  <c r="F188" i="8"/>
  <c r="G188" i="8"/>
  <c r="F165" i="8"/>
  <c r="G165" i="8"/>
  <c r="F190" i="8"/>
  <c r="G190" i="8"/>
  <c r="G196" i="8"/>
  <c r="G197" i="8"/>
  <c r="G198" i="8"/>
  <c r="G200" i="8"/>
  <c r="G201" i="8"/>
  <c r="G202" i="8"/>
  <c r="G204" i="8"/>
  <c r="G159" i="8"/>
  <c r="G163" i="8"/>
  <c r="G164" i="8"/>
  <c r="G168" i="8"/>
  <c r="F169" i="8"/>
  <c r="G169" i="8" s="1"/>
  <c r="G172" i="8"/>
  <c r="G173" i="8"/>
  <c r="G174" i="8"/>
  <c r="G176" i="8"/>
  <c r="G139" i="8"/>
  <c r="F142" i="8"/>
  <c r="G142" i="8"/>
  <c r="G143" i="8"/>
  <c r="F145" i="8"/>
  <c r="G145" i="8" s="1"/>
  <c r="G149" i="8"/>
  <c r="G152" i="8"/>
  <c r="G108" i="8"/>
  <c r="G112" i="8"/>
  <c r="G113" i="8"/>
  <c r="G114" i="8"/>
  <c r="G134" i="8" s="1"/>
  <c r="D9" i="9" s="1"/>
  <c r="G115" i="8"/>
  <c r="G116" i="8"/>
  <c r="G117" i="8"/>
  <c r="G118" i="8"/>
  <c r="G119" i="8"/>
  <c r="G120" i="8"/>
  <c r="G121" i="8"/>
  <c r="G122" i="8"/>
  <c r="G123" i="8"/>
  <c r="G124" i="8"/>
  <c r="G125" i="8"/>
  <c r="G126" i="8"/>
  <c r="G128" i="8"/>
  <c r="G129" i="8"/>
  <c r="G130" i="8"/>
  <c r="G132" i="8"/>
  <c r="G94" i="8"/>
  <c r="G103" i="8" s="1"/>
  <c r="D19" i="9" s="1"/>
  <c r="G97" i="8"/>
  <c r="G98" i="8"/>
  <c r="G99" i="8"/>
  <c r="G101" i="8"/>
  <c r="G78" i="8"/>
  <c r="G81" i="8"/>
  <c r="G83" i="8"/>
  <c r="G84" i="8"/>
  <c r="G89" i="8" s="1"/>
  <c r="D18" i="9" s="1"/>
  <c r="G85" i="8"/>
  <c r="G87" i="8"/>
  <c r="G54" i="8"/>
  <c r="G56" i="8"/>
  <c r="G57" i="8"/>
  <c r="F61" i="8"/>
  <c r="G61" i="8"/>
  <c r="F62" i="8"/>
  <c r="G62" i="8" s="1"/>
  <c r="D62" i="8"/>
  <c r="F63" i="8"/>
  <c r="G63" i="8"/>
  <c r="D63" i="8"/>
  <c r="D67" i="8" s="1"/>
  <c r="G67" i="8" s="1"/>
  <c r="F64" i="8"/>
  <c r="G64" i="8" s="1"/>
  <c r="D64" i="8"/>
  <c r="D66" i="8" s="1"/>
  <c r="G66" i="8" s="1"/>
  <c r="D65" i="8"/>
  <c r="G65" i="8"/>
  <c r="F66" i="8"/>
  <c r="F67" i="8"/>
  <c r="D68" i="8"/>
  <c r="G68" i="8"/>
  <c r="G71" i="8"/>
  <c r="G33" i="8"/>
  <c r="G35" i="8"/>
  <c r="G36" i="8"/>
  <c r="G50" i="8" s="1"/>
  <c r="D16" i="9" s="1"/>
  <c r="G37" i="8"/>
  <c r="G38" i="8"/>
  <c r="G39" i="8"/>
  <c r="G41" i="8"/>
  <c r="G42" i="8"/>
  <c r="G43" i="8"/>
  <c r="G48" i="8"/>
  <c r="G6" i="8"/>
  <c r="G9" i="8"/>
  <c r="G10" i="8"/>
  <c r="G12" i="8"/>
  <c r="G13" i="8"/>
  <c r="G15" i="8"/>
  <c r="F17" i="8"/>
  <c r="G17" i="8" s="1"/>
  <c r="F18" i="8"/>
  <c r="D18" i="8"/>
  <c r="G18" i="8"/>
  <c r="F19" i="8"/>
  <c r="D19" i="8"/>
  <c r="G19" i="8" s="1"/>
  <c r="D23" i="8"/>
  <c r="F20" i="8"/>
  <c r="D20" i="8"/>
  <c r="G20" i="8"/>
  <c r="G21" i="8"/>
  <c r="F22" i="8"/>
  <c r="F23" i="8"/>
  <c r="G23" i="8" s="1"/>
  <c r="G26" i="8"/>
  <c r="G193" i="8"/>
  <c r="F252" i="8"/>
  <c r="G252" i="8"/>
  <c r="D24" i="8"/>
  <c r="G24" i="8"/>
  <c r="G148" i="8"/>
  <c r="F189" i="8"/>
  <c r="F217" i="8" s="1"/>
  <c r="D22" i="8"/>
  <c r="G22" i="8"/>
  <c r="G73" i="8" l="1"/>
  <c r="D17" i="9" s="1"/>
  <c r="G141" i="8"/>
  <c r="F239" i="8"/>
  <c r="G239" i="8" s="1"/>
  <c r="F247" i="8"/>
  <c r="G247" i="8" s="1"/>
  <c r="G217" i="8"/>
  <c r="F191" i="8"/>
  <c r="G166" i="8"/>
  <c r="F215" i="8"/>
  <c r="G187" i="8"/>
  <c r="G28" i="8"/>
  <c r="D15" i="9" s="1"/>
  <c r="D14" i="9" s="1"/>
  <c r="F251" i="8"/>
  <c r="G251" i="8" s="1"/>
  <c r="G192" i="8"/>
  <c r="G147" i="8"/>
  <c r="G189" i="8"/>
  <c r="G167" i="8"/>
  <c r="F194" i="8"/>
  <c r="F161" i="8"/>
  <c r="G191" i="8" l="1"/>
  <c r="F219" i="8"/>
  <c r="G154" i="8"/>
  <c r="D10" i="9" s="1"/>
  <c r="G161" i="8"/>
  <c r="G178" i="8" s="1"/>
  <c r="D11" i="9" s="1"/>
  <c r="F185" i="8"/>
  <c r="F253" i="8"/>
  <c r="G253" i="8" s="1"/>
  <c r="G194" i="8"/>
  <c r="F245" i="8"/>
  <c r="G245" i="8" s="1"/>
  <c r="G215" i="8"/>
  <c r="F213" i="8" l="1"/>
  <c r="G185" i="8"/>
  <c r="G206" i="8" s="1"/>
  <c r="D12" i="9" s="1"/>
  <c r="F249" i="8"/>
  <c r="G249" i="8" s="1"/>
  <c r="G219" i="8"/>
  <c r="F243" i="8" l="1"/>
  <c r="G243" i="8" s="1"/>
  <c r="G264" i="8" s="1"/>
  <c r="D13" i="9" s="1"/>
  <c r="D8" i="9" s="1"/>
  <c r="G213" i="8"/>
  <c r="G232" i="8" s="1"/>
  <c r="D7" i="9" s="1"/>
  <c r="D25" i="9" l="1"/>
  <c r="D26" i="9" s="1"/>
  <c r="D24" i="9"/>
  <c r="D23" i="9"/>
  <c r="D27" i="9" s="1"/>
</calcChain>
</file>

<file path=xl/sharedStrings.xml><?xml version="1.0" encoding="utf-8"?>
<sst xmlns="http://schemas.openxmlformats.org/spreadsheetml/2006/main" count="492" uniqueCount="144">
  <si>
    <t>Descripción</t>
  </si>
  <si>
    <t>Un</t>
  </si>
  <si>
    <t>Valor Unitario</t>
  </si>
  <si>
    <t>ml</t>
  </si>
  <si>
    <t>m3</t>
  </si>
  <si>
    <t>Excavación en zanja material común</t>
  </si>
  <si>
    <t>Retiro de escombros</t>
  </si>
  <si>
    <t>Relleno compactado con material de obra</t>
  </si>
  <si>
    <t>Unidad</t>
  </si>
  <si>
    <t>FORMULARIO DE PRECIOS UNITARIOS</t>
  </si>
  <si>
    <t>Presupuesto Aproximado</t>
  </si>
  <si>
    <t>VALOR TOTAL</t>
  </si>
  <si>
    <t>VALOR COSTO DIRECTO</t>
  </si>
  <si>
    <t>A.I.U</t>
  </si>
  <si>
    <t>Global</t>
  </si>
  <si>
    <t>Codigo</t>
  </si>
  <si>
    <t>Cantidad /  Rendimiento</t>
  </si>
  <si>
    <t>Valor Parcial</t>
  </si>
  <si>
    <t>Herramientas y equipo</t>
  </si>
  <si>
    <t>Desp.</t>
  </si>
  <si>
    <t>Dia</t>
  </si>
  <si>
    <t>Suministro tubo metalico galvanizado 3" x 3 m</t>
  </si>
  <si>
    <t>COSTO DIRECTO</t>
  </si>
  <si>
    <t>Suministro tuberia PVC 3"</t>
  </si>
  <si>
    <t>Curva PVC 3"</t>
  </si>
  <si>
    <t>Capacete metalico 3"</t>
  </si>
  <si>
    <t>Corte mecanizado concreto</t>
  </si>
  <si>
    <t>Excavación en zanja conglomerado</t>
  </si>
  <si>
    <t>Afirmado compactado</t>
  </si>
  <si>
    <t xml:space="preserve">Demolición de concreto </t>
  </si>
  <si>
    <t>Concreto 2.500 psi</t>
  </si>
  <si>
    <t>Mano de obra cuadrilla</t>
  </si>
  <si>
    <t>Cinta band-it 5/8</t>
  </si>
  <si>
    <t>Grapa Band-it</t>
  </si>
  <si>
    <t>Suministro tablero metalico autosoportado</t>
  </si>
  <si>
    <t>Suministro transformadores de corriente 300/5</t>
  </si>
  <si>
    <t xml:space="preserve">Un </t>
  </si>
  <si>
    <t>Suministro Bloque de prueba C.C</t>
  </si>
  <si>
    <t>Suministro medidor electronico multirango 5 A</t>
  </si>
  <si>
    <t xml:space="preserve">Suministro Cable vehiculo </t>
  </si>
  <si>
    <t>Suministro totalizador DPX trifasico 300 A</t>
  </si>
  <si>
    <t>Suministro interruptor automatico 3 x 200 A sobreponer</t>
  </si>
  <si>
    <t>Suministro interruptor automatico 3 x 50 A sobreponer</t>
  </si>
  <si>
    <t>Suministro interruptor automatico 2 x 50 A sobreponer</t>
  </si>
  <si>
    <t>Suministro Cable 8 AWG THHN/THWN</t>
  </si>
  <si>
    <t>Suministro Cable 2/0 AWG THHN/THWN</t>
  </si>
  <si>
    <t xml:space="preserve">Global </t>
  </si>
  <si>
    <t>Varilla cooperwell 5/8 x 2.4 m</t>
  </si>
  <si>
    <t>Dosis suldadura cadwelld</t>
  </si>
  <si>
    <t xml:space="preserve">Dosis </t>
  </si>
  <si>
    <t>Cable Cu 2/0 desnudo</t>
  </si>
  <si>
    <t>Tubo PVC 3/4 " x 3 m</t>
  </si>
  <si>
    <t>Suministro Cable Cu 300 kcmil AWG THHN x 4 hilos</t>
  </si>
  <si>
    <t>Marquillas y senalizacion segun RETIE</t>
  </si>
  <si>
    <t>Concreto 3000 psi</t>
  </si>
  <si>
    <t>Construccion camara de inspeccion 0.3x0.3x0.5 tipo via</t>
  </si>
  <si>
    <t>Suministro Cable 4 AWG Desnudo</t>
  </si>
  <si>
    <t>Bandeja portacable 30 cm, con pie amigo 10x8</t>
  </si>
  <si>
    <t>Curva escalerilla 10 x 8</t>
  </si>
  <si>
    <t>Soporte piamigo 20 x 65</t>
  </si>
  <si>
    <t>Suministro Alimentador 8 AWG THHN/THWN x 4 hilos</t>
  </si>
  <si>
    <t>Suministro tablero trifilar de 8 circuitos</t>
  </si>
  <si>
    <t>Suministro tablero trifilar de 6 circuitos</t>
  </si>
  <si>
    <t>Suministro tuberia EMT 1/2"</t>
  </si>
  <si>
    <t>Suministro curvas PVC 1/2"</t>
  </si>
  <si>
    <t>Suministro curvas EMT 1/2"</t>
  </si>
  <si>
    <t>Suministro curvas PVC 3/4"</t>
  </si>
  <si>
    <t>Suministro terminales PVC 1/2"</t>
  </si>
  <si>
    <t>Suministro terminales PVC 3/4"</t>
  </si>
  <si>
    <t>Suministro terminales EMT 1/2"</t>
  </si>
  <si>
    <t>Suministro tuberia PVC 3/4"</t>
  </si>
  <si>
    <t>Suministro tuberia PVC 1/2"</t>
  </si>
  <si>
    <t>Suministro cajas metalicas 2 x 4</t>
  </si>
  <si>
    <t>Suministro alambre 12 AWG THHN/THWN</t>
  </si>
  <si>
    <t>Suministro alambre 14 AWG THHN/THWN</t>
  </si>
  <si>
    <t>Suministro interruptor Sencillo</t>
  </si>
  <si>
    <t>Suministro plafon</t>
  </si>
  <si>
    <t>Suministro Cable encauchetado 3 x 14 AWG</t>
  </si>
  <si>
    <t>Suministro clavija con polo a tierra</t>
  </si>
  <si>
    <t>Suministro cadena amarre</t>
  </si>
  <si>
    <t>Suministro cajas metalicas octogonales</t>
  </si>
  <si>
    <t>Suministro tomacorrientes dobles con polo a tierra</t>
  </si>
  <si>
    <t>Suministro tomacorrientes doble GFCI</t>
  </si>
  <si>
    <t>Suministro interruptor Triple</t>
  </si>
  <si>
    <t>Suministro lampara T5 1x28 W</t>
  </si>
  <si>
    <t xml:space="preserve">Suministro e Instalación de acometida general en 4 x 300 kcm AWG   </t>
  </si>
  <si>
    <t xml:space="preserve">Suministro e Instalación Tablero general y protecciones  </t>
  </si>
  <si>
    <t xml:space="preserve">Construcción Sistema de Puesta a tierra      </t>
  </si>
  <si>
    <t xml:space="preserve">Suministro e Instalación del alimentador tablero cavas </t>
  </si>
  <si>
    <t>Suministro e Instalación del Alimentadores y Tableros Iluminacion, Oficinas, Cafeteria parte baja</t>
  </si>
  <si>
    <t xml:space="preserve">Suministro e Instalación Alumbrado y Tomacorrientes Oficinas     </t>
  </si>
  <si>
    <t xml:space="preserve">Suministro e Instalación Red Regulada </t>
  </si>
  <si>
    <t xml:space="preserve">Suministro e Instalación Alumbrado y Tomacorrientes bodegas   </t>
  </si>
  <si>
    <t xml:space="preserve">Suministro e Instalación Alumbrado y Tomacorrientes planta inferior </t>
  </si>
  <si>
    <t xml:space="preserve">Suministro e Instalación Alumbrado y Tomacorrientes punto de venta </t>
  </si>
  <si>
    <t xml:space="preserve">Suministro luminaria indulux CC 400 W MH </t>
  </si>
  <si>
    <t xml:space="preserve">Suministro proyector quimbaya 150 W MH </t>
  </si>
  <si>
    <t>Diseños electricos tipo RETIE</t>
  </si>
  <si>
    <t>Inspectoria del RETIE</t>
  </si>
  <si>
    <t>Anclaje proyector o luminaria</t>
  </si>
  <si>
    <t>Suministro interruptor Doble</t>
  </si>
  <si>
    <t>Suministro interruptor Conmutable</t>
  </si>
  <si>
    <t>Certeficado punto de datos</t>
  </si>
  <si>
    <t>Punto de voz y dedatos</t>
  </si>
  <si>
    <t>Punto</t>
  </si>
  <si>
    <t>Traslado y programacion de planta</t>
  </si>
  <si>
    <t>Suministro FacePlase</t>
  </si>
  <si>
    <t>Suministro Cable UTP cat 6A</t>
  </si>
  <si>
    <t>Suministro Cable UTP cat 5E</t>
  </si>
  <si>
    <t>Suministro RACK</t>
  </si>
  <si>
    <t xml:space="preserve">Suministro Patch Panel </t>
  </si>
  <si>
    <t>Suministro Swiche Dell 2724</t>
  </si>
  <si>
    <t>Tornilleria y chazos</t>
  </si>
  <si>
    <t>Suministro tablero trifasico 12 circuitos</t>
  </si>
  <si>
    <t>Interruptor automatico 3x20 A</t>
  </si>
  <si>
    <t>Interruptor automatico 1x20 A</t>
  </si>
  <si>
    <t>Suministro cajas metalicas 4 x 4</t>
  </si>
  <si>
    <t>Suministro tomacorriente trifasico 20 A</t>
  </si>
  <si>
    <t>Suministro lampara T5 60 x 60</t>
  </si>
  <si>
    <t>Supresor de sobretension</t>
  </si>
  <si>
    <t>Presupuesto Aproximadoxxxxxxxxxxxxxxxxxxxxxxxx</t>
  </si>
  <si>
    <t>DISEÑO ELECTRICOS</t>
  </si>
  <si>
    <t>CABLEADO ESTRUCTURADO</t>
  </si>
  <si>
    <t>ALUMBRADO Y TOMACORRIENTES</t>
  </si>
  <si>
    <t>TABLERO GENERAL Y PROTECCIONES</t>
  </si>
  <si>
    <t>4.1</t>
  </si>
  <si>
    <t>ADMINISTRACIÓN</t>
  </si>
  <si>
    <t>IMPREVISTOS</t>
  </si>
  <si>
    <t>UTILIDADES</t>
  </si>
  <si>
    <t>IVA SOBRE UTILIDADES</t>
  </si>
  <si>
    <t>4.2</t>
  </si>
  <si>
    <t>4.3</t>
  </si>
  <si>
    <t xml:space="preserve">Obra: Suministro e Instalación de acometida general en 4 x 300 kcm AWG   (4.2)
</t>
  </si>
  <si>
    <t>Obra: Suministro e Instalación Tablero general, medidor y protecciones (4,3)</t>
  </si>
  <si>
    <t xml:space="preserve">Obra: Construcción Sistema de Puesta a tierra (4.1)                   
</t>
  </si>
  <si>
    <t>Obra: Suministro e Instalación del alimentador tablero cavas  (4.4)</t>
  </si>
  <si>
    <t>Obra: Suministro e Instalación del Alimentadores y Tableros Iluminacion, Oficinas, Cafeteria parte baja  (4.5)</t>
  </si>
  <si>
    <t>Obra: Suministro e Instalación Alumbrado y Tomacorrientes Oficinas (3.1)</t>
  </si>
  <si>
    <t>Obra: Suministro e Instalación Red Regulada (3.4)</t>
  </si>
  <si>
    <t>Obra: Suministro e Instalación Alumbrado y Tomacorrientes Bodega (3.2)</t>
  </si>
  <si>
    <t>Obra: Suministro e Instalación Alumbrado y Tomacorrientes Planta Inferior  (3.3)</t>
  </si>
  <si>
    <t>Obra: Suministro e Instalación Red Cableado estructurado  (2)</t>
  </si>
  <si>
    <t xml:space="preserve">Obra: Suministro e Instalación Alumbrado y Tomacorrientes Punto de Venta (3.3)   </t>
  </si>
  <si>
    <t>una sola entidad aporto todos los items para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</si>
</sst>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C$&quot;* #,##0.00_);_(&quot;C$&quot;* \(#,##0.00\);_(&quot;C$&quot;* &quot;-&quot;??_);_(@_)"/>
    <numFmt numFmtId="165" formatCode="&quot;$&quot;#,##0"/>
    <numFmt numFmtId="166" formatCode="[$$-240A]\ #,##0"/>
    <numFmt numFmtId="167" formatCode="\$#,##0"/>
  </numFmts>
  <fonts count="8" x14ac:knownFonts="1">
    <font>
      <sz val="10"/>
      <color indexed="8"/>
      <name val="Tahoma"/>
    </font>
    <font>
      <b/>
      <sz val="10"/>
      <name val="Arial"/>
    </font>
    <font>
      <sz val="8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Tahoma"/>
      <family val="2"/>
    </font>
    <font>
      <sz val="10"/>
      <name val="Arial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1" fontId="0" fillId="0" borderId="0" xfId="0" applyNumberFormat="1"/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9" fontId="0" fillId="0" borderId="0" xfId="0" applyNumberFormat="1" applyFont="1"/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165" fontId="0" fillId="2" borderId="2" xfId="0" applyNumberForma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right" vertical="center"/>
    </xf>
    <xf numFmtId="0" fontId="0" fillId="2" borderId="0" xfId="0" applyFill="1"/>
    <xf numFmtId="165" fontId="4" fillId="2" borderId="5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right" vertical="center"/>
    </xf>
    <xf numFmtId="2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65" fontId="6" fillId="0" borderId="2" xfId="1" applyNumberFormat="1" applyFont="1" applyBorder="1" applyAlignment="1">
      <alignment horizontal="right" vertical="center" wrapText="1"/>
    </xf>
    <xf numFmtId="0" fontId="0" fillId="0" borderId="2" xfId="0" applyBorder="1"/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left" vertical="center" wrapText="1"/>
    </xf>
    <xf numFmtId="167" fontId="0" fillId="3" borderId="11" xfId="0" applyNumberFormat="1" applyFon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right" vertical="center"/>
    </xf>
    <xf numFmtId="0" fontId="0" fillId="3" borderId="0" xfId="0" applyFill="1"/>
    <xf numFmtId="167" fontId="4" fillId="3" borderId="12" xfId="0" applyNumberFormat="1" applyFont="1" applyFill="1" applyBorder="1" applyAlignment="1">
      <alignment horizontal="right" vertical="center"/>
    </xf>
    <xf numFmtId="0" fontId="7" fillId="3" borderId="11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7" fillId="0" borderId="11" xfId="0" applyFont="1" applyBorder="1"/>
    <xf numFmtId="0" fontId="7" fillId="0" borderId="14" xfId="0" applyFont="1" applyFill="1" applyBorder="1"/>
    <xf numFmtId="0" fontId="0" fillId="0" borderId="2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0" xfId="0" applyFont="1"/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0" fillId="0" borderId="2" xfId="0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165" fontId="5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9" fontId="5" fillId="0" borderId="0" xfId="0" applyNumberFormat="1" applyFont="1"/>
    <xf numFmtId="165" fontId="3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6" fontId="5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166" fontId="0" fillId="0" borderId="2" xfId="1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  <xf numFmtId="0" fontId="7" fillId="3" borderId="26" xfId="0" applyFont="1" applyFill="1" applyBorder="1" applyAlignment="1">
      <alignment horizontal="left" vertical="top" wrapText="1"/>
    </xf>
    <xf numFmtId="0" fontId="0" fillId="3" borderId="26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opLeftCell="A10" zoomScale="130" zoomScaleNormal="130" workbookViewId="0">
      <selection activeCell="A15" sqref="A15:B15"/>
    </sheetView>
  </sheetViews>
  <sheetFormatPr baseColWidth="10" defaultRowHeight="12.5" x14ac:dyDescent="0.25"/>
  <cols>
    <col min="2" max="2" width="60.1796875" customWidth="1"/>
  </cols>
  <sheetData>
    <row r="1" spans="1:5" ht="13" x14ac:dyDescent="0.3">
      <c r="A1" s="58" t="s">
        <v>9</v>
      </c>
      <c r="B1" s="59"/>
      <c r="C1" s="59"/>
      <c r="D1" s="59"/>
      <c r="E1" s="59"/>
    </row>
    <row r="2" spans="1:5" ht="13" x14ac:dyDescent="0.25">
      <c r="A2" s="60" t="s">
        <v>10</v>
      </c>
      <c r="B2" s="61"/>
      <c r="C2" s="61"/>
      <c r="D2" s="61"/>
      <c r="E2" s="61"/>
    </row>
    <row r="3" spans="1:5" x14ac:dyDescent="0.25">
      <c r="A3" s="62"/>
      <c r="B3" s="63"/>
      <c r="C3" s="63"/>
      <c r="D3" s="63"/>
      <c r="E3" s="63"/>
    </row>
    <row r="4" spans="1:5" x14ac:dyDescent="0.25">
      <c r="A4" s="43">
        <v>1</v>
      </c>
      <c r="B4" s="44" t="s">
        <v>121</v>
      </c>
      <c r="C4" s="45" t="s">
        <v>14</v>
      </c>
      <c r="D4" s="51">
        <f>+D5+D6</f>
        <v>2300000</v>
      </c>
      <c r="E4" s="52"/>
    </row>
    <row r="5" spans="1:5" x14ac:dyDescent="0.25">
      <c r="A5" s="43">
        <v>1.1000000000000001</v>
      </c>
      <c r="B5" s="4" t="s">
        <v>97</v>
      </c>
      <c r="C5" s="3" t="s">
        <v>14</v>
      </c>
      <c r="D5" s="50">
        <v>1000000</v>
      </c>
      <c r="E5" s="50"/>
    </row>
    <row r="6" spans="1:5" x14ac:dyDescent="0.25">
      <c r="A6" s="46">
        <v>1.2</v>
      </c>
      <c r="B6" s="4" t="s">
        <v>98</v>
      </c>
      <c r="C6" s="3" t="s">
        <v>14</v>
      </c>
      <c r="D6" s="50">
        <v>1300000</v>
      </c>
      <c r="E6" s="50"/>
    </row>
    <row r="7" spans="1:5" x14ac:dyDescent="0.25">
      <c r="A7" s="41">
        <v>2</v>
      </c>
      <c r="B7" s="42" t="s">
        <v>122</v>
      </c>
      <c r="C7" s="45" t="s">
        <v>14</v>
      </c>
      <c r="D7" s="57">
        <f>'ANALISIS UNITARIOS'!G232</f>
        <v>5324843.3</v>
      </c>
      <c r="E7" s="57"/>
    </row>
    <row r="8" spans="1:5" x14ac:dyDescent="0.25">
      <c r="A8" s="41">
        <v>3</v>
      </c>
      <c r="B8" s="42" t="s">
        <v>123</v>
      </c>
      <c r="C8" s="45" t="s">
        <v>14</v>
      </c>
      <c r="D8" s="51">
        <f>+D9+D10+D11+D12+D13</f>
        <v>20032663.5</v>
      </c>
      <c r="E8" s="52"/>
    </row>
    <row r="9" spans="1:5" x14ac:dyDescent="0.25">
      <c r="A9" s="46">
        <v>3.1</v>
      </c>
      <c r="B9" s="4" t="s">
        <v>90</v>
      </c>
      <c r="C9" s="3" t="s">
        <v>14</v>
      </c>
      <c r="D9" s="50">
        <f>'ANALISIS UNITARIOS'!G134</f>
        <v>5639422.04</v>
      </c>
      <c r="E9" s="50"/>
    </row>
    <row r="10" spans="1:5" x14ac:dyDescent="0.25">
      <c r="A10" s="46">
        <v>3.2</v>
      </c>
      <c r="B10" s="4" t="s">
        <v>91</v>
      </c>
      <c r="C10" s="3" t="s">
        <v>14</v>
      </c>
      <c r="D10" s="50">
        <f>'ANALISIS UNITARIOS'!G154</f>
        <v>846648.24</v>
      </c>
      <c r="E10" s="50"/>
    </row>
    <row r="11" spans="1:5" x14ac:dyDescent="0.25">
      <c r="A11" s="46">
        <v>3.3</v>
      </c>
      <c r="B11" s="4" t="s">
        <v>92</v>
      </c>
      <c r="C11" s="3" t="s">
        <v>14</v>
      </c>
      <c r="D11" s="50">
        <f>'ANALISIS UNITARIOS'!G178</f>
        <v>7195868.9399999995</v>
      </c>
      <c r="E11" s="50"/>
    </row>
    <row r="12" spans="1:5" x14ac:dyDescent="0.25">
      <c r="A12" s="46">
        <v>3.4</v>
      </c>
      <c r="B12" s="4" t="s">
        <v>93</v>
      </c>
      <c r="C12" s="3" t="s">
        <v>14</v>
      </c>
      <c r="D12" s="50">
        <f>'ANALISIS UNITARIOS'!G206</f>
        <v>3091295.24</v>
      </c>
      <c r="E12" s="50"/>
    </row>
    <row r="13" spans="1:5" x14ac:dyDescent="0.25">
      <c r="A13" s="46">
        <v>3.5</v>
      </c>
      <c r="B13" s="4" t="s">
        <v>94</v>
      </c>
      <c r="C13" s="3" t="s">
        <v>14</v>
      </c>
      <c r="D13" s="50">
        <f>'ANALISIS UNITARIOS'!G264</f>
        <v>3259429.04</v>
      </c>
      <c r="E13" s="50"/>
    </row>
    <row r="14" spans="1:5" x14ac:dyDescent="0.25">
      <c r="A14" s="41">
        <v>4</v>
      </c>
      <c r="B14" s="42" t="s">
        <v>124</v>
      </c>
      <c r="C14" s="45" t="s">
        <v>14</v>
      </c>
      <c r="D14" s="51">
        <f>+D15+D16+D17+D18+D19</f>
        <v>22725473.650418825</v>
      </c>
      <c r="E14" s="52"/>
    </row>
    <row r="15" spans="1:5" x14ac:dyDescent="0.25">
      <c r="A15" s="48" t="s">
        <v>130</v>
      </c>
      <c r="B15" s="7" t="s">
        <v>85</v>
      </c>
      <c r="C15" s="6" t="s">
        <v>14</v>
      </c>
      <c r="D15" s="64">
        <f>'ANALISIS UNITARIOS'!G28</f>
        <v>4359418.9613845693</v>
      </c>
      <c r="E15" s="64"/>
    </row>
    <row r="16" spans="1:5" x14ac:dyDescent="0.25">
      <c r="A16" s="48" t="s">
        <v>131</v>
      </c>
      <c r="B16" s="4" t="s">
        <v>86</v>
      </c>
      <c r="C16" s="3" t="s">
        <v>14</v>
      </c>
      <c r="D16" s="50">
        <f>'ANALISIS UNITARIOS'!G50</f>
        <v>6275052.0999999996</v>
      </c>
      <c r="E16" s="50"/>
    </row>
    <row r="17" spans="1:5" x14ac:dyDescent="0.25">
      <c r="A17" s="48" t="s">
        <v>125</v>
      </c>
      <c r="B17" s="4" t="s">
        <v>87</v>
      </c>
      <c r="C17" s="3" t="s">
        <v>14</v>
      </c>
      <c r="D17" s="50">
        <f>'ANALISIS UNITARIOS'!G73</f>
        <v>3410644.649034258</v>
      </c>
      <c r="E17" s="50"/>
    </row>
    <row r="18" spans="1:5" x14ac:dyDescent="0.25">
      <c r="A18" s="46">
        <v>4.4000000000000004</v>
      </c>
      <c r="B18" s="4" t="s">
        <v>88</v>
      </c>
      <c r="C18" s="3" t="s">
        <v>14</v>
      </c>
      <c r="D18" s="50">
        <f>'ANALISIS UNITARIOS'!G89</f>
        <v>6873832.4399999995</v>
      </c>
      <c r="E18" s="50"/>
    </row>
    <row r="19" spans="1:5" ht="25" x14ac:dyDescent="0.25">
      <c r="A19" s="46">
        <v>4.5</v>
      </c>
      <c r="B19" s="4" t="s">
        <v>89</v>
      </c>
      <c r="C19" s="3" t="s">
        <v>14</v>
      </c>
      <c r="D19" s="50">
        <f>'ANALISIS UNITARIOS'!G103</f>
        <v>1806525.5</v>
      </c>
      <c r="E19" s="50"/>
    </row>
    <row r="21" spans="1:5" x14ac:dyDescent="0.25">
      <c r="A21" s="53" t="s">
        <v>12</v>
      </c>
      <c r="B21" s="53"/>
      <c r="C21" s="1"/>
      <c r="D21" s="54">
        <f>+D14+D8+D7+D4</f>
        <v>50382980.450418822</v>
      </c>
      <c r="E21" s="54"/>
    </row>
    <row r="22" spans="1:5" x14ac:dyDescent="0.25">
      <c r="A22" s="55" t="s">
        <v>13</v>
      </c>
      <c r="B22" s="55"/>
      <c r="C22" s="5">
        <v>0.15</v>
      </c>
      <c r="D22" s="56"/>
      <c r="E22" s="56"/>
    </row>
    <row r="23" spans="1:5" x14ac:dyDescent="0.25">
      <c r="A23" s="38"/>
      <c r="B23" s="47" t="s">
        <v>126</v>
      </c>
      <c r="C23" s="5">
        <v>0.05</v>
      </c>
      <c r="D23" s="56">
        <f>+D21*C23</f>
        <v>2519149.0225209412</v>
      </c>
      <c r="E23" s="56"/>
    </row>
    <row r="24" spans="1:5" x14ac:dyDescent="0.25">
      <c r="A24" s="38"/>
      <c r="B24" s="47" t="s">
        <v>127</v>
      </c>
      <c r="C24" s="5">
        <v>0.05</v>
      </c>
      <c r="D24" s="56">
        <f>+D21*C24</f>
        <v>2519149.0225209412</v>
      </c>
      <c r="E24" s="56"/>
    </row>
    <row r="25" spans="1:5" x14ac:dyDescent="0.25">
      <c r="A25" s="38"/>
      <c r="B25" s="47" t="s">
        <v>128</v>
      </c>
      <c r="C25" s="5">
        <v>0.05</v>
      </c>
      <c r="D25" s="56">
        <f>+D21*C25</f>
        <v>2519149.0225209412</v>
      </c>
      <c r="E25" s="56"/>
    </row>
    <row r="26" spans="1:5" x14ac:dyDescent="0.25">
      <c r="A26" s="38"/>
      <c r="B26" s="39" t="s">
        <v>129</v>
      </c>
      <c r="C26" s="49">
        <v>0.19</v>
      </c>
      <c r="D26" s="54">
        <f>+D25*C26</f>
        <v>478638.31427897885</v>
      </c>
      <c r="E26" s="54"/>
    </row>
    <row r="27" spans="1:5" x14ac:dyDescent="0.25">
      <c r="A27" s="53" t="s">
        <v>11</v>
      </c>
      <c r="B27" s="53"/>
      <c r="C27" s="1"/>
      <c r="D27" s="54">
        <f>SUM(D21:E26)</f>
        <v>58419065.832260638</v>
      </c>
      <c r="E27" s="54"/>
    </row>
  </sheetData>
  <mergeCells count="29">
    <mergeCell ref="A1:E1"/>
    <mergeCell ref="A2:E2"/>
    <mergeCell ref="A3:E3"/>
    <mergeCell ref="D15:E15"/>
    <mergeCell ref="D16:E16"/>
    <mergeCell ref="D17:E17"/>
    <mergeCell ref="D18:E18"/>
    <mergeCell ref="D19:E19"/>
    <mergeCell ref="D9:E9"/>
    <mergeCell ref="D10:E10"/>
    <mergeCell ref="A21:B21"/>
    <mergeCell ref="D21:E21"/>
    <mergeCell ref="A22:B22"/>
    <mergeCell ref="D22:E22"/>
    <mergeCell ref="A27:B27"/>
    <mergeCell ref="D27:E27"/>
    <mergeCell ref="D23:E23"/>
    <mergeCell ref="D24:E24"/>
    <mergeCell ref="D25:E25"/>
    <mergeCell ref="D26:E26"/>
    <mergeCell ref="D5:E5"/>
    <mergeCell ref="D6:E6"/>
    <mergeCell ref="D8:E8"/>
    <mergeCell ref="D4:E4"/>
    <mergeCell ref="D14:E14"/>
    <mergeCell ref="D11:E11"/>
    <mergeCell ref="D12:E12"/>
    <mergeCell ref="D13:E13"/>
    <mergeCell ref="D7:E7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4"/>
  <sheetViews>
    <sheetView tabSelected="1" view="pageBreakPreview" zoomScale="120" zoomScaleNormal="100" zoomScaleSheetLayoutView="120" workbookViewId="0">
      <selection activeCell="F10" sqref="F10"/>
    </sheetView>
  </sheetViews>
  <sheetFormatPr baseColWidth="10" defaultRowHeight="12.5" x14ac:dyDescent="0.25"/>
  <cols>
    <col min="1" max="1" width="11.54296875" bestFit="1" customWidth="1"/>
    <col min="2" max="2" width="45.1796875" customWidth="1"/>
    <col min="4" max="4" width="12.26953125" bestFit="1" customWidth="1"/>
    <col min="5" max="5" width="12.26953125" customWidth="1"/>
    <col min="6" max="6" width="11.81640625" bestFit="1" customWidth="1"/>
    <col min="7" max="7" width="16.81640625" customWidth="1"/>
    <col min="8" max="8" width="11.453125" style="2" customWidth="1"/>
  </cols>
  <sheetData>
    <row r="1" spans="1:7" ht="13" x14ac:dyDescent="0.3">
      <c r="A1" s="75" t="s">
        <v>9</v>
      </c>
      <c r="B1" s="76"/>
      <c r="C1" s="76"/>
      <c r="D1" s="76"/>
      <c r="E1" s="76"/>
      <c r="F1" s="76"/>
      <c r="G1" s="77"/>
    </row>
    <row r="2" spans="1:7" ht="13" x14ac:dyDescent="0.25">
      <c r="A2" s="78" t="s">
        <v>120</v>
      </c>
      <c r="B2" s="79"/>
      <c r="C2" s="79"/>
      <c r="D2" s="79"/>
      <c r="E2" s="79"/>
      <c r="F2" s="79"/>
      <c r="G2" s="80"/>
    </row>
    <row r="3" spans="1:7" x14ac:dyDescent="0.25">
      <c r="A3" s="81"/>
      <c r="B3" s="81"/>
      <c r="C3" s="81"/>
      <c r="D3" s="81"/>
      <c r="E3" s="81"/>
      <c r="F3" s="81"/>
      <c r="G3" s="81"/>
    </row>
    <row r="4" spans="1:7" ht="13" thickBot="1" x14ac:dyDescent="0.3">
      <c r="A4" s="68" t="s">
        <v>132</v>
      </c>
      <c r="B4" s="69"/>
      <c r="C4" s="69"/>
      <c r="D4" s="69"/>
      <c r="E4" s="69"/>
      <c r="F4" s="69"/>
      <c r="G4" s="70"/>
    </row>
    <row r="5" spans="1:7" ht="24.75" customHeight="1" thickBot="1" x14ac:dyDescent="0.3">
      <c r="A5" s="10" t="s">
        <v>15</v>
      </c>
      <c r="B5" s="11" t="s">
        <v>0</v>
      </c>
      <c r="C5" s="11" t="s">
        <v>8</v>
      </c>
      <c r="D5" s="11" t="s">
        <v>16</v>
      </c>
      <c r="E5" s="11" t="s">
        <v>19</v>
      </c>
      <c r="F5" s="11" t="s">
        <v>2</v>
      </c>
      <c r="G5" s="12" t="s">
        <v>17</v>
      </c>
    </row>
    <row r="6" spans="1:7" x14ac:dyDescent="0.25">
      <c r="A6" s="13">
        <v>101</v>
      </c>
      <c r="B6" s="8" t="s">
        <v>18</v>
      </c>
      <c r="C6" s="9" t="s">
        <v>20</v>
      </c>
      <c r="D6" s="19">
        <v>0.1</v>
      </c>
      <c r="E6" s="20">
        <v>0</v>
      </c>
      <c r="F6" s="14">
        <v>17271</v>
      </c>
      <c r="G6" s="14">
        <f>(F6*D6)+(E6*F6)</f>
        <v>1727.1000000000001</v>
      </c>
    </row>
    <row r="7" spans="1:7" x14ac:dyDescent="0.25">
      <c r="A7" s="13"/>
      <c r="B7" s="8"/>
      <c r="C7" s="9"/>
      <c r="D7" s="19"/>
      <c r="E7" s="20"/>
      <c r="F7" s="14"/>
      <c r="G7" s="14"/>
    </row>
    <row r="8" spans="1:7" x14ac:dyDescent="0.25">
      <c r="A8" s="13">
        <v>201</v>
      </c>
      <c r="B8" s="8" t="s">
        <v>52</v>
      </c>
      <c r="C8" s="9" t="s">
        <v>3</v>
      </c>
      <c r="D8" s="19">
        <v>12</v>
      </c>
      <c r="E8" s="20">
        <v>0.02</v>
      </c>
      <c r="F8" s="14">
        <v>218080</v>
      </c>
      <c r="G8" s="14">
        <f>(F8*D8)+(E8*F8)</f>
        <v>2621321.6</v>
      </c>
    </row>
    <row r="9" spans="1:7" x14ac:dyDescent="0.25">
      <c r="A9" s="13">
        <v>202</v>
      </c>
      <c r="B9" s="8" t="s">
        <v>21</v>
      </c>
      <c r="C9" s="9" t="s">
        <v>1</v>
      </c>
      <c r="D9" s="19">
        <v>1</v>
      </c>
      <c r="E9" s="20">
        <v>0</v>
      </c>
      <c r="F9" s="14">
        <v>229680</v>
      </c>
      <c r="G9" s="14">
        <f t="shared" ref="G9:G26" si="0">(F9*D9)+(E9*F9)</f>
        <v>229680</v>
      </c>
    </row>
    <row r="10" spans="1:7" x14ac:dyDescent="0.25">
      <c r="A10" s="13">
        <v>203</v>
      </c>
      <c r="B10" s="8" t="s">
        <v>23</v>
      </c>
      <c r="C10" s="9" t="s">
        <v>1</v>
      </c>
      <c r="D10" s="19">
        <v>1</v>
      </c>
      <c r="E10" s="20">
        <v>0</v>
      </c>
      <c r="F10" s="14">
        <v>21460</v>
      </c>
      <c r="G10" s="14">
        <f t="shared" si="0"/>
        <v>21460</v>
      </c>
    </row>
    <row r="11" spans="1:7" x14ac:dyDescent="0.25">
      <c r="A11" s="13">
        <v>204</v>
      </c>
      <c r="B11" s="8" t="s">
        <v>24</v>
      </c>
      <c r="C11" s="9" t="s">
        <v>1</v>
      </c>
      <c r="D11" s="19">
        <v>2</v>
      </c>
      <c r="E11" s="20">
        <v>0</v>
      </c>
      <c r="F11" s="14">
        <v>13920</v>
      </c>
      <c r="G11" s="14">
        <f t="shared" si="0"/>
        <v>27840</v>
      </c>
    </row>
    <row r="12" spans="1:7" x14ac:dyDescent="0.25">
      <c r="A12" s="13">
        <v>205</v>
      </c>
      <c r="B12" s="8" t="s">
        <v>33</v>
      </c>
      <c r="C12" s="9" t="s">
        <v>1</v>
      </c>
      <c r="D12" s="19">
        <v>2</v>
      </c>
      <c r="E12" s="20">
        <v>0</v>
      </c>
      <c r="F12" s="14">
        <v>500</v>
      </c>
      <c r="G12" s="14">
        <f t="shared" si="0"/>
        <v>1000</v>
      </c>
    </row>
    <row r="13" spans="1:7" x14ac:dyDescent="0.25">
      <c r="A13" s="13">
        <v>206</v>
      </c>
      <c r="B13" s="8" t="s">
        <v>32</v>
      </c>
      <c r="C13" s="9" t="s">
        <v>3</v>
      </c>
      <c r="D13" s="19">
        <v>1</v>
      </c>
      <c r="E13" s="20">
        <v>0.02</v>
      </c>
      <c r="F13" s="14">
        <v>1100</v>
      </c>
      <c r="G13" s="14">
        <f t="shared" si="0"/>
        <v>1122</v>
      </c>
    </row>
    <row r="14" spans="1:7" x14ac:dyDescent="0.25">
      <c r="A14" s="13">
        <v>207</v>
      </c>
      <c r="B14" s="8" t="s">
        <v>119</v>
      </c>
      <c r="C14" s="9" t="s">
        <v>1</v>
      </c>
      <c r="D14" s="19">
        <v>1</v>
      </c>
      <c r="E14" s="20">
        <v>0</v>
      </c>
      <c r="F14" s="14">
        <v>1255600</v>
      </c>
      <c r="G14" s="14">
        <f t="shared" si="0"/>
        <v>1255600</v>
      </c>
    </row>
    <row r="15" spans="1:7" x14ac:dyDescent="0.25">
      <c r="A15" s="13">
        <v>208</v>
      </c>
      <c r="B15" s="8" t="s">
        <v>25</v>
      </c>
      <c r="C15" s="9" t="s">
        <v>1</v>
      </c>
      <c r="D15" s="19">
        <v>1</v>
      </c>
      <c r="E15" s="20">
        <v>0</v>
      </c>
      <c r="F15" s="14">
        <v>33640</v>
      </c>
      <c r="G15" s="14">
        <f t="shared" si="0"/>
        <v>33640</v>
      </c>
    </row>
    <row r="16" spans="1:7" x14ac:dyDescent="0.25">
      <c r="A16" s="13"/>
      <c r="B16" s="8"/>
      <c r="C16" s="9"/>
      <c r="D16" s="19"/>
      <c r="E16" s="20"/>
      <c r="F16" s="14"/>
      <c r="G16" s="14"/>
    </row>
    <row r="17" spans="1:7" x14ac:dyDescent="0.25">
      <c r="A17" s="13">
        <v>301</v>
      </c>
      <c r="B17" s="8" t="s">
        <v>26</v>
      </c>
      <c r="C17" s="9" t="s">
        <v>3</v>
      </c>
      <c r="D17" s="19">
        <v>2</v>
      </c>
      <c r="E17" s="20">
        <v>0</v>
      </c>
      <c r="F17" s="21">
        <f>3067*1.01084301459637</f>
        <v>3100.255525767067</v>
      </c>
      <c r="G17" s="14">
        <f t="shared" si="0"/>
        <v>6200.5110515341339</v>
      </c>
    </row>
    <row r="18" spans="1:7" x14ac:dyDescent="0.25">
      <c r="A18" s="13">
        <v>302</v>
      </c>
      <c r="B18" s="8" t="s">
        <v>29</v>
      </c>
      <c r="C18" s="9" t="s">
        <v>4</v>
      </c>
      <c r="D18" s="19">
        <f>1*0.4*0.1</f>
        <v>4.0000000000000008E-2</v>
      </c>
      <c r="E18" s="20">
        <v>0</v>
      </c>
      <c r="F18" s="21">
        <f>37744*1.01084301459637</f>
        <v>38153.258742925391</v>
      </c>
      <c r="G18" s="14">
        <f t="shared" si="0"/>
        <v>1526.1303497170159</v>
      </c>
    </row>
    <row r="19" spans="1:7" x14ac:dyDescent="0.25">
      <c r="A19" s="13">
        <v>303</v>
      </c>
      <c r="B19" s="8" t="s">
        <v>27</v>
      </c>
      <c r="C19" s="9" t="s">
        <v>4</v>
      </c>
      <c r="D19" s="19">
        <f>1*0.4*0.1</f>
        <v>4.0000000000000008E-2</v>
      </c>
      <c r="E19" s="20">
        <v>0.02</v>
      </c>
      <c r="F19" s="21">
        <f>11795*1.01084301459637</f>
        <v>11922.893357164185</v>
      </c>
      <c r="G19" s="14">
        <f t="shared" si="0"/>
        <v>715.37360142985119</v>
      </c>
    </row>
    <row r="20" spans="1:7" x14ac:dyDescent="0.25">
      <c r="A20" s="13">
        <v>304</v>
      </c>
      <c r="B20" s="8" t="s">
        <v>5</v>
      </c>
      <c r="C20" s="9" t="s">
        <v>4</v>
      </c>
      <c r="D20" s="19">
        <f>1*0.4*0.3</f>
        <v>0.12</v>
      </c>
      <c r="E20" s="20">
        <v>0.02</v>
      </c>
      <c r="F20" s="21">
        <f>11795*1.01084301459637</f>
        <v>11922.893357164185</v>
      </c>
      <c r="G20" s="14">
        <f t="shared" si="0"/>
        <v>1669.2050700029858</v>
      </c>
    </row>
    <row r="21" spans="1:7" x14ac:dyDescent="0.25">
      <c r="A21" s="13">
        <v>305</v>
      </c>
      <c r="B21" s="8" t="s">
        <v>6</v>
      </c>
      <c r="C21" s="9" t="s">
        <v>4</v>
      </c>
      <c r="D21" s="19">
        <v>0.1</v>
      </c>
      <c r="E21" s="20">
        <v>0.02</v>
      </c>
      <c r="F21" s="21">
        <v>12023</v>
      </c>
      <c r="G21" s="14">
        <f t="shared" si="0"/>
        <v>1442.76</v>
      </c>
    </row>
    <row r="22" spans="1:7" x14ac:dyDescent="0.25">
      <c r="A22" s="13">
        <v>306</v>
      </c>
      <c r="B22" s="8" t="s">
        <v>7</v>
      </c>
      <c r="C22" s="9" t="s">
        <v>4</v>
      </c>
      <c r="D22" s="19">
        <f>D20</f>
        <v>0.12</v>
      </c>
      <c r="E22" s="20">
        <v>0.02</v>
      </c>
      <c r="F22" s="21">
        <f>11442*1.01084301459637</f>
        <v>11566.065773011665</v>
      </c>
      <c r="G22" s="14">
        <f t="shared" si="0"/>
        <v>1619.2492082216331</v>
      </c>
    </row>
    <row r="23" spans="1:7" x14ac:dyDescent="0.25">
      <c r="A23" s="13">
        <v>307</v>
      </c>
      <c r="B23" s="8" t="s">
        <v>28</v>
      </c>
      <c r="C23" s="9" t="s">
        <v>4</v>
      </c>
      <c r="D23" s="19">
        <f>D19</f>
        <v>4.0000000000000008E-2</v>
      </c>
      <c r="E23" s="20">
        <v>0.02</v>
      </c>
      <c r="F23" s="21">
        <f>54493*1.01084301459637</f>
        <v>55083.868394399993</v>
      </c>
      <c r="G23" s="14">
        <f t="shared" si="0"/>
        <v>3305.0321036640003</v>
      </c>
    </row>
    <row r="24" spans="1:7" x14ac:dyDescent="0.25">
      <c r="A24" s="13">
        <v>308</v>
      </c>
      <c r="B24" s="8" t="s">
        <v>30</v>
      </c>
      <c r="C24" s="9" t="s">
        <v>4</v>
      </c>
      <c r="D24" s="19">
        <f>D18</f>
        <v>4.0000000000000008E-2</v>
      </c>
      <c r="E24" s="20">
        <v>0.02</v>
      </c>
      <c r="F24" s="21">
        <v>265000</v>
      </c>
      <c r="G24" s="14">
        <f t="shared" si="0"/>
        <v>15900.000000000002</v>
      </c>
    </row>
    <row r="25" spans="1:7" x14ac:dyDescent="0.25">
      <c r="A25" s="13"/>
      <c r="B25" s="8"/>
      <c r="C25" s="9"/>
      <c r="D25" s="19"/>
      <c r="E25" s="20"/>
      <c r="F25" s="14"/>
      <c r="G25" s="14"/>
    </row>
    <row r="26" spans="1:7" x14ac:dyDescent="0.25">
      <c r="A26" s="13">
        <v>401</v>
      </c>
      <c r="B26" s="8" t="s">
        <v>31</v>
      </c>
      <c r="C26" s="9" t="s">
        <v>20</v>
      </c>
      <c r="D26" s="19">
        <v>0.5</v>
      </c>
      <c r="E26" s="20">
        <v>0</v>
      </c>
      <c r="F26" s="14">
        <v>267300</v>
      </c>
      <c r="G26" s="14">
        <f t="shared" si="0"/>
        <v>133650</v>
      </c>
    </row>
    <row r="27" spans="1:7" x14ac:dyDescent="0.25">
      <c r="A27" s="13"/>
      <c r="B27" s="8"/>
      <c r="C27" s="9"/>
      <c r="D27" s="19"/>
      <c r="E27" s="20"/>
      <c r="F27" s="14"/>
      <c r="G27" s="14"/>
    </row>
    <row r="28" spans="1:7" ht="13" x14ac:dyDescent="0.25">
      <c r="A28" s="15"/>
      <c r="B28" s="15"/>
      <c r="C28" s="74" t="s">
        <v>22</v>
      </c>
      <c r="D28" s="74"/>
      <c r="E28" s="74"/>
      <c r="F28" s="74"/>
      <c r="G28" s="16">
        <f>SUM(G6:G26)</f>
        <v>4359418.9613845693</v>
      </c>
    </row>
    <row r="29" spans="1:7" ht="13" x14ac:dyDescent="0.25">
      <c r="A29" s="15"/>
      <c r="B29" s="15"/>
      <c r="C29" s="17"/>
      <c r="D29" s="17"/>
      <c r="E29" s="17"/>
      <c r="F29" s="17"/>
      <c r="G29" s="18"/>
    </row>
    <row r="30" spans="1:7" x14ac:dyDescent="0.25">
      <c r="A30" s="15"/>
      <c r="B30" s="15"/>
      <c r="C30" s="15"/>
      <c r="D30" s="15"/>
      <c r="E30" s="15"/>
      <c r="F30" s="15"/>
      <c r="G30" s="15"/>
    </row>
    <row r="31" spans="1:7" ht="13.5" customHeight="1" thickBot="1" x14ac:dyDescent="0.3">
      <c r="A31" s="68" t="s">
        <v>133</v>
      </c>
      <c r="B31" s="69"/>
      <c r="C31" s="69"/>
      <c r="D31" s="69"/>
      <c r="E31" s="69"/>
      <c r="F31" s="69"/>
      <c r="G31" s="70"/>
    </row>
    <row r="32" spans="1:7" ht="26.5" thickBot="1" x14ac:dyDescent="0.3">
      <c r="A32" s="10" t="s">
        <v>15</v>
      </c>
      <c r="B32" s="11" t="s">
        <v>0</v>
      </c>
      <c r="C32" s="11" t="s">
        <v>8</v>
      </c>
      <c r="D32" s="11" t="s">
        <v>16</v>
      </c>
      <c r="E32" s="11" t="s">
        <v>19</v>
      </c>
      <c r="F32" s="11" t="s">
        <v>2</v>
      </c>
      <c r="G32" s="12" t="s">
        <v>17</v>
      </c>
    </row>
    <row r="33" spans="1:7" x14ac:dyDescent="0.25">
      <c r="A33" s="13">
        <v>101</v>
      </c>
      <c r="B33" s="8" t="s">
        <v>18</v>
      </c>
      <c r="C33" s="9" t="s">
        <v>20</v>
      </c>
      <c r="D33" s="19">
        <v>0.1</v>
      </c>
      <c r="E33" s="20">
        <v>0</v>
      </c>
      <c r="F33" s="14">
        <v>17271</v>
      </c>
      <c r="G33" s="14">
        <f>(F33*D33)+(E33*F33)</f>
        <v>1727.1000000000001</v>
      </c>
    </row>
    <row r="34" spans="1:7" x14ac:dyDescent="0.25">
      <c r="A34" s="13"/>
      <c r="B34" s="8"/>
      <c r="C34" s="9"/>
      <c r="D34" s="19"/>
      <c r="E34" s="20"/>
      <c r="F34" s="14"/>
      <c r="G34" s="14"/>
    </row>
    <row r="35" spans="1:7" x14ac:dyDescent="0.25">
      <c r="A35" s="13">
        <v>201</v>
      </c>
      <c r="B35" s="8" t="s">
        <v>34</v>
      </c>
      <c r="C35" s="9" t="s">
        <v>1</v>
      </c>
      <c r="D35" s="19">
        <v>1</v>
      </c>
      <c r="E35" s="20">
        <v>0</v>
      </c>
      <c r="F35" s="14">
        <v>904800</v>
      </c>
      <c r="G35" s="14">
        <f t="shared" ref="G35:G46" si="1">(F35*D35)+(E35*F35)</f>
        <v>904800</v>
      </c>
    </row>
    <row r="36" spans="1:7" x14ac:dyDescent="0.25">
      <c r="A36" s="13">
        <v>202</v>
      </c>
      <c r="B36" s="8" t="s">
        <v>35</v>
      </c>
      <c r="C36" s="9" t="s">
        <v>1</v>
      </c>
      <c r="D36" s="19">
        <v>3</v>
      </c>
      <c r="E36" s="20">
        <v>0</v>
      </c>
      <c r="F36" s="14">
        <v>98600</v>
      </c>
      <c r="G36" s="14">
        <f t="shared" si="1"/>
        <v>295800</v>
      </c>
    </row>
    <row r="37" spans="1:7" x14ac:dyDescent="0.25">
      <c r="A37" s="13">
        <v>203</v>
      </c>
      <c r="B37" s="8" t="s">
        <v>37</v>
      </c>
      <c r="C37" s="9" t="s">
        <v>36</v>
      </c>
      <c r="D37" s="19">
        <v>1</v>
      </c>
      <c r="E37" s="20">
        <v>0</v>
      </c>
      <c r="F37" s="14">
        <v>255200</v>
      </c>
      <c r="G37" s="14">
        <f t="shared" si="1"/>
        <v>255200</v>
      </c>
    </row>
    <row r="38" spans="1:7" x14ac:dyDescent="0.25">
      <c r="A38" s="13">
        <v>204</v>
      </c>
      <c r="B38" s="8" t="s">
        <v>38</v>
      </c>
      <c r="C38" s="9" t="s">
        <v>1</v>
      </c>
      <c r="D38" s="19">
        <v>1</v>
      </c>
      <c r="E38" s="20">
        <v>0</v>
      </c>
      <c r="F38" s="14">
        <v>980000</v>
      </c>
      <c r="G38" s="14">
        <f t="shared" si="1"/>
        <v>980000</v>
      </c>
    </row>
    <row r="39" spans="1:7" x14ac:dyDescent="0.25">
      <c r="A39" s="13">
        <v>205</v>
      </c>
      <c r="B39" s="8" t="s">
        <v>39</v>
      </c>
      <c r="C39" s="9" t="s">
        <v>3</v>
      </c>
      <c r="D39" s="19">
        <v>10</v>
      </c>
      <c r="E39" s="20">
        <v>0.02</v>
      </c>
      <c r="F39" s="14">
        <v>450</v>
      </c>
      <c r="G39" s="14">
        <f t="shared" si="1"/>
        <v>4509</v>
      </c>
    </row>
    <row r="40" spans="1:7" x14ac:dyDescent="0.25">
      <c r="A40" s="13">
        <v>206</v>
      </c>
      <c r="B40" s="8" t="s">
        <v>40</v>
      </c>
      <c r="C40" s="9" t="s">
        <v>1</v>
      </c>
      <c r="D40" s="19">
        <v>1</v>
      </c>
      <c r="E40" s="20">
        <v>0</v>
      </c>
      <c r="F40" s="14">
        <v>1617740</v>
      </c>
      <c r="G40" s="14">
        <f t="shared" si="1"/>
        <v>1617740</v>
      </c>
    </row>
    <row r="41" spans="1:7" ht="25" x14ac:dyDescent="0.25">
      <c r="A41" s="13">
        <v>207</v>
      </c>
      <c r="B41" s="8" t="s">
        <v>41</v>
      </c>
      <c r="C41" s="9" t="s">
        <v>1</v>
      </c>
      <c r="D41" s="19">
        <v>1</v>
      </c>
      <c r="E41" s="20">
        <v>0</v>
      </c>
      <c r="F41" s="14">
        <v>881600</v>
      </c>
      <c r="G41" s="14">
        <f t="shared" si="1"/>
        <v>881600</v>
      </c>
    </row>
    <row r="42" spans="1:7" ht="25" x14ac:dyDescent="0.25">
      <c r="A42" s="13">
        <v>208</v>
      </c>
      <c r="B42" s="8" t="s">
        <v>42</v>
      </c>
      <c r="C42" s="9" t="s">
        <v>1</v>
      </c>
      <c r="D42" s="19">
        <v>1</v>
      </c>
      <c r="E42" s="20">
        <v>0</v>
      </c>
      <c r="F42" s="14">
        <v>122300</v>
      </c>
      <c r="G42" s="14">
        <f t="shared" si="1"/>
        <v>122300</v>
      </c>
    </row>
    <row r="43" spans="1:7" ht="25" x14ac:dyDescent="0.25">
      <c r="A43" s="13">
        <v>209</v>
      </c>
      <c r="B43" s="8" t="s">
        <v>43</v>
      </c>
      <c r="C43" s="9" t="s">
        <v>1</v>
      </c>
      <c r="D43" s="19">
        <v>4</v>
      </c>
      <c r="E43" s="20">
        <v>0</v>
      </c>
      <c r="F43" s="14">
        <v>35200</v>
      </c>
      <c r="G43" s="14">
        <f t="shared" si="1"/>
        <v>140800</v>
      </c>
    </row>
    <row r="44" spans="1:7" x14ac:dyDescent="0.25">
      <c r="A44" s="13">
        <v>210</v>
      </c>
      <c r="B44" s="8" t="s">
        <v>44</v>
      </c>
      <c r="C44" s="9" t="s">
        <v>3</v>
      </c>
      <c r="D44" s="19">
        <v>25</v>
      </c>
      <c r="E44" s="20">
        <v>0.02</v>
      </c>
      <c r="F44" s="14">
        <v>2700</v>
      </c>
      <c r="G44" s="14">
        <f t="shared" si="1"/>
        <v>67554</v>
      </c>
    </row>
    <row r="45" spans="1:7" x14ac:dyDescent="0.25">
      <c r="A45" s="13">
        <v>211</v>
      </c>
      <c r="B45" s="8" t="s">
        <v>45</v>
      </c>
      <c r="C45" s="9" t="s">
        <v>3</v>
      </c>
      <c r="D45" s="19">
        <v>1.5</v>
      </c>
      <c r="E45" s="20">
        <v>0.02</v>
      </c>
      <c r="F45" s="14">
        <v>20600</v>
      </c>
      <c r="G45" s="14">
        <f t="shared" si="1"/>
        <v>31312</v>
      </c>
    </row>
    <row r="46" spans="1:7" x14ac:dyDescent="0.25">
      <c r="A46" s="13">
        <v>212</v>
      </c>
      <c r="B46" s="8" t="s">
        <v>53</v>
      </c>
      <c r="C46" s="9" t="s">
        <v>46</v>
      </c>
      <c r="D46" s="19">
        <v>1</v>
      </c>
      <c r="E46" s="20">
        <v>0</v>
      </c>
      <c r="F46" s="14">
        <v>250000</v>
      </c>
      <c r="G46" s="14">
        <f t="shared" si="1"/>
        <v>250000</v>
      </c>
    </row>
    <row r="47" spans="1:7" x14ac:dyDescent="0.25">
      <c r="A47" s="13"/>
      <c r="B47" s="8"/>
      <c r="C47" s="9"/>
      <c r="D47" s="19"/>
      <c r="E47" s="20"/>
      <c r="F47" s="14"/>
      <c r="G47" s="14"/>
    </row>
    <row r="48" spans="1:7" x14ac:dyDescent="0.25">
      <c r="A48" s="13">
        <v>401</v>
      </c>
      <c r="B48" s="8" t="s">
        <v>31</v>
      </c>
      <c r="C48" s="9" t="s">
        <v>20</v>
      </c>
      <c r="D48" s="19">
        <v>2.7</v>
      </c>
      <c r="E48" s="20">
        <v>0</v>
      </c>
      <c r="F48" s="14">
        <v>267300</v>
      </c>
      <c r="G48" s="14">
        <f>(F48*D48)+(E48*F48)</f>
        <v>721710</v>
      </c>
    </row>
    <row r="49" spans="1:7" x14ac:dyDescent="0.25">
      <c r="A49" s="13"/>
      <c r="B49" s="8"/>
      <c r="C49" s="9"/>
      <c r="D49" s="19"/>
      <c r="E49" s="20"/>
      <c r="F49" s="14"/>
      <c r="G49" s="14"/>
    </row>
    <row r="50" spans="1:7" ht="13" x14ac:dyDescent="0.25">
      <c r="A50" s="15"/>
      <c r="B50" s="15"/>
      <c r="C50" s="65" t="s">
        <v>22</v>
      </c>
      <c r="D50" s="66"/>
      <c r="E50" s="66"/>
      <c r="F50" s="67"/>
      <c r="G50" s="16">
        <f>SUM(G33:G48)</f>
        <v>6275052.0999999996</v>
      </c>
    </row>
    <row r="52" spans="1:7" ht="13" thickBot="1" x14ac:dyDescent="0.3">
      <c r="A52" s="68" t="s">
        <v>134</v>
      </c>
      <c r="B52" s="69"/>
      <c r="C52" s="69"/>
      <c r="D52" s="69"/>
      <c r="E52" s="69"/>
      <c r="F52" s="69"/>
      <c r="G52" s="70"/>
    </row>
    <row r="53" spans="1:7" ht="26.5" thickBot="1" x14ac:dyDescent="0.3">
      <c r="A53" s="10" t="s">
        <v>15</v>
      </c>
      <c r="B53" s="11" t="s">
        <v>0</v>
      </c>
      <c r="C53" s="11" t="s">
        <v>8</v>
      </c>
      <c r="D53" s="11" t="s">
        <v>16</v>
      </c>
      <c r="E53" s="11" t="s">
        <v>19</v>
      </c>
      <c r="F53" s="11" t="s">
        <v>2</v>
      </c>
      <c r="G53" s="12" t="s">
        <v>17</v>
      </c>
    </row>
    <row r="54" spans="1:7" x14ac:dyDescent="0.25">
      <c r="A54" s="13">
        <v>101</v>
      </c>
      <c r="B54" s="8" t="s">
        <v>18</v>
      </c>
      <c r="C54" s="9" t="s">
        <v>20</v>
      </c>
      <c r="D54" s="19">
        <v>1</v>
      </c>
      <c r="E54" s="20">
        <v>0</v>
      </c>
      <c r="F54" s="14">
        <v>17271</v>
      </c>
      <c r="G54" s="14">
        <f>(F54*D54)+(E54*F54)</f>
        <v>17271</v>
      </c>
    </row>
    <row r="55" spans="1:7" x14ac:dyDescent="0.25">
      <c r="A55" s="13"/>
      <c r="B55" s="8"/>
      <c r="C55" s="9"/>
      <c r="D55" s="19"/>
      <c r="E55" s="20"/>
      <c r="F55" s="14"/>
      <c r="G55" s="14"/>
    </row>
    <row r="56" spans="1:7" x14ac:dyDescent="0.25">
      <c r="A56" s="13">
        <v>201</v>
      </c>
      <c r="B56" s="8" t="s">
        <v>47</v>
      </c>
      <c r="C56" s="9" t="s">
        <v>1</v>
      </c>
      <c r="D56" s="19">
        <v>4</v>
      </c>
      <c r="E56" s="20">
        <v>0</v>
      </c>
      <c r="F56" s="14">
        <v>112028</v>
      </c>
      <c r="G56" s="14">
        <f>(F56*D56)+(E56*F56)</f>
        <v>448112</v>
      </c>
    </row>
    <row r="57" spans="1:7" x14ac:dyDescent="0.25">
      <c r="A57" s="13">
        <v>202</v>
      </c>
      <c r="B57" s="8" t="s">
        <v>48</v>
      </c>
      <c r="C57" s="9" t="s">
        <v>49</v>
      </c>
      <c r="D57" s="19">
        <v>4</v>
      </c>
      <c r="E57" s="20">
        <v>0</v>
      </c>
      <c r="F57" s="14">
        <v>30000</v>
      </c>
      <c r="G57" s="14">
        <f>(F57*D57)+(E57*F57)</f>
        <v>120000</v>
      </c>
    </row>
    <row r="58" spans="1:7" x14ac:dyDescent="0.25">
      <c r="A58" s="13">
        <v>203</v>
      </c>
      <c r="B58" s="8" t="s">
        <v>50</v>
      </c>
      <c r="C58" s="9" t="s">
        <v>3</v>
      </c>
      <c r="D58" s="19">
        <v>35</v>
      </c>
      <c r="E58" s="20">
        <v>0</v>
      </c>
      <c r="F58" s="14">
        <v>19500</v>
      </c>
      <c r="G58" s="14">
        <f>(F58*D58)+(E58*F58)</f>
        <v>682500</v>
      </c>
    </row>
    <row r="59" spans="1:7" x14ac:dyDescent="0.25">
      <c r="A59" s="13">
        <v>204</v>
      </c>
      <c r="B59" s="8" t="s">
        <v>51</v>
      </c>
      <c r="C59" s="9" t="s">
        <v>1</v>
      </c>
      <c r="D59" s="19">
        <v>4</v>
      </c>
      <c r="E59" s="20">
        <v>0</v>
      </c>
      <c r="F59" s="14">
        <v>3190</v>
      </c>
      <c r="G59" s="14">
        <f>(F59*D59)+(E59*F59)</f>
        <v>12760</v>
      </c>
    </row>
    <row r="60" spans="1:7" x14ac:dyDescent="0.25">
      <c r="A60" s="13"/>
      <c r="B60" s="8"/>
      <c r="C60" s="9"/>
      <c r="D60" s="19"/>
      <c r="E60" s="20"/>
      <c r="F60" s="14"/>
      <c r="G60" s="14"/>
    </row>
    <row r="61" spans="1:7" x14ac:dyDescent="0.25">
      <c r="A61" s="13">
        <v>301</v>
      </c>
      <c r="B61" s="8" t="s">
        <v>26</v>
      </c>
      <c r="C61" s="9" t="s">
        <v>3</v>
      </c>
      <c r="D61" s="19">
        <v>42</v>
      </c>
      <c r="E61" s="20">
        <v>0</v>
      </c>
      <c r="F61" s="21">
        <f>3067*1.01084301459637</f>
        <v>3100.255525767067</v>
      </c>
      <c r="G61" s="14">
        <f t="shared" ref="G61:G68" si="2">(F61*D61)+(E61*F61)</f>
        <v>130210.73208221681</v>
      </c>
    </row>
    <row r="62" spans="1:7" x14ac:dyDescent="0.25">
      <c r="A62" s="13">
        <v>302</v>
      </c>
      <c r="B62" s="8" t="s">
        <v>29</v>
      </c>
      <c r="C62" s="9" t="s">
        <v>4</v>
      </c>
      <c r="D62" s="19">
        <f>21*0.4*0.2</f>
        <v>1.6800000000000002</v>
      </c>
      <c r="E62" s="20">
        <v>0</v>
      </c>
      <c r="F62" s="21">
        <f>37744*1.01084301459637</f>
        <v>38153.258742925391</v>
      </c>
      <c r="G62" s="14">
        <f t="shared" si="2"/>
        <v>64097.474688114664</v>
      </c>
    </row>
    <row r="63" spans="1:7" x14ac:dyDescent="0.25">
      <c r="A63" s="13">
        <v>303</v>
      </c>
      <c r="B63" s="8" t="s">
        <v>27</v>
      </c>
      <c r="C63" s="9" t="s">
        <v>4</v>
      </c>
      <c r="D63" s="19">
        <f>21*0.4*0.2</f>
        <v>1.6800000000000002</v>
      </c>
      <c r="E63" s="20">
        <v>0.02</v>
      </c>
      <c r="F63" s="21">
        <f>11795*1.01084301459637</f>
        <v>11922.893357164185</v>
      </c>
      <c r="G63" s="14">
        <f t="shared" si="2"/>
        <v>20268.918707179117</v>
      </c>
    </row>
    <row r="64" spans="1:7" x14ac:dyDescent="0.25">
      <c r="A64" s="13">
        <v>304</v>
      </c>
      <c r="B64" s="8" t="s">
        <v>5</v>
      </c>
      <c r="C64" s="9" t="s">
        <v>4</v>
      </c>
      <c r="D64" s="19">
        <f>11*0.4*0.6</f>
        <v>2.64</v>
      </c>
      <c r="E64" s="20">
        <v>0.02</v>
      </c>
      <c r="F64" s="21">
        <f>11795*1.01084301459637</f>
        <v>11922.893357164185</v>
      </c>
      <c r="G64" s="14">
        <f t="shared" si="2"/>
        <v>31714.89633005673</v>
      </c>
    </row>
    <row r="65" spans="1:7" x14ac:dyDescent="0.25">
      <c r="A65" s="13">
        <v>305</v>
      </c>
      <c r="B65" s="8" t="s">
        <v>6</v>
      </c>
      <c r="C65" s="9" t="s">
        <v>4</v>
      </c>
      <c r="D65" s="19">
        <f>D62+(D64*0.3)</f>
        <v>2.4720000000000004</v>
      </c>
      <c r="E65" s="20">
        <v>0.02</v>
      </c>
      <c r="F65" s="21">
        <v>12023</v>
      </c>
      <c r="G65" s="14">
        <f t="shared" si="2"/>
        <v>29961.316000000003</v>
      </c>
    </row>
    <row r="66" spans="1:7" x14ac:dyDescent="0.25">
      <c r="A66" s="13">
        <v>306</v>
      </c>
      <c r="B66" s="8" t="s">
        <v>7</v>
      </c>
      <c r="C66" s="9" t="s">
        <v>4</v>
      </c>
      <c r="D66" s="19">
        <f>D64</f>
        <v>2.64</v>
      </c>
      <c r="E66" s="20">
        <v>0.02</v>
      </c>
      <c r="F66" s="21">
        <f>11442*1.01084301459637</f>
        <v>11566.065773011665</v>
      </c>
      <c r="G66" s="14">
        <f t="shared" si="2"/>
        <v>30765.734956211032</v>
      </c>
    </row>
    <row r="67" spans="1:7" x14ac:dyDescent="0.25">
      <c r="A67" s="13">
        <v>307</v>
      </c>
      <c r="B67" s="8" t="s">
        <v>28</v>
      </c>
      <c r="C67" s="9" t="s">
        <v>4</v>
      </c>
      <c r="D67" s="19">
        <f>D63</f>
        <v>1.6800000000000002</v>
      </c>
      <c r="E67" s="20">
        <v>0.02</v>
      </c>
      <c r="F67" s="21">
        <f>54493*1.01084301459637</f>
        <v>55083.868394399993</v>
      </c>
      <c r="G67" s="14">
        <f t="shared" si="2"/>
        <v>93642.57627048</v>
      </c>
    </row>
    <row r="68" spans="1:7" x14ac:dyDescent="0.25">
      <c r="A68" s="13">
        <v>308</v>
      </c>
      <c r="B68" s="8" t="s">
        <v>54</v>
      </c>
      <c r="C68" s="9" t="s">
        <v>4</v>
      </c>
      <c r="D68" s="19">
        <f>D62</f>
        <v>1.6800000000000002</v>
      </c>
      <c r="E68" s="20">
        <v>0.02</v>
      </c>
      <c r="F68" s="21">
        <v>315000</v>
      </c>
      <c r="G68" s="14">
        <f t="shared" si="2"/>
        <v>535500</v>
      </c>
    </row>
    <row r="69" spans="1:7" ht="25" x14ac:dyDescent="0.25">
      <c r="A69" s="13">
        <v>309</v>
      </c>
      <c r="B69" s="8" t="s">
        <v>55</v>
      </c>
      <c r="C69" s="9" t="s">
        <v>1</v>
      </c>
      <c r="D69" s="19">
        <v>4</v>
      </c>
      <c r="E69" s="20">
        <v>0</v>
      </c>
      <c r="F69" s="21">
        <v>245000</v>
      </c>
      <c r="G69" s="14">
        <f>(F69*D69)+(E69*F69)</f>
        <v>980000</v>
      </c>
    </row>
    <row r="70" spans="1:7" x14ac:dyDescent="0.25">
      <c r="A70" s="13"/>
      <c r="B70" s="8"/>
      <c r="C70" s="9"/>
      <c r="D70" s="19"/>
      <c r="E70" s="20"/>
      <c r="F70" s="14"/>
      <c r="G70" s="14"/>
    </row>
    <row r="71" spans="1:7" x14ac:dyDescent="0.25">
      <c r="A71" s="13">
        <v>401</v>
      </c>
      <c r="B71" s="8" t="s">
        <v>31</v>
      </c>
      <c r="C71" s="9" t="s">
        <v>20</v>
      </c>
      <c r="D71" s="19">
        <v>0.8</v>
      </c>
      <c r="E71" s="20">
        <v>0</v>
      </c>
      <c r="F71" s="14">
        <v>267300</v>
      </c>
      <c r="G71" s="14">
        <f>(F71*D71)+(E71*F71)</f>
        <v>213840</v>
      </c>
    </row>
    <row r="72" spans="1:7" x14ac:dyDescent="0.25">
      <c r="A72" s="13"/>
      <c r="B72" s="8"/>
      <c r="C72" s="9"/>
      <c r="D72" s="19"/>
      <c r="E72" s="20"/>
      <c r="F72" s="14"/>
      <c r="G72" s="14"/>
    </row>
    <row r="73" spans="1:7" ht="13" x14ac:dyDescent="0.25">
      <c r="A73" s="15"/>
      <c r="B73" s="15"/>
      <c r="C73" s="74" t="s">
        <v>22</v>
      </c>
      <c r="D73" s="74"/>
      <c r="E73" s="74"/>
      <c r="F73" s="74"/>
      <c r="G73" s="16">
        <f>SUM(G54:G71)</f>
        <v>3410644.649034258</v>
      </c>
    </row>
    <row r="76" spans="1:7" ht="13" thickBot="1" x14ac:dyDescent="0.3">
      <c r="A76" s="68" t="s">
        <v>135</v>
      </c>
      <c r="B76" s="69"/>
      <c r="C76" s="69"/>
      <c r="D76" s="69"/>
      <c r="E76" s="69"/>
      <c r="F76" s="69"/>
      <c r="G76" s="70"/>
    </row>
    <row r="77" spans="1:7" ht="26.5" thickBot="1" x14ac:dyDescent="0.3">
      <c r="A77" s="10" t="s">
        <v>15</v>
      </c>
      <c r="B77" s="11" t="s">
        <v>0</v>
      </c>
      <c r="C77" s="11" t="s">
        <v>8</v>
      </c>
      <c r="D77" s="11" t="s">
        <v>16</v>
      </c>
      <c r="E77" s="11" t="s">
        <v>19</v>
      </c>
      <c r="F77" s="11" t="s">
        <v>2</v>
      </c>
      <c r="G77" s="12" t="s">
        <v>17</v>
      </c>
    </row>
    <row r="78" spans="1:7" x14ac:dyDescent="0.25">
      <c r="A78" s="13">
        <v>101</v>
      </c>
      <c r="B78" s="8" t="s">
        <v>18</v>
      </c>
      <c r="C78" s="9" t="s">
        <v>20</v>
      </c>
      <c r="D78" s="19">
        <v>1.8</v>
      </c>
      <c r="E78" s="20">
        <v>0</v>
      </c>
      <c r="F78" s="14">
        <v>17271</v>
      </c>
      <c r="G78" s="14">
        <f>(F78*D78)+(E78*F78)</f>
        <v>31087.8</v>
      </c>
    </row>
    <row r="79" spans="1:7" x14ac:dyDescent="0.25">
      <c r="A79" s="13"/>
      <c r="B79" s="8"/>
      <c r="C79" s="9"/>
      <c r="D79" s="19"/>
      <c r="E79" s="20"/>
      <c r="F79" s="14"/>
      <c r="G79" s="14"/>
    </row>
    <row r="80" spans="1:7" x14ac:dyDescent="0.25">
      <c r="A80" s="13">
        <v>201</v>
      </c>
      <c r="B80" s="8" t="s">
        <v>45</v>
      </c>
      <c r="C80" s="9" t="s">
        <v>3</v>
      </c>
      <c r="D80" s="19">
        <v>200</v>
      </c>
      <c r="E80" s="20">
        <v>0.02</v>
      </c>
      <c r="F80" s="14">
        <v>20600</v>
      </c>
      <c r="G80" s="14">
        <f t="shared" ref="G80:G85" si="3">(F80*D80)+(E80*F80)</f>
        <v>4120412</v>
      </c>
    </row>
    <row r="81" spans="1:7" x14ac:dyDescent="0.25">
      <c r="A81" s="13">
        <v>202</v>
      </c>
      <c r="B81" s="8" t="s">
        <v>56</v>
      </c>
      <c r="C81" s="9" t="s">
        <v>3</v>
      </c>
      <c r="D81" s="19">
        <v>50</v>
      </c>
      <c r="E81" s="20">
        <v>0.02</v>
      </c>
      <c r="F81" s="14">
        <v>6032</v>
      </c>
      <c r="G81" s="14">
        <f t="shared" si="3"/>
        <v>301720.64</v>
      </c>
    </row>
    <row r="82" spans="1:7" x14ac:dyDescent="0.25">
      <c r="A82" s="13">
        <v>203</v>
      </c>
      <c r="B82" s="8" t="s">
        <v>57</v>
      </c>
      <c r="C82" s="9" t="s">
        <v>3</v>
      </c>
      <c r="D82" s="19">
        <v>50</v>
      </c>
      <c r="E82" s="20">
        <v>0</v>
      </c>
      <c r="F82" s="14">
        <v>26750</v>
      </c>
      <c r="G82" s="14">
        <f t="shared" si="3"/>
        <v>1337500</v>
      </c>
    </row>
    <row r="83" spans="1:7" x14ac:dyDescent="0.25">
      <c r="A83" s="13">
        <v>204</v>
      </c>
      <c r="B83" s="8" t="s">
        <v>58</v>
      </c>
      <c r="C83" s="9" t="s">
        <v>1</v>
      </c>
      <c r="D83" s="19">
        <v>3</v>
      </c>
      <c r="E83" s="20">
        <v>0</v>
      </c>
      <c r="F83" s="14">
        <v>29464</v>
      </c>
      <c r="G83" s="14">
        <f t="shared" si="3"/>
        <v>88392</v>
      </c>
    </row>
    <row r="84" spans="1:7" x14ac:dyDescent="0.25">
      <c r="A84" s="13">
        <v>205</v>
      </c>
      <c r="B84" s="8" t="s">
        <v>59</v>
      </c>
      <c r="C84" s="9" t="s">
        <v>1</v>
      </c>
      <c r="D84" s="19">
        <v>18</v>
      </c>
      <c r="E84" s="20">
        <v>0</v>
      </c>
      <c r="F84" s="14">
        <v>17400</v>
      </c>
      <c r="G84" s="14">
        <f t="shared" si="3"/>
        <v>313200</v>
      </c>
    </row>
    <row r="85" spans="1:7" x14ac:dyDescent="0.25">
      <c r="A85" s="13">
        <v>206</v>
      </c>
      <c r="B85" s="8" t="s">
        <v>112</v>
      </c>
      <c r="C85" s="9" t="s">
        <v>14</v>
      </c>
      <c r="D85" s="19">
        <v>1</v>
      </c>
      <c r="E85" s="20">
        <v>0</v>
      </c>
      <c r="F85" s="14">
        <v>40000</v>
      </c>
      <c r="G85" s="14">
        <f t="shared" si="3"/>
        <v>40000</v>
      </c>
    </row>
    <row r="86" spans="1:7" x14ac:dyDescent="0.25">
      <c r="A86" s="13"/>
      <c r="B86" s="8"/>
      <c r="C86" s="9"/>
      <c r="D86" s="19"/>
      <c r="E86" s="20"/>
      <c r="F86" s="14"/>
      <c r="G86" s="14"/>
    </row>
    <row r="87" spans="1:7" x14ac:dyDescent="0.25">
      <c r="A87" s="13">
        <v>401</v>
      </c>
      <c r="B87" s="8" t="s">
        <v>31</v>
      </c>
      <c r="C87" s="9" t="s">
        <v>20</v>
      </c>
      <c r="D87" s="19">
        <v>2.4</v>
      </c>
      <c r="E87" s="20">
        <v>0</v>
      </c>
      <c r="F87" s="14">
        <v>267300</v>
      </c>
      <c r="G87" s="14">
        <f>(F87*D87)+(E87*F87)</f>
        <v>641520</v>
      </c>
    </row>
    <row r="88" spans="1:7" x14ac:dyDescent="0.25">
      <c r="A88" s="13"/>
      <c r="B88" s="8"/>
      <c r="C88" s="9"/>
      <c r="D88" s="19"/>
      <c r="E88" s="20"/>
      <c r="F88" s="14"/>
      <c r="G88" s="14"/>
    </row>
    <row r="89" spans="1:7" ht="13" x14ac:dyDescent="0.25">
      <c r="A89" s="15"/>
      <c r="B89" s="15"/>
      <c r="C89" s="65" t="s">
        <v>22</v>
      </c>
      <c r="D89" s="66"/>
      <c r="E89" s="66"/>
      <c r="F89" s="67"/>
      <c r="G89" s="16">
        <f>SUM(G78:G87)</f>
        <v>6873832.4399999995</v>
      </c>
    </row>
    <row r="92" spans="1:7" ht="13" thickBot="1" x14ac:dyDescent="0.3">
      <c r="A92" s="68" t="s">
        <v>136</v>
      </c>
      <c r="B92" s="69"/>
      <c r="C92" s="69"/>
      <c r="D92" s="69"/>
      <c r="E92" s="69"/>
      <c r="F92" s="69"/>
      <c r="G92" s="70"/>
    </row>
    <row r="93" spans="1:7" ht="26.5" thickBot="1" x14ac:dyDescent="0.3">
      <c r="A93" s="10" t="s">
        <v>15</v>
      </c>
      <c r="B93" s="11" t="s">
        <v>0</v>
      </c>
      <c r="C93" s="11" t="s">
        <v>8</v>
      </c>
      <c r="D93" s="11" t="s">
        <v>16</v>
      </c>
      <c r="E93" s="11" t="s">
        <v>19</v>
      </c>
      <c r="F93" s="11" t="s">
        <v>2</v>
      </c>
      <c r="G93" s="12" t="s">
        <v>17</v>
      </c>
    </row>
    <row r="94" spans="1:7" x14ac:dyDescent="0.25">
      <c r="A94" s="13">
        <v>101</v>
      </c>
      <c r="B94" s="8" t="s">
        <v>18</v>
      </c>
      <c r="C94" s="9" t="s">
        <v>20</v>
      </c>
      <c r="D94" s="19">
        <v>0.5</v>
      </c>
      <c r="E94" s="20">
        <v>0</v>
      </c>
      <c r="F94" s="14">
        <v>17271</v>
      </c>
      <c r="G94" s="14">
        <f>(F94*D94)+(E94*F94)</f>
        <v>8635.5</v>
      </c>
    </row>
    <row r="95" spans="1:7" x14ac:dyDescent="0.25">
      <c r="A95" s="13"/>
      <c r="B95" s="8"/>
      <c r="C95" s="9"/>
      <c r="D95" s="19"/>
      <c r="E95" s="20"/>
      <c r="F95" s="14"/>
      <c r="G95" s="14"/>
    </row>
    <row r="96" spans="1:7" ht="17.25" customHeight="1" x14ac:dyDescent="0.25">
      <c r="A96" s="13">
        <v>201</v>
      </c>
      <c r="B96" s="8" t="s">
        <v>60</v>
      </c>
      <c r="C96" s="9" t="s">
        <v>1</v>
      </c>
      <c r="D96" s="19">
        <v>80</v>
      </c>
      <c r="E96" s="20">
        <v>0.02</v>
      </c>
      <c r="F96" s="14">
        <f>F44*4</f>
        <v>10800</v>
      </c>
      <c r="G96" s="14">
        <f>(F96*D96)+(E96*F96)</f>
        <v>864216</v>
      </c>
    </row>
    <row r="97" spans="1:7" x14ac:dyDescent="0.25">
      <c r="A97" s="13">
        <v>202</v>
      </c>
      <c r="B97" s="8" t="s">
        <v>61</v>
      </c>
      <c r="C97" s="9" t="s">
        <v>1</v>
      </c>
      <c r="D97" s="19">
        <v>2</v>
      </c>
      <c r="E97" s="20">
        <v>0</v>
      </c>
      <c r="F97" s="14">
        <v>55680</v>
      </c>
      <c r="G97" s="14">
        <f>(F97*D97)+(E97*F97)</f>
        <v>111360</v>
      </c>
    </row>
    <row r="98" spans="1:7" x14ac:dyDescent="0.25">
      <c r="A98" s="13">
        <v>203</v>
      </c>
      <c r="B98" s="8" t="s">
        <v>62</v>
      </c>
      <c r="C98" s="9" t="s">
        <v>1</v>
      </c>
      <c r="D98" s="19">
        <v>1</v>
      </c>
      <c r="E98" s="20">
        <v>0</v>
      </c>
      <c r="F98" s="14">
        <v>54404</v>
      </c>
      <c r="G98" s="14">
        <f>(F98*D98)+(E98*F98)</f>
        <v>54404</v>
      </c>
    </row>
    <row r="99" spans="1:7" x14ac:dyDescent="0.25">
      <c r="A99" s="13">
        <v>204</v>
      </c>
      <c r="B99" s="8" t="s">
        <v>115</v>
      </c>
      <c r="C99" s="9" t="s">
        <v>1</v>
      </c>
      <c r="D99" s="19">
        <v>20</v>
      </c>
      <c r="E99" s="20">
        <v>0</v>
      </c>
      <c r="F99" s="14">
        <v>7656</v>
      </c>
      <c r="G99" s="14">
        <f>(F99*D99)+(E99*F99)</f>
        <v>153120</v>
      </c>
    </row>
    <row r="100" spans="1:7" x14ac:dyDescent="0.25">
      <c r="A100" s="13"/>
      <c r="B100" s="8"/>
      <c r="C100" s="9"/>
      <c r="D100" s="19"/>
      <c r="E100" s="20"/>
      <c r="F100" s="14"/>
      <c r="G100" s="14"/>
    </row>
    <row r="101" spans="1:7" x14ac:dyDescent="0.25">
      <c r="A101" s="13">
        <v>401</v>
      </c>
      <c r="B101" s="8" t="s">
        <v>31</v>
      </c>
      <c r="C101" s="9" t="s">
        <v>20</v>
      </c>
      <c r="D101" s="19">
        <v>2.2999999999999998</v>
      </c>
      <c r="E101" s="20">
        <v>0</v>
      </c>
      <c r="F101" s="14">
        <v>267300</v>
      </c>
      <c r="G101" s="14">
        <f>(F101*D101)+(E101*F101)</f>
        <v>614790</v>
      </c>
    </row>
    <row r="102" spans="1:7" x14ac:dyDescent="0.25">
      <c r="A102" s="13"/>
      <c r="B102" s="8"/>
      <c r="C102" s="9"/>
      <c r="D102" s="19"/>
      <c r="E102" s="20"/>
      <c r="F102" s="14"/>
      <c r="G102" s="14"/>
    </row>
    <row r="103" spans="1:7" ht="13" x14ac:dyDescent="0.25">
      <c r="A103" s="15"/>
      <c r="B103" s="15"/>
      <c r="C103" s="65" t="s">
        <v>22</v>
      </c>
      <c r="D103" s="66"/>
      <c r="E103" s="66"/>
      <c r="F103" s="67"/>
      <c r="G103" s="16">
        <f>SUM(G94:G101)</f>
        <v>1806525.5</v>
      </c>
    </row>
    <row r="106" spans="1:7" ht="13" thickBot="1" x14ac:dyDescent="0.3">
      <c r="A106" s="68" t="s">
        <v>137</v>
      </c>
      <c r="B106" s="69"/>
      <c r="C106" s="69"/>
      <c r="D106" s="69"/>
      <c r="E106" s="69"/>
      <c r="F106" s="69"/>
      <c r="G106" s="70"/>
    </row>
    <row r="107" spans="1:7" ht="26.5" thickBot="1" x14ac:dyDescent="0.3">
      <c r="A107" s="10" t="s">
        <v>15</v>
      </c>
      <c r="B107" s="11" t="s">
        <v>0</v>
      </c>
      <c r="C107" s="11" t="s">
        <v>8</v>
      </c>
      <c r="D107" s="11" t="s">
        <v>16</v>
      </c>
      <c r="E107" s="11" t="s">
        <v>19</v>
      </c>
      <c r="F107" s="11" t="s">
        <v>2</v>
      </c>
      <c r="G107" s="12" t="s">
        <v>17</v>
      </c>
    </row>
    <row r="108" spans="1:7" x14ac:dyDescent="0.25">
      <c r="A108" s="13">
        <v>101</v>
      </c>
      <c r="B108" s="8" t="s">
        <v>18</v>
      </c>
      <c r="C108" s="9" t="s">
        <v>20</v>
      </c>
      <c r="D108" s="19">
        <v>0.8</v>
      </c>
      <c r="E108" s="20">
        <v>0</v>
      </c>
      <c r="F108" s="14">
        <v>17271</v>
      </c>
      <c r="G108" s="14">
        <f>(F108*D108)+(E108*F108)</f>
        <v>13816.800000000001</v>
      </c>
    </row>
    <row r="109" spans="1:7" x14ac:dyDescent="0.25">
      <c r="A109" s="13"/>
      <c r="B109" s="8"/>
      <c r="C109" s="9"/>
      <c r="D109" s="19"/>
      <c r="E109" s="20"/>
      <c r="F109" s="14"/>
      <c r="G109" s="14"/>
    </row>
    <row r="110" spans="1:7" x14ac:dyDescent="0.25">
      <c r="A110" s="13">
        <v>201</v>
      </c>
      <c r="B110" s="8" t="s">
        <v>71</v>
      </c>
      <c r="C110" s="9" t="s">
        <v>3</v>
      </c>
      <c r="D110" s="19">
        <v>45</v>
      </c>
      <c r="E110" s="20">
        <v>0.02</v>
      </c>
      <c r="F110" s="14">
        <v>2600</v>
      </c>
      <c r="G110" s="14">
        <f t="shared" ref="G110:G130" si="4">(F110*D110)+(E110*F110)</f>
        <v>117052</v>
      </c>
    </row>
    <row r="111" spans="1:7" x14ac:dyDescent="0.25">
      <c r="A111" s="13">
        <v>202</v>
      </c>
      <c r="B111" s="8" t="s">
        <v>63</v>
      </c>
      <c r="C111" s="9" t="s">
        <v>3</v>
      </c>
      <c r="D111" s="19">
        <v>20</v>
      </c>
      <c r="E111" s="20">
        <v>0.02</v>
      </c>
      <c r="F111" s="14">
        <v>8700</v>
      </c>
      <c r="G111" s="14">
        <f t="shared" si="4"/>
        <v>174174</v>
      </c>
    </row>
    <row r="112" spans="1:7" x14ac:dyDescent="0.25">
      <c r="A112" s="13">
        <v>203</v>
      </c>
      <c r="B112" s="8" t="s">
        <v>70</v>
      </c>
      <c r="C112" s="9" t="s">
        <v>3</v>
      </c>
      <c r="D112" s="19">
        <v>2</v>
      </c>
      <c r="E112" s="20">
        <v>0.02</v>
      </c>
      <c r="F112" s="14">
        <v>3190</v>
      </c>
      <c r="G112" s="14">
        <f t="shared" si="4"/>
        <v>6443.8</v>
      </c>
    </row>
    <row r="113" spans="1:7" x14ac:dyDescent="0.25">
      <c r="A113" s="13">
        <v>204</v>
      </c>
      <c r="B113" s="8" t="s">
        <v>64</v>
      </c>
      <c r="C113" s="9" t="s">
        <v>1</v>
      </c>
      <c r="D113" s="19">
        <v>65</v>
      </c>
      <c r="E113" s="20">
        <v>0</v>
      </c>
      <c r="F113" s="14">
        <v>285</v>
      </c>
      <c r="G113" s="14">
        <f t="shared" si="4"/>
        <v>18525</v>
      </c>
    </row>
    <row r="114" spans="1:7" x14ac:dyDescent="0.25">
      <c r="A114" s="13">
        <v>205</v>
      </c>
      <c r="B114" s="8" t="s">
        <v>65</v>
      </c>
      <c r="C114" s="9" t="s">
        <v>1</v>
      </c>
      <c r="D114" s="19">
        <v>5</v>
      </c>
      <c r="E114" s="20">
        <v>0</v>
      </c>
      <c r="F114" s="14">
        <v>1082</v>
      </c>
      <c r="G114" s="14">
        <f t="shared" si="4"/>
        <v>5410</v>
      </c>
    </row>
    <row r="115" spans="1:7" x14ac:dyDescent="0.25">
      <c r="A115" s="13">
        <v>206</v>
      </c>
      <c r="B115" s="8" t="s">
        <v>66</v>
      </c>
      <c r="C115" s="9" t="s">
        <v>1</v>
      </c>
      <c r="D115" s="19">
        <v>2</v>
      </c>
      <c r="E115" s="20">
        <v>0</v>
      </c>
      <c r="F115" s="14">
        <v>380</v>
      </c>
      <c r="G115" s="14">
        <f t="shared" si="4"/>
        <v>760</v>
      </c>
    </row>
    <row r="116" spans="1:7" x14ac:dyDescent="0.25">
      <c r="A116" s="13">
        <v>207</v>
      </c>
      <c r="B116" s="8" t="s">
        <v>67</v>
      </c>
      <c r="C116" s="9" t="s">
        <v>1</v>
      </c>
      <c r="D116" s="19">
        <v>70</v>
      </c>
      <c r="E116" s="20">
        <v>0</v>
      </c>
      <c r="F116" s="14">
        <v>151</v>
      </c>
      <c r="G116" s="14">
        <f t="shared" si="4"/>
        <v>10570</v>
      </c>
    </row>
    <row r="117" spans="1:7" x14ac:dyDescent="0.25">
      <c r="A117" s="13">
        <v>208</v>
      </c>
      <c r="B117" s="22" t="s">
        <v>69</v>
      </c>
      <c r="C117" s="9" t="s">
        <v>1</v>
      </c>
      <c r="D117" s="19">
        <v>25</v>
      </c>
      <c r="E117" s="20">
        <v>0</v>
      </c>
      <c r="F117" s="14">
        <v>638</v>
      </c>
      <c r="G117" s="14">
        <f t="shared" si="4"/>
        <v>15950</v>
      </c>
    </row>
    <row r="118" spans="1:7" x14ac:dyDescent="0.25">
      <c r="A118" s="13">
        <v>209</v>
      </c>
      <c r="B118" s="22" t="s">
        <v>72</v>
      </c>
      <c r="C118" s="9" t="s">
        <v>1</v>
      </c>
      <c r="D118" s="19">
        <v>45</v>
      </c>
      <c r="E118" s="20">
        <v>0</v>
      </c>
      <c r="F118" s="14">
        <v>740</v>
      </c>
      <c r="G118" s="14">
        <f t="shared" si="4"/>
        <v>33300</v>
      </c>
    </row>
    <row r="119" spans="1:7" x14ac:dyDescent="0.25">
      <c r="A119" s="13">
        <v>210</v>
      </c>
      <c r="B119" s="22" t="s">
        <v>80</v>
      </c>
      <c r="C119" s="9" t="s">
        <v>1</v>
      </c>
      <c r="D119" s="19">
        <v>5</v>
      </c>
      <c r="E119" s="20">
        <v>0</v>
      </c>
      <c r="F119" s="14">
        <v>980</v>
      </c>
      <c r="G119" s="14">
        <f t="shared" si="4"/>
        <v>4900</v>
      </c>
    </row>
    <row r="120" spans="1:7" x14ac:dyDescent="0.25">
      <c r="A120" s="13">
        <v>211</v>
      </c>
      <c r="B120" s="22" t="s">
        <v>73</v>
      </c>
      <c r="C120" s="9" t="s">
        <v>3</v>
      </c>
      <c r="D120" s="19">
        <v>650</v>
      </c>
      <c r="E120" s="20">
        <v>0.02</v>
      </c>
      <c r="F120" s="14">
        <v>830</v>
      </c>
      <c r="G120" s="14">
        <f t="shared" si="4"/>
        <v>539516.6</v>
      </c>
    </row>
    <row r="121" spans="1:7" x14ac:dyDescent="0.25">
      <c r="A121" s="13">
        <v>212</v>
      </c>
      <c r="B121" s="22" t="s">
        <v>74</v>
      </c>
      <c r="C121" s="9" t="s">
        <v>3</v>
      </c>
      <c r="D121" s="19">
        <v>300</v>
      </c>
      <c r="E121" s="20">
        <v>0.02</v>
      </c>
      <c r="F121" s="14">
        <v>592</v>
      </c>
      <c r="G121" s="14">
        <f t="shared" si="4"/>
        <v>177611.84</v>
      </c>
    </row>
    <row r="122" spans="1:7" x14ac:dyDescent="0.25">
      <c r="A122" s="13">
        <v>213</v>
      </c>
      <c r="B122" s="8" t="s">
        <v>81</v>
      </c>
      <c r="C122" s="9" t="s">
        <v>1</v>
      </c>
      <c r="D122" s="19">
        <v>31</v>
      </c>
      <c r="E122" s="20">
        <v>0</v>
      </c>
      <c r="F122" s="14">
        <v>3390</v>
      </c>
      <c r="G122" s="14">
        <f t="shared" si="4"/>
        <v>105090</v>
      </c>
    </row>
    <row r="123" spans="1:7" x14ac:dyDescent="0.25">
      <c r="A123" s="13">
        <v>214</v>
      </c>
      <c r="B123" s="8" t="s">
        <v>82</v>
      </c>
      <c r="C123" s="9" t="s">
        <v>1</v>
      </c>
      <c r="D123" s="19">
        <v>3</v>
      </c>
      <c r="E123" s="20">
        <v>0</v>
      </c>
      <c r="F123" s="14">
        <v>34800</v>
      </c>
      <c r="G123" s="14">
        <f t="shared" si="4"/>
        <v>104400</v>
      </c>
    </row>
    <row r="124" spans="1:7" x14ac:dyDescent="0.25">
      <c r="A124" s="13">
        <v>215</v>
      </c>
      <c r="B124" s="8" t="s">
        <v>75</v>
      </c>
      <c r="C124" s="9" t="s">
        <v>1</v>
      </c>
      <c r="D124" s="19">
        <v>6</v>
      </c>
      <c r="E124" s="20">
        <v>0</v>
      </c>
      <c r="F124" s="14">
        <v>2920</v>
      </c>
      <c r="G124" s="14">
        <f t="shared" si="4"/>
        <v>17520</v>
      </c>
    </row>
    <row r="125" spans="1:7" x14ac:dyDescent="0.25">
      <c r="A125" s="13">
        <v>216</v>
      </c>
      <c r="B125" s="8" t="s">
        <v>83</v>
      </c>
      <c r="C125" s="9" t="s">
        <v>1</v>
      </c>
      <c r="D125" s="19">
        <v>1</v>
      </c>
      <c r="E125" s="20">
        <v>0</v>
      </c>
      <c r="F125" s="14">
        <v>4760</v>
      </c>
      <c r="G125" s="14">
        <f t="shared" si="4"/>
        <v>4760</v>
      </c>
    </row>
    <row r="126" spans="1:7" x14ac:dyDescent="0.25">
      <c r="A126" s="13">
        <v>217</v>
      </c>
      <c r="B126" s="8" t="s">
        <v>76</v>
      </c>
      <c r="C126" s="9" t="s">
        <v>1</v>
      </c>
      <c r="D126" s="19">
        <v>4</v>
      </c>
      <c r="E126" s="20">
        <v>0</v>
      </c>
      <c r="F126" s="14">
        <v>1200</v>
      </c>
      <c r="G126" s="14">
        <f t="shared" si="4"/>
        <v>4800</v>
      </c>
    </row>
    <row r="127" spans="1:7" x14ac:dyDescent="0.25">
      <c r="A127" s="13">
        <v>218</v>
      </c>
      <c r="B127" s="8" t="s">
        <v>84</v>
      </c>
      <c r="C127" s="9" t="s">
        <v>1</v>
      </c>
      <c r="D127" s="19">
        <v>40</v>
      </c>
      <c r="E127" s="20">
        <v>0</v>
      </c>
      <c r="F127" s="14">
        <v>75000</v>
      </c>
      <c r="G127" s="14">
        <f t="shared" si="4"/>
        <v>3000000</v>
      </c>
    </row>
    <row r="128" spans="1:7" x14ac:dyDescent="0.25">
      <c r="A128" s="13">
        <v>219</v>
      </c>
      <c r="B128" s="8" t="s">
        <v>77</v>
      </c>
      <c r="C128" s="9" t="s">
        <v>1</v>
      </c>
      <c r="D128" s="19">
        <v>18</v>
      </c>
      <c r="E128" s="20">
        <v>0.02</v>
      </c>
      <c r="F128" s="14">
        <v>3100</v>
      </c>
      <c r="G128" s="14">
        <f t="shared" si="4"/>
        <v>55862</v>
      </c>
    </row>
    <row r="129" spans="1:7" x14ac:dyDescent="0.25">
      <c r="A129" s="13">
        <v>220</v>
      </c>
      <c r="B129" s="8" t="s">
        <v>78</v>
      </c>
      <c r="C129" s="9" t="s">
        <v>1</v>
      </c>
      <c r="D129" s="19">
        <v>9</v>
      </c>
      <c r="E129" s="20">
        <v>0</v>
      </c>
      <c r="F129" s="14">
        <v>900</v>
      </c>
      <c r="G129" s="14">
        <f t="shared" si="4"/>
        <v>8100</v>
      </c>
    </row>
    <row r="130" spans="1:7" x14ac:dyDescent="0.25">
      <c r="A130" s="13">
        <v>221</v>
      </c>
      <c r="B130" s="8" t="s">
        <v>79</v>
      </c>
      <c r="C130" s="9" t="s">
        <v>3</v>
      </c>
      <c r="D130" s="19">
        <v>36</v>
      </c>
      <c r="E130" s="20">
        <v>0.02</v>
      </c>
      <c r="F130" s="14">
        <v>500</v>
      </c>
      <c r="G130" s="14">
        <f t="shared" si="4"/>
        <v>18010</v>
      </c>
    </row>
    <row r="131" spans="1:7" x14ac:dyDescent="0.25">
      <c r="A131" s="13"/>
      <c r="B131" s="8"/>
      <c r="C131" s="9"/>
      <c r="D131" s="19"/>
      <c r="E131" s="20"/>
      <c r="F131" s="14"/>
      <c r="G131" s="14"/>
    </row>
    <row r="132" spans="1:7" x14ac:dyDescent="0.25">
      <c r="A132" s="13">
        <v>401</v>
      </c>
      <c r="B132" s="8" t="s">
        <v>31</v>
      </c>
      <c r="C132" s="9" t="s">
        <v>20</v>
      </c>
      <c r="D132" s="19">
        <v>4.5</v>
      </c>
      <c r="E132" s="20">
        <v>0</v>
      </c>
      <c r="F132" s="14">
        <v>267300</v>
      </c>
      <c r="G132" s="14">
        <f>(F132*D132)+(E132*F132)</f>
        <v>1202850</v>
      </c>
    </row>
    <row r="133" spans="1:7" x14ac:dyDescent="0.25">
      <c r="A133" s="13"/>
      <c r="B133" s="8"/>
      <c r="C133" s="9"/>
      <c r="D133" s="19"/>
      <c r="E133" s="20"/>
      <c r="F133" s="14"/>
      <c r="G133" s="14"/>
    </row>
    <row r="134" spans="1:7" ht="13" x14ac:dyDescent="0.25">
      <c r="A134" s="15"/>
      <c r="B134" s="15"/>
      <c r="C134" s="65" t="s">
        <v>22</v>
      </c>
      <c r="D134" s="66"/>
      <c r="E134" s="66"/>
      <c r="F134" s="67"/>
      <c r="G134" s="16">
        <f>SUM(G108:G132)</f>
        <v>5639422.04</v>
      </c>
    </row>
    <row r="137" spans="1:7" ht="13" thickBot="1" x14ac:dyDescent="0.3">
      <c r="A137" s="68" t="s">
        <v>138</v>
      </c>
      <c r="B137" s="69"/>
      <c r="C137" s="69"/>
      <c r="D137" s="69"/>
      <c r="E137" s="69"/>
      <c r="F137" s="69"/>
      <c r="G137" s="70"/>
    </row>
    <row r="138" spans="1:7" ht="26.5" thickBot="1" x14ac:dyDescent="0.3">
      <c r="A138" s="10" t="s">
        <v>15</v>
      </c>
      <c r="B138" s="11" t="s">
        <v>0</v>
      </c>
      <c r="C138" s="11" t="s">
        <v>8</v>
      </c>
      <c r="D138" s="11" t="s">
        <v>16</v>
      </c>
      <c r="E138" s="11" t="s">
        <v>19</v>
      </c>
      <c r="F138" s="11" t="s">
        <v>2</v>
      </c>
      <c r="G138" s="12" t="s">
        <v>17</v>
      </c>
    </row>
    <row r="139" spans="1:7" x14ac:dyDescent="0.25">
      <c r="A139" s="13">
        <v>101</v>
      </c>
      <c r="B139" s="8" t="s">
        <v>18</v>
      </c>
      <c r="C139" s="9" t="s">
        <v>20</v>
      </c>
      <c r="D139" s="19">
        <v>0.8</v>
      </c>
      <c r="E139" s="20">
        <v>0</v>
      </c>
      <c r="F139" s="14">
        <v>17271</v>
      </c>
      <c r="G139" s="14">
        <f>(F139*D139)+(E139*F139)</f>
        <v>13816.800000000001</v>
      </c>
    </row>
    <row r="140" spans="1:7" x14ac:dyDescent="0.25">
      <c r="A140" s="13"/>
      <c r="B140" s="8"/>
      <c r="C140" s="9"/>
      <c r="D140" s="19"/>
      <c r="E140" s="20"/>
      <c r="F140" s="14"/>
      <c r="G140" s="14"/>
    </row>
    <row r="141" spans="1:7" x14ac:dyDescent="0.25">
      <c r="A141" s="13">
        <v>201</v>
      </c>
      <c r="B141" s="8" t="s">
        <v>60</v>
      </c>
      <c r="C141" s="9" t="s">
        <v>1</v>
      </c>
      <c r="D141" s="19">
        <v>3</v>
      </c>
      <c r="E141" s="20">
        <v>0</v>
      </c>
      <c r="F141" s="14">
        <f>F96</f>
        <v>10800</v>
      </c>
      <c r="G141" s="14">
        <f>(F141*D141)+(E141*F141)</f>
        <v>32400</v>
      </c>
    </row>
    <row r="142" spans="1:7" x14ac:dyDescent="0.25">
      <c r="A142" s="13">
        <v>202</v>
      </c>
      <c r="B142" s="8" t="s">
        <v>61</v>
      </c>
      <c r="C142" s="9" t="s">
        <v>1</v>
      </c>
      <c r="D142" s="19">
        <v>1</v>
      </c>
      <c r="E142" s="20">
        <v>0</v>
      </c>
      <c r="F142" s="14">
        <f>F97</f>
        <v>55680</v>
      </c>
      <c r="G142" s="14">
        <f>(F142*D142)+(E142*F142)</f>
        <v>55680</v>
      </c>
    </row>
    <row r="143" spans="1:7" x14ac:dyDescent="0.25">
      <c r="A143" s="13">
        <v>203</v>
      </c>
      <c r="B143" s="8" t="s">
        <v>115</v>
      </c>
      <c r="C143" s="9" t="s">
        <v>1</v>
      </c>
      <c r="D143" s="19">
        <v>6</v>
      </c>
      <c r="E143" s="20">
        <v>0</v>
      </c>
      <c r="F143" s="14">
        <f>F99</f>
        <v>7656</v>
      </c>
      <c r="G143" s="14">
        <f>(F143*D143)+(E143*F143)</f>
        <v>45936</v>
      </c>
    </row>
    <row r="144" spans="1:7" x14ac:dyDescent="0.25">
      <c r="A144" s="13">
        <v>204</v>
      </c>
      <c r="B144" s="8" t="s">
        <v>71</v>
      </c>
      <c r="C144" s="9" t="s">
        <v>3</v>
      </c>
      <c r="D144" s="19">
        <v>23</v>
      </c>
      <c r="E144" s="20">
        <v>0.02</v>
      </c>
      <c r="F144" s="14">
        <f>F110</f>
        <v>2600</v>
      </c>
      <c r="G144" s="14">
        <f t="shared" ref="G144:G150" si="5">(F144*D144)+(E144*F144)</f>
        <v>59852</v>
      </c>
    </row>
    <row r="145" spans="1:7" x14ac:dyDescent="0.25">
      <c r="A145" s="13">
        <v>205</v>
      </c>
      <c r="B145" s="8" t="s">
        <v>64</v>
      </c>
      <c r="C145" s="9" t="s">
        <v>1</v>
      </c>
      <c r="D145" s="19">
        <v>65</v>
      </c>
      <c r="E145" s="20">
        <v>0</v>
      </c>
      <c r="F145" s="14">
        <f>F113</f>
        <v>285</v>
      </c>
      <c r="G145" s="14">
        <f t="shared" si="5"/>
        <v>18525</v>
      </c>
    </row>
    <row r="146" spans="1:7" x14ac:dyDescent="0.25">
      <c r="A146" s="13">
        <v>206</v>
      </c>
      <c r="B146" s="8" t="s">
        <v>67</v>
      </c>
      <c r="C146" s="9" t="s">
        <v>1</v>
      </c>
      <c r="D146" s="19">
        <v>50</v>
      </c>
      <c r="E146" s="20">
        <v>0</v>
      </c>
      <c r="F146" s="14">
        <f>F116</f>
        <v>151</v>
      </c>
      <c r="G146" s="14">
        <f t="shared" si="5"/>
        <v>7550</v>
      </c>
    </row>
    <row r="147" spans="1:7" x14ac:dyDescent="0.25">
      <c r="A147" s="13">
        <v>207</v>
      </c>
      <c r="B147" s="22" t="s">
        <v>72</v>
      </c>
      <c r="C147" s="9" t="s">
        <v>1</v>
      </c>
      <c r="D147" s="19">
        <v>25</v>
      </c>
      <c r="E147" s="20">
        <v>0</v>
      </c>
      <c r="F147" s="14">
        <f>F118</f>
        <v>740</v>
      </c>
      <c r="G147" s="14">
        <f t="shared" si="5"/>
        <v>18500</v>
      </c>
    </row>
    <row r="148" spans="1:7" x14ac:dyDescent="0.25">
      <c r="A148" s="13">
        <v>208</v>
      </c>
      <c r="B148" s="22" t="s">
        <v>73</v>
      </c>
      <c r="C148" s="9" t="s">
        <v>3</v>
      </c>
      <c r="D148" s="19">
        <v>150</v>
      </c>
      <c r="E148" s="20">
        <v>0.02</v>
      </c>
      <c r="F148" s="14">
        <f>F120</f>
        <v>830</v>
      </c>
      <c r="G148" s="14">
        <f t="shared" si="5"/>
        <v>124516.6</v>
      </c>
    </row>
    <row r="149" spans="1:7" x14ac:dyDescent="0.25">
      <c r="A149" s="13">
        <v>209</v>
      </c>
      <c r="B149" s="22" t="s">
        <v>74</v>
      </c>
      <c r="C149" s="9" t="s">
        <v>3</v>
      </c>
      <c r="D149" s="19">
        <v>75</v>
      </c>
      <c r="E149" s="20">
        <v>0.02</v>
      </c>
      <c r="F149" s="14">
        <f>F121</f>
        <v>592</v>
      </c>
      <c r="G149" s="14">
        <f t="shared" si="5"/>
        <v>44411.839999999997</v>
      </c>
    </row>
    <row r="150" spans="1:7" x14ac:dyDescent="0.25">
      <c r="A150" s="13">
        <v>210</v>
      </c>
      <c r="B150" s="8" t="s">
        <v>81</v>
      </c>
      <c r="C150" s="9" t="s">
        <v>1</v>
      </c>
      <c r="D150" s="19">
        <v>23</v>
      </c>
      <c r="E150" s="20">
        <v>0</v>
      </c>
      <c r="F150" s="14">
        <f>F122</f>
        <v>3390</v>
      </c>
      <c r="G150" s="14">
        <f t="shared" si="5"/>
        <v>77970</v>
      </c>
    </row>
    <row r="151" spans="1:7" x14ac:dyDescent="0.25">
      <c r="A151" s="13"/>
      <c r="B151" s="8"/>
      <c r="C151" s="9"/>
      <c r="D151" s="19"/>
      <c r="E151" s="20"/>
      <c r="F151" s="14"/>
      <c r="G151" s="14"/>
    </row>
    <row r="152" spans="1:7" x14ac:dyDescent="0.25">
      <c r="A152" s="13">
        <v>401</v>
      </c>
      <c r="B152" s="8" t="s">
        <v>31</v>
      </c>
      <c r="C152" s="9" t="s">
        <v>20</v>
      </c>
      <c r="D152" s="19">
        <v>1.3</v>
      </c>
      <c r="E152" s="20">
        <v>0</v>
      </c>
      <c r="F152" s="14">
        <v>267300</v>
      </c>
      <c r="G152" s="14">
        <f>(F152*D152)+(E152*F152)</f>
        <v>347490</v>
      </c>
    </row>
    <row r="153" spans="1:7" x14ac:dyDescent="0.25">
      <c r="A153" s="13"/>
      <c r="B153" s="8"/>
      <c r="C153" s="9"/>
      <c r="D153" s="19"/>
      <c r="E153" s="20"/>
      <c r="F153" s="14"/>
      <c r="G153" s="14"/>
    </row>
    <row r="154" spans="1:7" ht="13" x14ac:dyDescent="0.25">
      <c r="A154" s="15"/>
      <c r="B154" s="15"/>
      <c r="C154" s="65" t="s">
        <v>22</v>
      </c>
      <c r="D154" s="66"/>
      <c r="E154" s="66"/>
      <c r="F154" s="67"/>
      <c r="G154" s="16">
        <f>SUM(G139:G152)</f>
        <v>846648.24</v>
      </c>
    </row>
    <row r="157" spans="1:7" ht="13" thickBot="1" x14ac:dyDescent="0.3">
      <c r="A157" s="68" t="s">
        <v>139</v>
      </c>
      <c r="B157" s="69"/>
      <c r="C157" s="69"/>
      <c r="D157" s="69"/>
      <c r="E157" s="69"/>
      <c r="F157" s="69"/>
      <c r="G157" s="70"/>
    </row>
    <row r="158" spans="1:7" ht="26.5" thickBot="1" x14ac:dyDescent="0.3">
      <c r="A158" s="10" t="s">
        <v>15</v>
      </c>
      <c r="B158" s="11" t="s">
        <v>0</v>
      </c>
      <c r="C158" s="11" t="s">
        <v>8</v>
      </c>
      <c r="D158" s="11" t="s">
        <v>16</v>
      </c>
      <c r="E158" s="11" t="s">
        <v>19</v>
      </c>
      <c r="F158" s="11" t="s">
        <v>2</v>
      </c>
      <c r="G158" s="12" t="s">
        <v>17</v>
      </c>
    </row>
    <row r="159" spans="1:7" x14ac:dyDescent="0.25">
      <c r="A159" s="13">
        <v>101</v>
      </c>
      <c r="B159" s="8" t="s">
        <v>18</v>
      </c>
      <c r="C159" s="9" t="s">
        <v>20</v>
      </c>
      <c r="D159" s="19">
        <v>3.5</v>
      </c>
      <c r="E159" s="20">
        <v>0</v>
      </c>
      <c r="F159" s="14">
        <v>17271</v>
      </c>
      <c r="G159" s="14">
        <f>(F159*D159)+(E159*F159)</f>
        <v>60448.5</v>
      </c>
    </row>
    <row r="160" spans="1:7" x14ac:dyDescent="0.25">
      <c r="A160" s="13"/>
      <c r="B160" s="8"/>
      <c r="C160" s="9"/>
      <c r="D160" s="19"/>
      <c r="E160" s="20"/>
      <c r="F160" s="14"/>
      <c r="G160" s="14"/>
    </row>
    <row r="161" spans="1:7" x14ac:dyDescent="0.25">
      <c r="A161" s="13">
        <v>201</v>
      </c>
      <c r="B161" s="8" t="s">
        <v>71</v>
      </c>
      <c r="C161" s="9" t="s">
        <v>3</v>
      </c>
      <c r="D161" s="19">
        <v>7</v>
      </c>
      <c r="E161" s="20">
        <v>0.02</v>
      </c>
      <c r="F161" s="14">
        <f>F144</f>
        <v>2600</v>
      </c>
      <c r="G161" s="14">
        <f t="shared" ref="G161:G174" si="6">(F161*D161)+(E161*F161)</f>
        <v>18252</v>
      </c>
    </row>
    <row r="162" spans="1:7" x14ac:dyDescent="0.25">
      <c r="A162" s="13">
        <v>202</v>
      </c>
      <c r="B162" s="8" t="s">
        <v>63</v>
      </c>
      <c r="C162" s="9" t="s">
        <v>3</v>
      </c>
      <c r="D162" s="19">
        <v>38</v>
      </c>
      <c r="E162" s="20">
        <v>0.02</v>
      </c>
      <c r="F162" s="14">
        <f>F111</f>
        <v>8700</v>
      </c>
      <c r="G162" s="14">
        <f t="shared" si="6"/>
        <v>330774</v>
      </c>
    </row>
    <row r="163" spans="1:7" x14ac:dyDescent="0.25">
      <c r="A163" s="13">
        <v>203</v>
      </c>
      <c r="B163" s="8" t="s">
        <v>64</v>
      </c>
      <c r="C163" s="9" t="s">
        <v>1</v>
      </c>
      <c r="D163" s="19">
        <v>4</v>
      </c>
      <c r="E163" s="20">
        <v>0</v>
      </c>
      <c r="F163" s="14">
        <f>F113</f>
        <v>285</v>
      </c>
      <c r="G163" s="14">
        <f t="shared" si="6"/>
        <v>1140</v>
      </c>
    </row>
    <row r="164" spans="1:7" x14ac:dyDescent="0.25">
      <c r="A164" s="13">
        <v>204</v>
      </c>
      <c r="B164" s="8" t="s">
        <v>65</v>
      </c>
      <c r="C164" s="9" t="s">
        <v>1</v>
      </c>
      <c r="D164" s="19">
        <v>3</v>
      </c>
      <c r="E164" s="20">
        <v>0</v>
      </c>
      <c r="F164" s="14">
        <v>1082</v>
      </c>
      <c r="G164" s="14">
        <f t="shared" si="6"/>
        <v>3246</v>
      </c>
    </row>
    <row r="165" spans="1:7" x14ac:dyDescent="0.25">
      <c r="A165" s="13">
        <v>205</v>
      </c>
      <c r="B165" s="22" t="s">
        <v>69</v>
      </c>
      <c r="C165" s="9" t="s">
        <v>1</v>
      </c>
      <c r="D165" s="19">
        <v>16</v>
      </c>
      <c r="E165" s="20">
        <v>0</v>
      </c>
      <c r="F165" s="14">
        <f>F117</f>
        <v>638</v>
      </c>
      <c r="G165" s="14">
        <f t="shared" si="6"/>
        <v>10208</v>
      </c>
    </row>
    <row r="166" spans="1:7" x14ac:dyDescent="0.25">
      <c r="A166" s="13">
        <v>206</v>
      </c>
      <c r="B166" s="22" t="s">
        <v>72</v>
      </c>
      <c r="C166" s="9" t="s">
        <v>1</v>
      </c>
      <c r="D166" s="19">
        <v>18</v>
      </c>
      <c r="E166" s="20">
        <v>0</v>
      </c>
      <c r="F166" s="14">
        <f>F147</f>
        <v>740</v>
      </c>
      <c r="G166" s="14">
        <f t="shared" si="6"/>
        <v>13320</v>
      </c>
    </row>
    <row r="167" spans="1:7" x14ac:dyDescent="0.25">
      <c r="A167" s="13">
        <v>207</v>
      </c>
      <c r="B167" s="22" t="s">
        <v>73</v>
      </c>
      <c r="C167" s="9" t="s">
        <v>3</v>
      </c>
      <c r="D167" s="19">
        <v>250</v>
      </c>
      <c r="E167" s="20">
        <v>0.02</v>
      </c>
      <c r="F167" s="14">
        <f>F148</f>
        <v>830</v>
      </c>
      <c r="G167" s="14">
        <f t="shared" si="6"/>
        <v>207516.6</v>
      </c>
    </row>
    <row r="168" spans="1:7" x14ac:dyDescent="0.25">
      <c r="A168" s="13">
        <v>208</v>
      </c>
      <c r="B168" s="22" t="s">
        <v>74</v>
      </c>
      <c r="C168" s="9" t="s">
        <v>3</v>
      </c>
      <c r="D168" s="19">
        <v>120</v>
      </c>
      <c r="E168" s="20">
        <v>0.02</v>
      </c>
      <c r="F168" s="14">
        <f>F149</f>
        <v>592</v>
      </c>
      <c r="G168" s="14">
        <f t="shared" si="6"/>
        <v>71051.839999999997</v>
      </c>
    </row>
    <row r="169" spans="1:7" x14ac:dyDescent="0.25">
      <c r="A169" s="13">
        <v>209</v>
      </c>
      <c r="B169" s="8" t="s">
        <v>81</v>
      </c>
      <c r="C169" s="9" t="s">
        <v>1</v>
      </c>
      <c r="D169" s="19">
        <v>18</v>
      </c>
      <c r="E169" s="20">
        <v>0</v>
      </c>
      <c r="F169" s="14">
        <f>F122</f>
        <v>3390</v>
      </c>
      <c r="G169" s="14">
        <f t="shared" si="6"/>
        <v>61020</v>
      </c>
    </row>
    <row r="170" spans="1:7" x14ac:dyDescent="0.25">
      <c r="A170" s="13">
        <v>210</v>
      </c>
      <c r="B170" s="8" t="s">
        <v>96</v>
      </c>
      <c r="C170" s="9" t="s">
        <v>1</v>
      </c>
      <c r="D170" s="19">
        <v>6</v>
      </c>
      <c r="E170" s="20">
        <v>0</v>
      </c>
      <c r="F170" s="14">
        <v>297380</v>
      </c>
      <c r="G170" s="14">
        <f>(F170*D170)+(E170*F170)</f>
        <v>1784280</v>
      </c>
    </row>
    <row r="171" spans="1:7" x14ac:dyDescent="0.25">
      <c r="A171" s="13">
        <v>211</v>
      </c>
      <c r="B171" s="8" t="s">
        <v>95</v>
      </c>
      <c r="C171" s="9" t="s">
        <v>1</v>
      </c>
      <c r="D171" s="19">
        <v>10</v>
      </c>
      <c r="E171" s="20">
        <v>0</v>
      </c>
      <c r="F171" s="14">
        <v>379740</v>
      </c>
      <c r="G171" s="14">
        <f t="shared" si="6"/>
        <v>3797400</v>
      </c>
    </row>
    <row r="172" spans="1:7" x14ac:dyDescent="0.25">
      <c r="A172" s="13">
        <v>212</v>
      </c>
      <c r="B172" s="8" t="s">
        <v>77</v>
      </c>
      <c r="C172" s="9" t="s">
        <v>1</v>
      </c>
      <c r="D172" s="19">
        <v>24</v>
      </c>
      <c r="E172" s="20">
        <v>0.02</v>
      </c>
      <c r="F172" s="14">
        <v>3100</v>
      </c>
      <c r="G172" s="14">
        <f t="shared" si="6"/>
        <v>74462</v>
      </c>
    </row>
    <row r="173" spans="1:7" x14ac:dyDescent="0.25">
      <c r="A173" s="13">
        <v>213</v>
      </c>
      <c r="B173" s="8" t="s">
        <v>78</v>
      </c>
      <c r="C173" s="9" t="s">
        <v>1</v>
      </c>
      <c r="D173" s="19">
        <v>16</v>
      </c>
      <c r="E173" s="20">
        <v>0</v>
      </c>
      <c r="F173" s="14">
        <v>900</v>
      </c>
      <c r="G173" s="14">
        <f t="shared" si="6"/>
        <v>14400</v>
      </c>
    </row>
    <row r="174" spans="1:7" x14ac:dyDescent="0.25">
      <c r="A174" s="13">
        <v>214</v>
      </c>
      <c r="B174" s="8" t="s">
        <v>99</v>
      </c>
      <c r="C174" s="9" t="s">
        <v>1</v>
      </c>
      <c r="D174" s="19">
        <v>16</v>
      </c>
      <c r="E174" s="20">
        <v>0.02</v>
      </c>
      <c r="F174" s="14">
        <v>5000</v>
      </c>
      <c r="G174" s="14">
        <f t="shared" si="6"/>
        <v>80100</v>
      </c>
    </row>
    <row r="175" spans="1:7" x14ac:dyDescent="0.25">
      <c r="A175" s="13"/>
      <c r="B175" s="8"/>
      <c r="C175" s="9"/>
      <c r="D175" s="19"/>
      <c r="E175" s="20"/>
      <c r="F175" s="14"/>
      <c r="G175" s="14"/>
    </row>
    <row r="176" spans="1:7" x14ac:dyDescent="0.25">
      <c r="A176" s="13">
        <v>401</v>
      </c>
      <c r="B176" s="8" t="s">
        <v>31</v>
      </c>
      <c r="C176" s="9" t="s">
        <v>20</v>
      </c>
      <c r="D176" s="19">
        <v>2.5</v>
      </c>
      <c r="E176" s="20">
        <v>0</v>
      </c>
      <c r="F176" s="14">
        <v>267300</v>
      </c>
      <c r="G176" s="14">
        <f>(F176*D176)+(E176*F176)</f>
        <v>668250</v>
      </c>
    </row>
    <row r="177" spans="1:7" x14ac:dyDescent="0.25">
      <c r="A177" s="13"/>
      <c r="B177" s="8"/>
      <c r="C177" s="9"/>
      <c r="D177" s="19"/>
      <c r="E177" s="20"/>
      <c r="F177" s="14"/>
      <c r="G177" s="14"/>
    </row>
    <row r="178" spans="1:7" ht="13" x14ac:dyDescent="0.25">
      <c r="A178" s="15"/>
      <c r="B178" s="15"/>
      <c r="C178" s="65" t="s">
        <v>22</v>
      </c>
      <c r="D178" s="66"/>
      <c r="E178" s="66"/>
      <c r="F178" s="67"/>
      <c r="G178" s="16">
        <f>SUM(G159:G176)</f>
        <v>7195868.9399999995</v>
      </c>
    </row>
    <row r="181" spans="1:7" ht="13" thickBot="1" x14ac:dyDescent="0.3">
      <c r="A181" s="68" t="s">
        <v>140</v>
      </c>
      <c r="B181" s="69"/>
      <c r="C181" s="69"/>
      <c r="D181" s="69"/>
      <c r="E181" s="69"/>
      <c r="F181" s="69"/>
      <c r="G181" s="70"/>
    </row>
    <row r="182" spans="1:7" ht="26.5" thickBot="1" x14ac:dyDescent="0.3">
      <c r="A182" s="10" t="s">
        <v>15</v>
      </c>
      <c r="B182" s="11" t="s">
        <v>0</v>
      </c>
      <c r="C182" s="11" t="s">
        <v>8</v>
      </c>
      <c r="D182" s="11" t="s">
        <v>16</v>
      </c>
      <c r="E182" s="11" t="s">
        <v>19</v>
      </c>
      <c r="F182" s="11" t="s">
        <v>2</v>
      </c>
      <c r="G182" s="12" t="s">
        <v>17</v>
      </c>
    </row>
    <row r="183" spans="1:7" x14ac:dyDescent="0.25">
      <c r="A183" s="13">
        <v>101</v>
      </c>
      <c r="B183" s="8" t="s">
        <v>18</v>
      </c>
      <c r="C183" s="9" t="s">
        <v>20</v>
      </c>
      <c r="D183" s="19">
        <v>0.8</v>
      </c>
      <c r="E183" s="20">
        <v>0</v>
      </c>
      <c r="F183" s="14">
        <v>17271</v>
      </c>
      <c r="G183" s="14">
        <f>(F183*D183)+(E183*F183)</f>
        <v>13816.800000000001</v>
      </c>
    </row>
    <row r="184" spans="1:7" x14ac:dyDescent="0.25">
      <c r="A184" s="13"/>
      <c r="B184" s="8"/>
      <c r="C184" s="9"/>
      <c r="D184" s="19"/>
      <c r="E184" s="20"/>
      <c r="F184" s="14"/>
      <c r="G184" s="14"/>
    </row>
    <row r="185" spans="1:7" x14ac:dyDescent="0.25">
      <c r="A185" s="13">
        <v>201</v>
      </c>
      <c r="B185" s="8" t="s">
        <v>71</v>
      </c>
      <c r="C185" s="9" t="s">
        <v>3</v>
      </c>
      <c r="D185" s="19">
        <v>30</v>
      </c>
      <c r="E185" s="20">
        <v>0.02</v>
      </c>
      <c r="F185" s="14">
        <f>F161</f>
        <v>2600</v>
      </c>
      <c r="G185" s="14">
        <f t="shared" ref="G185:G202" si="7">(F185*D185)+(E185*F185)</f>
        <v>78052</v>
      </c>
    </row>
    <row r="186" spans="1:7" x14ac:dyDescent="0.25">
      <c r="A186" s="13">
        <v>202</v>
      </c>
      <c r="B186" s="8" t="s">
        <v>63</v>
      </c>
      <c r="C186" s="9" t="s">
        <v>3</v>
      </c>
      <c r="D186" s="19">
        <v>32</v>
      </c>
      <c r="E186" s="20">
        <v>0.02</v>
      </c>
      <c r="F186" s="14">
        <f>F162</f>
        <v>8700</v>
      </c>
      <c r="G186" s="14">
        <f t="shared" si="7"/>
        <v>278574</v>
      </c>
    </row>
    <row r="187" spans="1:7" x14ac:dyDescent="0.25">
      <c r="A187" s="13">
        <v>203</v>
      </c>
      <c r="B187" s="8" t="s">
        <v>64</v>
      </c>
      <c r="C187" s="9" t="s">
        <v>1</v>
      </c>
      <c r="D187" s="19">
        <v>13</v>
      </c>
      <c r="E187" s="20">
        <v>0</v>
      </c>
      <c r="F187" s="14">
        <f>F163</f>
        <v>285</v>
      </c>
      <c r="G187" s="14">
        <f t="shared" si="7"/>
        <v>3705</v>
      </c>
    </row>
    <row r="188" spans="1:7" x14ac:dyDescent="0.25">
      <c r="A188" s="13">
        <v>204</v>
      </c>
      <c r="B188" s="8" t="s">
        <v>65</v>
      </c>
      <c r="C188" s="9" t="s">
        <v>1</v>
      </c>
      <c r="D188" s="19">
        <v>6</v>
      </c>
      <c r="E188" s="20">
        <v>0</v>
      </c>
      <c r="F188" s="14">
        <f>F164</f>
        <v>1082</v>
      </c>
      <c r="G188" s="14">
        <f t="shared" si="7"/>
        <v>6492</v>
      </c>
    </row>
    <row r="189" spans="1:7" x14ac:dyDescent="0.25">
      <c r="A189" s="13">
        <v>205</v>
      </c>
      <c r="B189" s="8" t="s">
        <v>67</v>
      </c>
      <c r="C189" s="9" t="s">
        <v>1</v>
      </c>
      <c r="D189" s="19">
        <v>15</v>
      </c>
      <c r="E189" s="20">
        <v>0</v>
      </c>
      <c r="F189" s="14">
        <f>F146</f>
        <v>151</v>
      </c>
      <c r="G189" s="14">
        <f t="shared" si="7"/>
        <v>2265</v>
      </c>
    </row>
    <row r="190" spans="1:7" x14ac:dyDescent="0.25">
      <c r="A190" s="13">
        <v>206</v>
      </c>
      <c r="B190" s="22" t="s">
        <v>69</v>
      </c>
      <c r="C190" s="9" t="s">
        <v>1</v>
      </c>
      <c r="D190" s="19">
        <v>50</v>
      </c>
      <c r="E190" s="20">
        <v>0</v>
      </c>
      <c r="F190" s="14">
        <f>F165</f>
        <v>638</v>
      </c>
      <c r="G190" s="14">
        <f t="shared" si="7"/>
        <v>31900</v>
      </c>
    </row>
    <row r="191" spans="1:7" x14ac:dyDescent="0.25">
      <c r="A191" s="13">
        <v>207</v>
      </c>
      <c r="B191" s="22" t="s">
        <v>72</v>
      </c>
      <c r="C191" s="9" t="s">
        <v>1</v>
      </c>
      <c r="D191" s="19">
        <v>36</v>
      </c>
      <c r="E191" s="20">
        <v>0</v>
      </c>
      <c r="F191" s="14">
        <f>F166</f>
        <v>740</v>
      </c>
      <c r="G191" s="14">
        <f t="shared" si="7"/>
        <v>26640</v>
      </c>
    </row>
    <row r="192" spans="1:7" x14ac:dyDescent="0.25">
      <c r="A192" s="13">
        <v>208</v>
      </c>
      <c r="B192" s="22" t="s">
        <v>73</v>
      </c>
      <c r="C192" s="9" t="s">
        <v>3</v>
      </c>
      <c r="D192" s="19">
        <v>130</v>
      </c>
      <c r="E192" s="20">
        <v>0.02</v>
      </c>
      <c r="F192" s="14">
        <f>F167</f>
        <v>830</v>
      </c>
      <c r="G192" s="14">
        <f t="shared" si="7"/>
        <v>107916.6</v>
      </c>
    </row>
    <row r="193" spans="1:7" x14ac:dyDescent="0.25">
      <c r="A193" s="13">
        <v>209</v>
      </c>
      <c r="B193" s="22" t="s">
        <v>74</v>
      </c>
      <c r="C193" s="9" t="s">
        <v>3</v>
      </c>
      <c r="D193" s="19">
        <v>65</v>
      </c>
      <c r="E193" s="20">
        <v>0.02</v>
      </c>
      <c r="F193" s="14">
        <f>F168</f>
        <v>592</v>
      </c>
      <c r="G193" s="14">
        <f t="shared" si="7"/>
        <v>38491.839999999997</v>
      </c>
    </row>
    <row r="194" spans="1:7" x14ac:dyDescent="0.25">
      <c r="A194" s="13">
        <v>210</v>
      </c>
      <c r="B194" s="8" t="s">
        <v>81</v>
      </c>
      <c r="C194" s="9" t="s">
        <v>1</v>
      </c>
      <c r="D194" s="19">
        <v>23</v>
      </c>
      <c r="E194" s="20">
        <v>0</v>
      </c>
      <c r="F194" s="14">
        <f>F150</f>
        <v>3390</v>
      </c>
      <c r="G194" s="14">
        <f t="shared" si="7"/>
        <v>77970</v>
      </c>
    </row>
    <row r="195" spans="1:7" x14ac:dyDescent="0.25">
      <c r="A195" s="13">
        <v>211</v>
      </c>
      <c r="B195" s="8" t="s">
        <v>82</v>
      </c>
      <c r="C195" s="9" t="s">
        <v>1</v>
      </c>
      <c r="D195" s="19">
        <v>2</v>
      </c>
      <c r="E195" s="20">
        <v>0</v>
      </c>
      <c r="F195" s="14">
        <f>F123</f>
        <v>34800</v>
      </c>
      <c r="G195" s="14">
        <f t="shared" si="7"/>
        <v>69600</v>
      </c>
    </row>
    <row r="196" spans="1:7" x14ac:dyDescent="0.25">
      <c r="A196" s="13">
        <v>212</v>
      </c>
      <c r="B196" s="8" t="s">
        <v>75</v>
      </c>
      <c r="C196" s="9" t="s">
        <v>1</v>
      </c>
      <c r="D196" s="19">
        <v>5</v>
      </c>
      <c r="E196" s="20">
        <v>0</v>
      </c>
      <c r="F196" s="14">
        <f>F124</f>
        <v>2920</v>
      </c>
      <c r="G196" s="14">
        <f t="shared" si="7"/>
        <v>14600</v>
      </c>
    </row>
    <row r="197" spans="1:7" x14ac:dyDescent="0.25">
      <c r="A197" s="13">
        <v>213</v>
      </c>
      <c r="B197" s="8" t="s">
        <v>100</v>
      </c>
      <c r="C197" s="9" t="s">
        <v>1</v>
      </c>
      <c r="D197" s="19">
        <v>1</v>
      </c>
      <c r="E197" s="20">
        <v>0</v>
      </c>
      <c r="F197" s="14">
        <v>4050</v>
      </c>
      <c r="G197" s="14">
        <f t="shared" si="7"/>
        <v>4050</v>
      </c>
    </row>
    <row r="198" spans="1:7" x14ac:dyDescent="0.25">
      <c r="A198" s="13">
        <v>214</v>
      </c>
      <c r="B198" s="8" t="s">
        <v>101</v>
      </c>
      <c r="C198" s="9" t="s">
        <v>1</v>
      </c>
      <c r="D198" s="19">
        <v>1</v>
      </c>
      <c r="E198" s="20">
        <v>0</v>
      </c>
      <c r="F198" s="14">
        <v>8000</v>
      </c>
      <c r="G198" s="14">
        <f t="shared" si="7"/>
        <v>8000</v>
      </c>
    </row>
    <row r="199" spans="1:7" x14ac:dyDescent="0.25">
      <c r="A199" s="13">
        <v>215</v>
      </c>
      <c r="B199" s="8" t="s">
        <v>84</v>
      </c>
      <c r="C199" s="9" t="s">
        <v>1</v>
      </c>
      <c r="D199" s="19">
        <v>21</v>
      </c>
      <c r="E199" s="20">
        <v>0</v>
      </c>
      <c r="F199" s="14">
        <v>75000</v>
      </c>
      <c r="G199" s="14">
        <f t="shared" si="7"/>
        <v>1575000</v>
      </c>
    </row>
    <row r="200" spans="1:7" x14ac:dyDescent="0.25">
      <c r="A200" s="13">
        <v>216</v>
      </c>
      <c r="B200" s="8" t="s">
        <v>77</v>
      </c>
      <c r="C200" s="9" t="s">
        <v>1</v>
      </c>
      <c r="D200" s="19">
        <v>20</v>
      </c>
      <c r="E200" s="20">
        <v>0.02</v>
      </c>
      <c r="F200" s="14">
        <v>3100</v>
      </c>
      <c r="G200" s="14">
        <f t="shared" si="7"/>
        <v>62062</v>
      </c>
    </row>
    <row r="201" spans="1:7" x14ac:dyDescent="0.25">
      <c r="A201" s="13">
        <v>217</v>
      </c>
      <c r="B201" s="8" t="s">
        <v>78</v>
      </c>
      <c r="C201" s="9" t="s">
        <v>1</v>
      </c>
      <c r="D201" s="19">
        <v>21</v>
      </c>
      <c r="E201" s="20">
        <v>0</v>
      </c>
      <c r="F201" s="14">
        <v>900</v>
      </c>
      <c r="G201" s="14">
        <f t="shared" si="7"/>
        <v>18900</v>
      </c>
    </row>
    <row r="202" spans="1:7" x14ac:dyDescent="0.25">
      <c r="A202" s="13">
        <v>218</v>
      </c>
      <c r="B202" s="8" t="s">
        <v>79</v>
      </c>
      <c r="C202" s="9" t="s">
        <v>3</v>
      </c>
      <c r="D202" s="19">
        <v>10</v>
      </c>
      <c r="E202" s="20">
        <v>0.02</v>
      </c>
      <c r="F202" s="14">
        <v>500</v>
      </c>
      <c r="G202" s="14">
        <f t="shared" si="7"/>
        <v>5010</v>
      </c>
    </row>
    <row r="203" spans="1:7" x14ac:dyDescent="0.25">
      <c r="A203" s="13"/>
      <c r="B203" s="8"/>
      <c r="C203" s="9"/>
      <c r="D203" s="19"/>
      <c r="E203" s="20"/>
      <c r="F203" s="14"/>
      <c r="G203" s="14"/>
    </row>
    <row r="204" spans="1:7" x14ac:dyDescent="0.25">
      <c r="A204" s="13">
        <v>401</v>
      </c>
      <c r="B204" s="8" t="s">
        <v>31</v>
      </c>
      <c r="C204" s="9" t="s">
        <v>20</v>
      </c>
      <c r="D204" s="19">
        <v>2.5</v>
      </c>
      <c r="E204" s="20">
        <v>0</v>
      </c>
      <c r="F204" s="14">
        <v>267300</v>
      </c>
      <c r="G204" s="14">
        <f>(F204*D204)+(E204*F204)</f>
        <v>668250</v>
      </c>
    </row>
    <row r="205" spans="1:7" x14ac:dyDescent="0.25">
      <c r="A205" s="13"/>
      <c r="B205" s="8"/>
      <c r="C205" s="9"/>
      <c r="D205" s="19"/>
      <c r="E205" s="20"/>
      <c r="F205" s="14"/>
      <c r="G205" s="14"/>
    </row>
    <row r="206" spans="1:7" ht="13" x14ac:dyDescent="0.25">
      <c r="A206" s="15"/>
      <c r="B206" s="15"/>
      <c r="C206" s="65" t="s">
        <v>22</v>
      </c>
      <c r="D206" s="66"/>
      <c r="E206" s="66"/>
      <c r="F206" s="67"/>
      <c r="G206" s="16">
        <f>SUM(G183:G204)</f>
        <v>3091295.24</v>
      </c>
    </row>
    <row r="209" spans="1:7" ht="13" thickBot="1" x14ac:dyDescent="0.3">
      <c r="A209" s="71" t="s">
        <v>141</v>
      </c>
      <c r="B209" s="72"/>
      <c r="C209" s="72"/>
      <c r="D209" s="72"/>
      <c r="E209" s="72"/>
      <c r="F209" s="72"/>
      <c r="G209" s="72"/>
    </row>
    <row r="210" spans="1:7" ht="26.5" thickBot="1" x14ac:dyDescent="0.3">
      <c r="A210" s="23" t="s">
        <v>15</v>
      </c>
      <c r="B210" s="24" t="s">
        <v>0</v>
      </c>
      <c r="C210" s="24" t="s">
        <v>8</v>
      </c>
      <c r="D210" s="24" t="s">
        <v>16</v>
      </c>
      <c r="E210" s="24" t="s">
        <v>19</v>
      </c>
      <c r="F210" s="24" t="s">
        <v>2</v>
      </c>
      <c r="G210" s="25" t="s">
        <v>17</v>
      </c>
    </row>
    <row r="211" spans="1:7" x14ac:dyDescent="0.25">
      <c r="A211" s="26">
        <v>101</v>
      </c>
      <c r="B211" s="27" t="s">
        <v>18</v>
      </c>
      <c r="C211" s="28" t="s">
        <v>20</v>
      </c>
      <c r="D211" s="29">
        <v>2.5</v>
      </c>
      <c r="E211" s="30">
        <v>0</v>
      </c>
      <c r="F211" s="31">
        <v>17271</v>
      </c>
      <c r="G211" s="31">
        <f>(F211*D211)+(E211*F211)</f>
        <v>43177.5</v>
      </c>
    </row>
    <row r="212" spans="1:7" x14ac:dyDescent="0.25">
      <c r="A212" s="26"/>
      <c r="B212" s="27"/>
      <c r="C212" s="28"/>
      <c r="D212" s="29"/>
      <c r="E212" s="30"/>
      <c r="F212" s="31"/>
      <c r="G212" s="31"/>
    </row>
    <row r="213" spans="1:7" x14ac:dyDescent="0.25">
      <c r="A213" s="26">
        <v>201</v>
      </c>
      <c r="B213" s="34" t="s">
        <v>71</v>
      </c>
      <c r="C213" s="28" t="s">
        <v>3</v>
      </c>
      <c r="D213" s="29">
        <v>30</v>
      </c>
      <c r="E213" s="30">
        <v>0.02</v>
      </c>
      <c r="F213" s="31">
        <f>F185</f>
        <v>2600</v>
      </c>
      <c r="G213" s="31">
        <f t="shared" ref="G213:G226" si="8">(F213*D213)+(E213*F213)</f>
        <v>78052</v>
      </c>
    </row>
    <row r="214" spans="1:7" x14ac:dyDescent="0.25">
      <c r="A214" s="26">
        <v>202</v>
      </c>
      <c r="B214" s="34" t="s">
        <v>70</v>
      </c>
      <c r="C214" s="28" t="s">
        <v>3</v>
      </c>
      <c r="D214" s="29">
        <v>35</v>
      </c>
      <c r="E214" s="30">
        <v>0.02</v>
      </c>
      <c r="F214" s="31">
        <f>F112</f>
        <v>3190</v>
      </c>
      <c r="G214" s="31">
        <f t="shared" si="8"/>
        <v>111713.8</v>
      </c>
    </row>
    <row r="215" spans="1:7" x14ac:dyDescent="0.25">
      <c r="A215" s="26">
        <v>203</v>
      </c>
      <c r="B215" s="34" t="s">
        <v>64</v>
      </c>
      <c r="C215" s="28" t="s">
        <v>1</v>
      </c>
      <c r="D215" s="29">
        <v>30</v>
      </c>
      <c r="E215" s="30">
        <v>0</v>
      </c>
      <c r="F215" s="31">
        <f>F187</f>
        <v>285</v>
      </c>
      <c r="G215" s="31">
        <f t="shared" si="8"/>
        <v>8550</v>
      </c>
    </row>
    <row r="216" spans="1:7" x14ac:dyDescent="0.25">
      <c r="A216" s="26">
        <v>204</v>
      </c>
      <c r="B216" s="35" t="s">
        <v>66</v>
      </c>
      <c r="C216" s="28" t="s">
        <v>1</v>
      </c>
      <c r="D216" s="29">
        <v>14</v>
      </c>
      <c r="E216" s="30">
        <v>0</v>
      </c>
      <c r="F216" s="31">
        <v>380</v>
      </c>
      <c r="G216" s="31">
        <f t="shared" si="8"/>
        <v>5320</v>
      </c>
    </row>
    <row r="217" spans="1:7" x14ac:dyDescent="0.25">
      <c r="A217" s="26">
        <v>205</v>
      </c>
      <c r="B217" s="34" t="s">
        <v>67</v>
      </c>
      <c r="C217" s="28" t="s">
        <v>1</v>
      </c>
      <c r="D217" s="29">
        <v>15</v>
      </c>
      <c r="E217" s="30">
        <v>0</v>
      </c>
      <c r="F217" s="31">
        <f>F189</f>
        <v>151</v>
      </c>
      <c r="G217" s="31">
        <f t="shared" si="8"/>
        <v>2265</v>
      </c>
    </row>
    <row r="218" spans="1:7" x14ac:dyDescent="0.25">
      <c r="A218" s="26">
        <v>206</v>
      </c>
      <c r="B218" s="34" t="s">
        <v>68</v>
      </c>
      <c r="C218" s="28" t="s">
        <v>1</v>
      </c>
      <c r="D218" s="29">
        <v>7</v>
      </c>
      <c r="E218" s="30">
        <v>0</v>
      </c>
      <c r="F218" s="31">
        <v>185</v>
      </c>
      <c r="G218" s="31">
        <f t="shared" si="8"/>
        <v>1295</v>
      </c>
    </row>
    <row r="219" spans="1:7" x14ac:dyDescent="0.25">
      <c r="A219" s="26">
        <v>207</v>
      </c>
      <c r="B219" s="36" t="s">
        <v>72</v>
      </c>
      <c r="C219" s="28" t="s">
        <v>1</v>
      </c>
      <c r="D219" s="29">
        <v>22</v>
      </c>
      <c r="E219" s="30">
        <v>0</v>
      </c>
      <c r="F219" s="31">
        <f>F191</f>
        <v>740</v>
      </c>
      <c r="G219" s="31">
        <f t="shared" si="8"/>
        <v>16280</v>
      </c>
    </row>
    <row r="220" spans="1:7" x14ac:dyDescent="0.25">
      <c r="A220" s="26">
        <v>208</v>
      </c>
      <c r="B220" s="36" t="s">
        <v>106</v>
      </c>
      <c r="C220" s="28" t="s">
        <v>1</v>
      </c>
      <c r="D220" s="29">
        <v>22</v>
      </c>
      <c r="E220" s="30">
        <v>0</v>
      </c>
      <c r="F220" s="31">
        <v>5900</v>
      </c>
      <c r="G220" s="31">
        <f t="shared" si="8"/>
        <v>129800</v>
      </c>
    </row>
    <row r="221" spans="1:7" x14ac:dyDescent="0.25">
      <c r="A221" s="26">
        <v>209</v>
      </c>
      <c r="B221" s="36" t="s">
        <v>107</v>
      </c>
      <c r="C221" s="28" t="s">
        <v>3</v>
      </c>
      <c r="D221" s="29">
        <v>305</v>
      </c>
      <c r="E221" s="30">
        <v>0</v>
      </c>
      <c r="F221" s="31">
        <v>1400</v>
      </c>
      <c r="G221" s="31">
        <f t="shared" si="8"/>
        <v>427000</v>
      </c>
    </row>
    <row r="222" spans="1:7" x14ac:dyDescent="0.25">
      <c r="A222" s="26">
        <v>210</v>
      </c>
      <c r="B222" s="36" t="s">
        <v>108</v>
      </c>
      <c r="C222" s="28" t="s">
        <v>3</v>
      </c>
      <c r="D222" s="29">
        <v>305</v>
      </c>
      <c r="E222" s="30">
        <v>0</v>
      </c>
      <c r="F222" s="31">
        <v>650</v>
      </c>
      <c r="G222" s="31">
        <f t="shared" si="8"/>
        <v>198250</v>
      </c>
    </row>
    <row r="223" spans="1:7" x14ac:dyDescent="0.25">
      <c r="A223" s="26">
        <v>211</v>
      </c>
      <c r="B223" s="36" t="s">
        <v>109</v>
      </c>
      <c r="C223" s="28" t="s">
        <v>1</v>
      </c>
      <c r="D223" s="29">
        <v>1</v>
      </c>
      <c r="E223" s="30">
        <v>0</v>
      </c>
      <c r="F223" s="31">
        <v>290000</v>
      </c>
      <c r="G223" s="31">
        <f t="shared" si="8"/>
        <v>290000</v>
      </c>
    </row>
    <row r="224" spans="1:7" x14ac:dyDescent="0.25">
      <c r="A224" s="26">
        <v>212</v>
      </c>
      <c r="B224" s="37" t="s">
        <v>110</v>
      </c>
      <c r="C224" s="28" t="s">
        <v>1</v>
      </c>
      <c r="D224" s="29">
        <v>3</v>
      </c>
      <c r="E224" s="30">
        <v>0</v>
      </c>
      <c r="F224" s="31">
        <v>534000</v>
      </c>
      <c r="G224" s="31">
        <f t="shared" si="8"/>
        <v>1602000</v>
      </c>
    </row>
    <row r="225" spans="1:7" x14ac:dyDescent="0.25">
      <c r="A225" s="26">
        <v>213</v>
      </c>
      <c r="B225" s="37" t="s">
        <v>111</v>
      </c>
      <c r="C225" s="28" t="s">
        <v>1</v>
      </c>
      <c r="D225" s="29">
        <v>1</v>
      </c>
      <c r="E225" s="30">
        <v>0</v>
      </c>
      <c r="F225" s="31">
        <v>1200000</v>
      </c>
      <c r="G225" s="31">
        <f t="shared" si="8"/>
        <v>1200000</v>
      </c>
    </row>
    <row r="226" spans="1:7" x14ac:dyDescent="0.25">
      <c r="A226" s="26">
        <v>214</v>
      </c>
      <c r="B226" s="34" t="s">
        <v>102</v>
      </c>
      <c r="C226" s="28" t="s">
        <v>1</v>
      </c>
      <c r="D226" s="29">
        <v>22</v>
      </c>
      <c r="E226" s="30"/>
      <c r="F226" s="31">
        <v>15000</v>
      </c>
      <c r="G226" s="31">
        <f t="shared" si="8"/>
        <v>330000</v>
      </c>
    </row>
    <row r="227" spans="1:7" x14ac:dyDescent="0.25">
      <c r="A227" s="26"/>
      <c r="B227" s="34"/>
      <c r="C227" s="28"/>
      <c r="D227" s="29"/>
      <c r="E227" s="30"/>
      <c r="F227" s="31"/>
      <c r="G227" s="31"/>
    </row>
    <row r="228" spans="1:7" x14ac:dyDescent="0.25">
      <c r="A228" s="26">
        <v>401</v>
      </c>
      <c r="B228" s="34" t="s">
        <v>103</v>
      </c>
      <c r="C228" s="28" t="s">
        <v>104</v>
      </c>
      <c r="D228" s="29">
        <v>1.8</v>
      </c>
      <c r="E228" s="30">
        <v>0</v>
      </c>
      <c r="F228" s="31">
        <v>267300</v>
      </c>
      <c r="G228" s="31">
        <f>(F228*D228)+(E228*F228)</f>
        <v>481140</v>
      </c>
    </row>
    <row r="229" spans="1:7" x14ac:dyDescent="0.25">
      <c r="A229" s="26">
        <v>402</v>
      </c>
      <c r="B229" s="34" t="s">
        <v>105</v>
      </c>
      <c r="C229" s="28" t="s">
        <v>14</v>
      </c>
      <c r="D229" s="29">
        <v>1</v>
      </c>
      <c r="E229" s="30">
        <v>0</v>
      </c>
      <c r="F229" s="31">
        <v>400000</v>
      </c>
      <c r="G229" s="31">
        <f>(F229*D229)+(E229*F229)</f>
        <v>400000</v>
      </c>
    </row>
    <row r="230" spans="1:7" x14ac:dyDescent="0.25">
      <c r="A230" s="26"/>
      <c r="B230" s="27"/>
      <c r="C230" s="28"/>
      <c r="D230" s="29"/>
      <c r="E230" s="30"/>
      <c r="F230" s="31"/>
      <c r="G230" s="31"/>
    </row>
    <row r="231" spans="1:7" x14ac:dyDescent="0.25">
      <c r="A231" s="26"/>
      <c r="B231" s="27"/>
      <c r="C231" s="28"/>
      <c r="D231" s="29"/>
      <c r="E231" s="30"/>
      <c r="F231" s="31"/>
      <c r="G231" s="31"/>
    </row>
    <row r="232" spans="1:7" ht="13" x14ac:dyDescent="0.25">
      <c r="A232" s="32"/>
      <c r="B232" s="32"/>
      <c r="C232" s="73" t="s">
        <v>22</v>
      </c>
      <c r="D232" s="73"/>
      <c r="E232" s="73"/>
      <c r="F232" s="73"/>
      <c r="G232" s="33">
        <f>SUM(G211:G229)</f>
        <v>5324843.3</v>
      </c>
    </row>
    <row r="235" spans="1:7" ht="13" thickBot="1" x14ac:dyDescent="0.3">
      <c r="A235" s="68" t="s">
        <v>142</v>
      </c>
      <c r="B235" s="69"/>
      <c r="C235" s="69"/>
      <c r="D235" s="69"/>
      <c r="E235" s="69"/>
      <c r="F235" s="69"/>
      <c r="G235" s="70"/>
    </row>
    <row r="236" spans="1:7" ht="26.5" thickBot="1" x14ac:dyDescent="0.3">
      <c r="A236" s="10" t="s">
        <v>15</v>
      </c>
      <c r="B236" s="11" t="s">
        <v>0</v>
      </c>
      <c r="C236" s="11" t="s">
        <v>8</v>
      </c>
      <c r="D236" s="11" t="s">
        <v>16</v>
      </c>
      <c r="E236" s="11" t="s">
        <v>19</v>
      </c>
      <c r="F236" s="11" t="s">
        <v>2</v>
      </c>
      <c r="G236" s="12" t="s">
        <v>17</v>
      </c>
    </row>
    <row r="237" spans="1:7" x14ac:dyDescent="0.25">
      <c r="A237" s="13">
        <v>101</v>
      </c>
      <c r="B237" s="8" t="s">
        <v>18</v>
      </c>
      <c r="C237" s="9" t="s">
        <v>20</v>
      </c>
      <c r="D237" s="19">
        <v>0.8</v>
      </c>
      <c r="E237" s="20">
        <v>0</v>
      </c>
      <c r="F237" s="14">
        <v>17271</v>
      </c>
      <c r="G237" s="14">
        <f>(F237*D237)+(E237*F237)</f>
        <v>13816.800000000001</v>
      </c>
    </row>
    <row r="238" spans="1:7" x14ac:dyDescent="0.25">
      <c r="A238" s="13"/>
      <c r="B238" s="8"/>
      <c r="C238" s="9"/>
      <c r="D238" s="19"/>
      <c r="E238" s="20"/>
      <c r="F238" s="14"/>
      <c r="G238" s="14"/>
    </row>
    <row r="239" spans="1:7" ht="15" customHeight="1" x14ac:dyDescent="0.25">
      <c r="A239" s="13">
        <v>201</v>
      </c>
      <c r="B239" s="8" t="s">
        <v>60</v>
      </c>
      <c r="C239" s="9" t="s">
        <v>3</v>
      </c>
      <c r="D239" s="19">
        <v>11</v>
      </c>
      <c r="E239" s="20">
        <v>0.02</v>
      </c>
      <c r="F239" s="14">
        <f>F141</f>
        <v>10800</v>
      </c>
      <c r="G239" s="14">
        <f t="shared" ref="G239:G260" si="9">(F239*D239)+(E239*F239)</f>
        <v>119016</v>
      </c>
    </row>
    <row r="240" spans="1:7" x14ac:dyDescent="0.25">
      <c r="A240" s="13">
        <v>202</v>
      </c>
      <c r="B240" s="8" t="s">
        <v>113</v>
      </c>
      <c r="C240" s="9" t="s">
        <v>1</v>
      </c>
      <c r="D240" s="19">
        <f>D142</f>
        <v>1</v>
      </c>
      <c r="E240" s="20">
        <v>0</v>
      </c>
      <c r="F240" s="14">
        <v>125000</v>
      </c>
      <c r="G240" s="14">
        <f t="shared" si="9"/>
        <v>125000</v>
      </c>
    </row>
    <row r="241" spans="1:7" x14ac:dyDescent="0.25">
      <c r="A241" s="13">
        <v>203</v>
      </c>
      <c r="B241" s="8" t="s">
        <v>115</v>
      </c>
      <c r="C241" s="9" t="s">
        <v>1</v>
      </c>
      <c r="D241" s="19">
        <v>2</v>
      </c>
      <c r="E241" s="20">
        <v>0</v>
      </c>
      <c r="F241" s="14">
        <f>F143</f>
        <v>7656</v>
      </c>
      <c r="G241" s="14">
        <f t="shared" si="9"/>
        <v>15312</v>
      </c>
    </row>
    <row r="242" spans="1:7" x14ac:dyDescent="0.25">
      <c r="A242" s="13">
        <v>204</v>
      </c>
      <c r="B242" s="8" t="s">
        <v>114</v>
      </c>
      <c r="C242" s="9" t="s">
        <v>1</v>
      </c>
      <c r="D242" s="19">
        <v>3</v>
      </c>
      <c r="E242" s="20">
        <v>0</v>
      </c>
      <c r="F242" s="14">
        <v>32600</v>
      </c>
      <c r="G242" s="14">
        <f t="shared" si="9"/>
        <v>97800</v>
      </c>
    </row>
    <row r="243" spans="1:7" x14ac:dyDescent="0.25">
      <c r="A243" s="13">
        <v>205</v>
      </c>
      <c r="B243" s="8" t="s">
        <v>71</v>
      </c>
      <c r="C243" s="9" t="s">
        <v>3</v>
      </c>
      <c r="D243" s="19">
        <v>30</v>
      </c>
      <c r="E243" s="20">
        <v>0.02</v>
      </c>
      <c r="F243" s="14">
        <f>F213</f>
        <v>2600</v>
      </c>
      <c r="G243" s="14">
        <f t="shared" si="9"/>
        <v>78052</v>
      </c>
    </row>
    <row r="244" spans="1:7" x14ac:dyDescent="0.25">
      <c r="A244" s="13">
        <v>206</v>
      </c>
      <c r="B244" s="8" t="s">
        <v>70</v>
      </c>
      <c r="C244" s="9" t="s">
        <v>3</v>
      </c>
      <c r="D244" s="19">
        <v>9</v>
      </c>
      <c r="E244" s="20">
        <v>0.02</v>
      </c>
      <c r="F244" s="14">
        <f>F214</f>
        <v>3190</v>
      </c>
      <c r="G244" s="14">
        <f t="shared" si="9"/>
        <v>28773.8</v>
      </c>
    </row>
    <row r="245" spans="1:7" x14ac:dyDescent="0.25">
      <c r="A245" s="13">
        <v>207</v>
      </c>
      <c r="B245" s="8" t="s">
        <v>64</v>
      </c>
      <c r="C245" s="9" t="s">
        <v>1</v>
      </c>
      <c r="D245" s="19">
        <v>18</v>
      </c>
      <c r="E245" s="20">
        <v>0</v>
      </c>
      <c r="F245" s="14">
        <f>F215</f>
        <v>285</v>
      </c>
      <c r="G245" s="14">
        <f t="shared" si="9"/>
        <v>5130</v>
      </c>
    </row>
    <row r="246" spans="1:7" x14ac:dyDescent="0.25">
      <c r="A246" s="13">
        <v>208</v>
      </c>
      <c r="B246" s="8" t="s">
        <v>66</v>
      </c>
      <c r="C246" s="9" t="s">
        <v>1</v>
      </c>
      <c r="D246" s="19">
        <v>2</v>
      </c>
      <c r="E246" s="20">
        <v>1</v>
      </c>
      <c r="F246" s="14">
        <v>380</v>
      </c>
      <c r="G246" s="14">
        <f t="shared" si="9"/>
        <v>1140</v>
      </c>
    </row>
    <row r="247" spans="1:7" x14ac:dyDescent="0.25">
      <c r="A247" s="13">
        <v>209</v>
      </c>
      <c r="B247" s="8" t="s">
        <v>67</v>
      </c>
      <c r="C247" s="9" t="s">
        <v>1</v>
      </c>
      <c r="D247" s="19">
        <v>20</v>
      </c>
      <c r="E247" s="20">
        <v>0</v>
      </c>
      <c r="F247" s="14">
        <f>F217</f>
        <v>151</v>
      </c>
      <c r="G247" s="14">
        <f t="shared" si="9"/>
        <v>3020</v>
      </c>
    </row>
    <row r="248" spans="1:7" x14ac:dyDescent="0.25">
      <c r="A248" s="13">
        <v>210</v>
      </c>
      <c r="B248" s="8" t="s">
        <v>68</v>
      </c>
      <c r="C248" s="9" t="s">
        <v>1</v>
      </c>
      <c r="D248" s="19">
        <v>2</v>
      </c>
      <c r="E248" s="20">
        <v>0</v>
      </c>
      <c r="F248" s="14">
        <v>185</v>
      </c>
      <c r="G248" s="14">
        <f t="shared" si="9"/>
        <v>370</v>
      </c>
    </row>
    <row r="249" spans="1:7" x14ac:dyDescent="0.25">
      <c r="A249" s="13">
        <v>211</v>
      </c>
      <c r="B249" s="22" t="s">
        <v>72</v>
      </c>
      <c r="C249" s="9" t="s">
        <v>1</v>
      </c>
      <c r="D249" s="19">
        <v>16</v>
      </c>
      <c r="E249" s="20">
        <v>0</v>
      </c>
      <c r="F249" s="14">
        <f>F219</f>
        <v>740</v>
      </c>
      <c r="G249" s="14">
        <f t="shared" si="9"/>
        <v>11840</v>
      </c>
    </row>
    <row r="250" spans="1:7" x14ac:dyDescent="0.25">
      <c r="A250" s="13">
        <v>212</v>
      </c>
      <c r="B250" s="22" t="s">
        <v>116</v>
      </c>
      <c r="C250" s="9" t="s">
        <v>1</v>
      </c>
      <c r="D250" s="19">
        <v>3</v>
      </c>
      <c r="E250" s="20">
        <v>0</v>
      </c>
      <c r="F250" s="14">
        <v>1200</v>
      </c>
      <c r="G250" s="14">
        <f t="shared" si="9"/>
        <v>3600</v>
      </c>
    </row>
    <row r="251" spans="1:7" x14ac:dyDescent="0.25">
      <c r="A251" s="13">
        <v>213</v>
      </c>
      <c r="B251" s="22" t="s">
        <v>73</v>
      </c>
      <c r="C251" s="9" t="s">
        <v>3</v>
      </c>
      <c r="D251" s="19">
        <v>260</v>
      </c>
      <c r="E251" s="20">
        <v>0.02</v>
      </c>
      <c r="F251" s="14">
        <f>F192</f>
        <v>830</v>
      </c>
      <c r="G251" s="14">
        <f t="shared" si="9"/>
        <v>215816.6</v>
      </c>
    </row>
    <row r="252" spans="1:7" x14ac:dyDescent="0.25">
      <c r="A252" s="13">
        <v>214</v>
      </c>
      <c r="B252" s="22" t="s">
        <v>74</v>
      </c>
      <c r="C252" s="9" t="s">
        <v>3</v>
      </c>
      <c r="D252" s="19">
        <v>130</v>
      </c>
      <c r="E252" s="20">
        <v>0.02</v>
      </c>
      <c r="F252" s="14">
        <f>F193</f>
        <v>592</v>
      </c>
      <c r="G252" s="14">
        <f t="shared" si="9"/>
        <v>76971.839999999997</v>
      </c>
    </row>
    <row r="253" spans="1:7" x14ac:dyDescent="0.25">
      <c r="A253" s="13">
        <v>215</v>
      </c>
      <c r="B253" s="8" t="s">
        <v>81</v>
      </c>
      <c r="C253" s="9" t="s">
        <v>1</v>
      </c>
      <c r="D253" s="19">
        <v>9</v>
      </c>
      <c r="E253" s="20">
        <v>0</v>
      </c>
      <c r="F253" s="14">
        <f>F194</f>
        <v>3390</v>
      </c>
      <c r="G253" s="14">
        <f t="shared" si="9"/>
        <v>30510</v>
      </c>
    </row>
    <row r="254" spans="1:7" x14ac:dyDescent="0.25">
      <c r="A254" s="13">
        <v>216</v>
      </c>
      <c r="B254" s="8" t="s">
        <v>117</v>
      </c>
      <c r="C254" s="9" t="s">
        <v>1</v>
      </c>
      <c r="D254" s="19">
        <v>3</v>
      </c>
      <c r="E254" s="20">
        <v>0</v>
      </c>
      <c r="F254" s="14">
        <v>7500</v>
      </c>
      <c r="G254" s="14">
        <f t="shared" si="9"/>
        <v>22500</v>
      </c>
    </row>
    <row r="255" spans="1:7" x14ac:dyDescent="0.25">
      <c r="A255" s="13">
        <v>217</v>
      </c>
      <c r="B255" s="8" t="s">
        <v>82</v>
      </c>
      <c r="C255" s="9" t="s">
        <v>1</v>
      </c>
      <c r="D255" s="19">
        <v>2</v>
      </c>
      <c r="E255" s="20">
        <v>0</v>
      </c>
      <c r="F255" s="14">
        <f>F195</f>
        <v>34800</v>
      </c>
      <c r="G255" s="14">
        <f t="shared" si="9"/>
        <v>69600</v>
      </c>
    </row>
    <row r="256" spans="1:7" x14ac:dyDescent="0.25">
      <c r="A256" s="13">
        <v>218</v>
      </c>
      <c r="B256" s="8" t="s">
        <v>75</v>
      </c>
      <c r="C256" s="9" t="s">
        <v>1</v>
      </c>
      <c r="D256" s="19">
        <v>6</v>
      </c>
      <c r="E256" s="20">
        <v>0</v>
      </c>
      <c r="F256" s="14">
        <f>F196</f>
        <v>2920</v>
      </c>
      <c r="G256" s="14">
        <f t="shared" si="9"/>
        <v>17520</v>
      </c>
    </row>
    <row r="257" spans="1:7" x14ac:dyDescent="0.25">
      <c r="A257" s="13">
        <v>219</v>
      </c>
      <c r="B257" s="8" t="s">
        <v>100</v>
      </c>
      <c r="C257" s="9" t="s">
        <v>1</v>
      </c>
      <c r="D257" s="19">
        <v>1</v>
      </c>
      <c r="E257" s="20">
        <v>0</v>
      </c>
      <c r="F257" s="14">
        <f>F197</f>
        <v>4050</v>
      </c>
      <c r="G257" s="14">
        <f t="shared" si="9"/>
        <v>4050</v>
      </c>
    </row>
    <row r="258" spans="1:7" x14ac:dyDescent="0.25">
      <c r="A258" s="13">
        <v>220</v>
      </c>
      <c r="B258" s="8" t="s">
        <v>118</v>
      </c>
      <c r="C258" s="9" t="s">
        <v>1</v>
      </c>
      <c r="D258" s="19">
        <v>13</v>
      </c>
      <c r="E258" s="20">
        <v>0</v>
      </c>
      <c r="F258" s="14">
        <v>125000</v>
      </c>
      <c r="G258" s="14">
        <f t="shared" si="9"/>
        <v>1625000</v>
      </c>
    </row>
    <row r="259" spans="1:7" x14ac:dyDescent="0.25">
      <c r="A259" s="13">
        <v>221</v>
      </c>
      <c r="B259" s="8" t="s">
        <v>84</v>
      </c>
      <c r="C259" s="9" t="s">
        <v>1</v>
      </c>
      <c r="D259" s="19">
        <v>1</v>
      </c>
      <c r="E259" s="20">
        <v>0</v>
      </c>
      <c r="F259" s="14">
        <v>75000</v>
      </c>
      <c r="G259" s="14">
        <f t="shared" si="9"/>
        <v>75000</v>
      </c>
    </row>
    <row r="260" spans="1:7" x14ac:dyDescent="0.25">
      <c r="A260" s="13">
        <v>222</v>
      </c>
      <c r="B260" s="8" t="s">
        <v>76</v>
      </c>
      <c r="C260" s="9" t="s">
        <v>1</v>
      </c>
      <c r="D260" s="19">
        <v>4</v>
      </c>
      <c r="E260" s="20">
        <v>0</v>
      </c>
      <c r="F260" s="14">
        <v>1200</v>
      </c>
      <c r="G260" s="14">
        <f t="shared" si="9"/>
        <v>4800</v>
      </c>
    </row>
    <row r="261" spans="1:7" x14ac:dyDescent="0.25">
      <c r="A261" s="13"/>
      <c r="B261" s="8"/>
      <c r="C261" s="9"/>
      <c r="D261" s="19"/>
      <c r="E261" s="20"/>
      <c r="F261" s="14"/>
      <c r="G261" s="14"/>
    </row>
    <row r="262" spans="1:7" x14ac:dyDescent="0.25">
      <c r="A262" s="13">
        <v>401</v>
      </c>
      <c r="B262" s="8" t="s">
        <v>31</v>
      </c>
      <c r="C262" s="9" t="s">
        <v>20</v>
      </c>
      <c r="D262" s="19">
        <v>2.2999999999999998</v>
      </c>
      <c r="E262" s="20">
        <v>0</v>
      </c>
      <c r="F262" s="14">
        <v>267300</v>
      </c>
      <c r="G262" s="14">
        <f>(F262*D262)+(E262*F262)</f>
        <v>614790</v>
      </c>
    </row>
    <row r="263" spans="1:7" x14ac:dyDescent="0.25">
      <c r="A263" s="13"/>
      <c r="B263" s="8"/>
      <c r="C263" s="9"/>
      <c r="D263" s="19"/>
      <c r="E263" s="20"/>
      <c r="F263" s="14"/>
      <c r="G263" s="14"/>
    </row>
    <row r="264" spans="1:7" ht="13" x14ac:dyDescent="0.25">
      <c r="A264" s="15"/>
      <c r="B264" s="15"/>
      <c r="C264" s="65" t="s">
        <v>22</v>
      </c>
      <c r="D264" s="66"/>
      <c r="E264" s="66"/>
      <c r="F264" s="67"/>
      <c r="G264" s="16">
        <f>SUM(G237:G262)</f>
        <v>3259429.04</v>
      </c>
    </row>
  </sheetData>
  <mergeCells count="25">
    <mergeCell ref="A31:G31"/>
    <mergeCell ref="A1:G1"/>
    <mergeCell ref="A2:G2"/>
    <mergeCell ref="A3:G3"/>
    <mergeCell ref="A4:G4"/>
    <mergeCell ref="C28:F28"/>
    <mergeCell ref="A157:G157"/>
    <mergeCell ref="C50:F50"/>
    <mergeCell ref="A52:G52"/>
    <mergeCell ref="C73:F73"/>
    <mergeCell ref="A76:G76"/>
    <mergeCell ref="C89:F89"/>
    <mergeCell ref="A92:G92"/>
    <mergeCell ref="C103:F103"/>
    <mergeCell ref="A106:G106"/>
    <mergeCell ref="C134:F134"/>
    <mergeCell ref="A137:G137"/>
    <mergeCell ref="C154:F154"/>
    <mergeCell ref="C178:F178"/>
    <mergeCell ref="A181:G181"/>
    <mergeCell ref="C264:F264"/>
    <mergeCell ref="C206:F206"/>
    <mergeCell ref="A209:G209"/>
    <mergeCell ref="C232:F232"/>
    <mergeCell ref="A235:G235"/>
  </mergeCells>
  <phoneticPr fontId="2" type="noConversion"/>
  <pageMargins left="0.75" right="0.75" top="1.7" bottom="1" header="0" footer="0"/>
  <pageSetup scale="74" orientation="portrait" horizontalDpi="300" verticalDpi="300" r:id="rId1"/>
  <headerFooter alignWithMargins="0"/>
  <rowBreaks count="4" manualBreakCount="4">
    <brk id="51" max="16383" man="1"/>
    <brk id="105" max="16383" man="1"/>
    <brk id="156" max="16383" man="1"/>
    <brk id="2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5" x14ac:dyDescent="0.25"/>
  <sheetData>
    <row r="1" spans="1:1" x14ac:dyDescent="0.25">
      <c r="A1" s="4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 OBRA</vt:lpstr>
      <vt:lpstr>ANALISIS UNITARIOS</vt:lpstr>
      <vt:lpstr>EFECTIVO Y RECURRENTE</vt:lpstr>
    </vt:vector>
  </TitlesOfParts>
  <Company>INVAMA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NUCLEO CDIO INGELECT</dc:creator>
  <cp:lastModifiedBy>Jorge Aldana</cp:lastModifiedBy>
  <cp:lastPrinted>2008-05-16T14:08:41Z</cp:lastPrinted>
  <dcterms:created xsi:type="dcterms:W3CDTF">2005-08-17T17:49:16Z</dcterms:created>
  <dcterms:modified xsi:type="dcterms:W3CDTF">2023-09-04T13:51:59Z</dcterms:modified>
</cp:coreProperties>
</file>